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звіт" sheetId="4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звіт!$A$1:$AF$37</definedName>
  </definedNames>
  <calcPr calcId="144525"/>
</workbook>
</file>

<file path=xl/calcChain.xml><?xml version="1.0" encoding="utf-8"?>
<calcChain xmlns="http://schemas.openxmlformats.org/spreadsheetml/2006/main">
  <c r="Y6" i="4" l="1"/>
  <c r="Y5" i="4"/>
  <c r="AD38" i="4" l="1"/>
  <c r="Y38" i="4"/>
  <c r="N38" i="4"/>
  <c r="AE37" i="4"/>
  <c r="AD37" i="4"/>
  <c r="AC37" i="4"/>
  <c r="AB37" i="4"/>
  <c r="Z37" i="4"/>
  <c r="Y37" i="4"/>
  <c r="R37" i="4"/>
  <c r="AA37" i="4" s="1"/>
  <c r="O37" i="4"/>
  <c r="X37" i="4" s="1"/>
  <c r="E37" i="4"/>
  <c r="AF36" i="4"/>
  <c r="AE36" i="4"/>
  <c r="Y36" i="4"/>
  <c r="X36" i="4"/>
  <c r="AE35" i="4"/>
  <c r="Y35" i="4"/>
  <c r="X35" i="4"/>
  <c r="E35" i="4"/>
  <c r="AE34" i="4"/>
  <c r="Y34" i="4"/>
  <c r="X34" i="4"/>
  <c r="AE33" i="4"/>
  <c r="Y33" i="4"/>
  <c r="X33" i="4"/>
  <c r="AF32" i="4"/>
  <c r="AE32" i="4"/>
  <c r="Y32" i="4"/>
  <c r="X32" i="4"/>
  <c r="N32" i="4"/>
  <c r="E32" i="4"/>
  <c r="AE31" i="4"/>
  <c r="Y31" i="4"/>
  <c r="X31" i="4"/>
  <c r="N31" i="4"/>
  <c r="AE30" i="4"/>
  <c r="AD30" i="4"/>
  <c r="AA30" i="4"/>
  <c r="Z30" i="4"/>
  <c r="Y30" i="4"/>
  <c r="X30" i="4"/>
  <c r="N30" i="4"/>
  <c r="E30" i="4"/>
  <c r="AE29" i="4"/>
  <c r="AD29" i="4"/>
  <c r="AA29" i="4"/>
  <c r="Z29" i="4"/>
  <c r="Y29" i="4"/>
  <c r="X29" i="4"/>
  <c r="N29" i="4"/>
  <c r="E29" i="4"/>
  <c r="AE28" i="4"/>
  <c r="AD28" i="4"/>
  <c r="AC28" i="4"/>
  <c r="AB28" i="4"/>
  <c r="AA28" i="4"/>
  <c r="Z28" i="4"/>
  <c r="W28" i="4"/>
  <c r="V28" i="4"/>
  <c r="U28" i="4"/>
  <c r="T28" i="4"/>
  <c r="S28" i="4"/>
  <c r="R28" i="4"/>
  <c r="Q28" i="4"/>
  <c r="P28" i="4"/>
  <c r="Y28" i="4" s="1"/>
  <c r="O28" i="4"/>
  <c r="X28" i="4" s="1"/>
  <c r="M28" i="4"/>
  <c r="L28" i="4"/>
  <c r="K28" i="4"/>
  <c r="J28" i="4"/>
  <c r="I28" i="4"/>
  <c r="H28" i="4"/>
  <c r="G28" i="4"/>
  <c r="F28" i="4"/>
  <c r="E28" i="4"/>
  <c r="AE27" i="4"/>
  <c r="Y27" i="4"/>
  <c r="X27" i="4"/>
  <c r="N27" i="4"/>
  <c r="E27" i="4"/>
  <c r="AE26" i="4"/>
  <c r="AD26" i="4"/>
  <c r="AC26" i="4"/>
  <c r="AB26" i="4"/>
  <c r="AA26" i="4"/>
  <c r="Z26" i="4"/>
  <c r="Y26" i="4"/>
  <c r="X26" i="4"/>
  <c r="N26" i="4"/>
  <c r="AE24" i="4"/>
  <c r="AD24" i="4"/>
  <c r="AC24" i="4"/>
  <c r="AB24" i="4"/>
  <c r="AA24" i="4"/>
  <c r="Z24" i="4"/>
  <c r="X24" i="4"/>
  <c r="AF24" i="4" s="1"/>
  <c r="N24" i="4"/>
  <c r="AD23" i="4"/>
  <c r="AC23" i="4"/>
  <c r="AB23" i="4"/>
  <c r="AA23" i="4"/>
  <c r="Z23" i="4"/>
  <c r="X23" i="4"/>
  <c r="W23" i="4"/>
  <c r="AE23" i="4" s="1"/>
  <c r="W22" i="4"/>
  <c r="V22" i="4"/>
  <c r="U22" i="4"/>
  <c r="T22" i="4"/>
  <c r="AC22" i="4" s="1"/>
  <c r="S22" i="4"/>
  <c r="AB22" i="4" s="1"/>
  <c r="R22" i="4"/>
  <c r="Q22" i="4"/>
  <c r="P22" i="4"/>
  <c r="O22" i="4"/>
  <c r="E22" i="4"/>
  <c r="AE21" i="4"/>
  <c r="AD21" i="4"/>
  <c r="AC21" i="4"/>
  <c r="AB21" i="4"/>
  <c r="AA21" i="4"/>
  <c r="Z21" i="4"/>
  <c r="X21" i="4"/>
  <c r="AF21" i="4" s="1"/>
  <c r="N21" i="4"/>
  <c r="AD20" i="4"/>
  <c r="AC20" i="4"/>
  <c r="AB20" i="4"/>
  <c r="AA20" i="4"/>
  <c r="Z20" i="4"/>
  <c r="X20" i="4"/>
  <c r="W20" i="4"/>
  <c r="AE20" i="4" s="1"/>
  <c r="W19" i="4"/>
  <c r="AE19" i="4" s="1"/>
  <c r="V19" i="4"/>
  <c r="AD19" i="4" s="1"/>
  <c r="U19" i="4"/>
  <c r="T19" i="4"/>
  <c r="AC19" i="4" s="1"/>
  <c r="S19" i="4"/>
  <c r="AB19" i="4" s="1"/>
  <c r="R19" i="4"/>
  <c r="AA19" i="4" s="1"/>
  <c r="Q19" i="4"/>
  <c r="Z19" i="4" s="1"/>
  <c r="P19" i="4"/>
  <c r="O19" i="4"/>
  <c r="X19" i="4" s="1"/>
  <c r="AF19" i="4" s="1"/>
  <c r="E19" i="4"/>
  <c r="AE18" i="4"/>
  <c r="AD18" i="4"/>
  <c r="AC18" i="4"/>
  <c r="AB18" i="4"/>
  <c r="AA18" i="4"/>
  <c r="Z18" i="4"/>
  <c r="AF18" i="4"/>
  <c r="X18" i="4"/>
  <c r="N18" i="4"/>
  <c r="AE17" i="4"/>
  <c r="AD17" i="4"/>
  <c r="AC17" i="4"/>
  <c r="AB17" i="4"/>
  <c r="AA17" i="4"/>
  <c r="Z17" i="4"/>
  <c r="X17" i="4"/>
  <c r="N17" i="4"/>
  <c r="W16" i="4"/>
  <c r="AE15" i="4"/>
  <c r="AD15" i="4"/>
  <c r="AC15" i="4"/>
  <c r="AB15" i="4"/>
  <c r="AA15" i="4"/>
  <c r="Z15" i="4"/>
  <c r="X15" i="4"/>
  <c r="N15" i="4"/>
  <c r="E15" i="4"/>
  <c r="AE14" i="4"/>
  <c r="AD14" i="4"/>
  <c r="AC14" i="4"/>
  <c r="AB14" i="4"/>
  <c r="AA14" i="4"/>
  <c r="Z14" i="4"/>
  <c r="X14" i="4"/>
  <c r="N14" i="4"/>
  <c r="E14" i="4"/>
  <c r="AE13" i="4"/>
  <c r="AD13" i="4"/>
  <c r="AC13" i="4"/>
  <c r="AB13" i="4"/>
  <c r="AA13" i="4"/>
  <c r="Z13" i="4"/>
  <c r="X13" i="4"/>
  <c r="AF13" i="4" s="1"/>
  <c r="N13" i="4"/>
  <c r="E13" i="4"/>
  <c r="AE12" i="4"/>
  <c r="AD12" i="4"/>
  <c r="AC12" i="4"/>
  <c r="AB12" i="4"/>
  <c r="AA12" i="4"/>
  <c r="Z12" i="4"/>
  <c r="X12" i="4"/>
  <c r="N12" i="4"/>
  <c r="E12" i="4"/>
  <c r="AE11" i="4"/>
  <c r="AD11" i="4"/>
  <c r="AC11" i="4"/>
  <c r="AB11" i="4"/>
  <c r="AA11" i="4"/>
  <c r="Z11" i="4"/>
  <c r="X11" i="4"/>
  <c r="AF11" i="4" s="1"/>
  <c r="N11" i="4"/>
  <c r="E11" i="4"/>
  <c r="AE10" i="4"/>
  <c r="AD10" i="4"/>
  <c r="AC10" i="4"/>
  <c r="AB10" i="4"/>
  <c r="AA10" i="4"/>
  <c r="Z10" i="4"/>
  <c r="X10" i="4"/>
  <c r="N10" i="4"/>
  <c r="E10" i="4"/>
  <c r="AE9" i="4"/>
  <c r="AD9" i="4"/>
  <c r="AC9" i="4"/>
  <c r="AB9" i="4"/>
  <c r="AA9" i="4"/>
  <c r="Z9" i="4"/>
  <c r="X9" i="4"/>
  <c r="AF9" i="4" s="1"/>
  <c r="N9" i="4"/>
  <c r="E9" i="4"/>
  <c r="AE8" i="4"/>
  <c r="AD8" i="4"/>
  <c r="AC8" i="4"/>
  <c r="AB8" i="4"/>
  <c r="AA8" i="4"/>
  <c r="Z8" i="4"/>
  <c r="X8" i="4"/>
  <c r="N8" i="4"/>
  <c r="E8" i="4"/>
  <c r="AE7" i="4"/>
  <c r="AD7" i="4"/>
  <c r="AC7" i="4"/>
  <c r="AB7" i="4"/>
  <c r="AA7" i="4"/>
  <c r="Z7" i="4"/>
  <c r="X7" i="4"/>
  <c r="N7" i="4"/>
  <c r="E7" i="4"/>
  <c r="W6" i="4"/>
  <c r="AE6" i="4" s="1"/>
  <c r="M6" i="4"/>
  <c r="M25" i="4" s="1"/>
  <c r="L6" i="4"/>
  <c r="L25" i="4" s="1"/>
  <c r="K6" i="4"/>
  <c r="K25" i="4" s="1"/>
  <c r="J6" i="4"/>
  <c r="J25" i="4" s="1"/>
  <c r="I6" i="4"/>
  <c r="I25" i="4" s="1"/>
  <c r="H6" i="4"/>
  <c r="H25" i="4" s="1"/>
  <c r="G6" i="4"/>
  <c r="G25" i="4" s="1"/>
  <c r="F6" i="4"/>
  <c r="F25" i="4" s="1"/>
  <c r="E25" i="4" s="1"/>
  <c r="W5" i="4"/>
  <c r="W25" i="4" s="1"/>
  <c r="V5" i="4"/>
  <c r="U5" i="4"/>
  <c r="T5" i="4"/>
  <c r="S5" i="4"/>
  <c r="R5" i="4"/>
  <c r="Q5" i="4"/>
  <c r="P5" i="4"/>
  <c r="O5" i="4"/>
  <c r="N5" i="4"/>
  <c r="E5" i="4"/>
  <c r="AE4" i="4"/>
  <c r="AD4" i="4"/>
  <c r="AC4" i="4"/>
  <c r="AB4" i="4"/>
  <c r="AA4" i="4"/>
  <c r="Z4" i="4"/>
  <c r="Y4" i="4"/>
  <c r="X4" i="4"/>
  <c r="AF8" i="4" l="1"/>
  <c r="AF10" i="4"/>
  <c r="AF12" i="4"/>
  <c r="AF14" i="4"/>
  <c r="AF23" i="4"/>
  <c r="AF20" i="4"/>
  <c r="AF17" i="4"/>
  <c r="N22" i="4"/>
  <c r="N23" i="4"/>
  <c r="AF29" i="4"/>
  <c r="AF7" i="4"/>
  <c r="AF15" i="4"/>
  <c r="N19" i="4"/>
  <c r="N20" i="4"/>
  <c r="AF30" i="4"/>
  <c r="AA5" i="4"/>
  <c r="AC5" i="4"/>
  <c r="AD5" i="4"/>
  <c r="E6" i="4"/>
  <c r="P16" i="4"/>
  <c r="R16" i="4"/>
  <c r="R6" i="4" s="1"/>
  <c r="AA6" i="4" s="1"/>
  <c r="T16" i="4"/>
  <c r="T6" i="4" s="1"/>
  <c r="AC6" i="4" s="1"/>
  <c r="V16" i="4"/>
  <c r="V6" i="4" s="1"/>
  <c r="AD6" i="4" s="1"/>
  <c r="X22" i="4"/>
  <c r="Z22" i="4"/>
  <c r="AE22" i="4"/>
  <c r="N37" i="4"/>
  <c r="X5" i="4"/>
  <c r="AB5" i="4"/>
  <c r="AE5" i="4"/>
  <c r="AE25" i="4" s="1"/>
  <c r="O16" i="4"/>
  <c r="Q16" i="4"/>
  <c r="Q6" i="4" s="1"/>
  <c r="Q25" i="4" s="1"/>
  <c r="S16" i="4"/>
  <c r="S6" i="4" s="1"/>
  <c r="AB6" i="4" s="1"/>
  <c r="U16" i="4"/>
  <c r="U6" i="4" s="1"/>
  <c r="AA22" i="4"/>
  <c r="AD22" i="4"/>
  <c r="N28" i="4"/>
  <c r="AF22" i="4" l="1"/>
  <c r="AD25" i="4"/>
  <c r="AA25" i="4"/>
  <c r="AF28" i="4"/>
  <c r="P6" i="4"/>
  <c r="AF16" i="4"/>
  <c r="AF6" i="4" s="1"/>
  <c r="AG6" i="4" s="1"/>
  <c r="U25" i="4"/>
  <c r="Z25" i="4"/>
  <c r="AB25" i="4"/>
  <c r="AF5" i="4"/>
  <c r="AG5" i="4" s="1"/>
  <c r="AC25" i="4"/>
  <c r="V25" i="4"/>
  <c r="R25" i="4"/>
  <c r="S25" i="4"/>
  <c r="N16" i="4"/>
  <c r="O6" i="4"/>
  <c r="AF37" i="4"/>
  <c r="T25" i="4"/>
  <c r="P25" i="4"/>
  <c r="AF25" i="4" l="1"/>
  <c r="X6" i="4"/>
  <c r="N6" i="4"/>
  <c r="O25" i="4"/>
  <c r="N25" i="4" s="1"/>
  <c r="X25" i="4" l="1"/>
</calcChain>
</file>

<file path=xl/comments1.xml><?xml version="1.0" encoding="utf-8"?>
<comments xmlns="http://schemas.openxmlformats.org/spreadsheetml/2006/main">
  <authors>
    <author>Автор</author>
  </authors>
  <commentList>
    <comment ref="W5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Автор:бюджетні гроші,в т.ч. дохід 
Архів-2552,34;
Інші послуги - 
</t>
        </r>
      </text>
    </comment>
    <comment ref="AI1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рах.424 амортизація основ.переданих ЖКХ</t>
        </r>
      </text>
    </comment>
    <comment ref="W15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Топор</t>
        </r>
      </text>
    </comment>
    <comment ref="W20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в т.ч Архив-3253,01
</t>
        </r>
      </text>
    </comment>
    <comment ref="W23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в т.ч Архив-3253,01
</t>
        </r>
      </text>
    </comment>
  </commentList>
</comments>
</file>

<file path=xl/sharedStrings.xml><?xml version="1.0" encoding="utf-8"?>
<sst xmlns="http://schemas.openxmlformats.org/spreadsheetml/2006/main" count="92" uniqueCount="68">
  <si>
    <t>КП "РОЗДІЛЬНЯНСЬКИЙ МІСЬКИЙ ВОДОКАНАЛ"</t>
  </si>
  <si>
    <t>Показники</t>
  </si>
  <si>
    <t>Од.виміру</t>
  </si>
  <si>
    <t>Всього за місяць</t>
  </si>
  <si>
    <t>Вода  за місяць</t>
  </si>
  <si>
    <t>Стоки  за місяць</t>
  </si>
  <si>
    <t>Квартплата  за місяць</t>
  </si>
  <si>
    <t>Сміття  за місяць</t>
  </si>
  <si>
    <t>Ритуальні послуги  за місяць</t>
  </si>
  <si>
    <t>Рідкі відходи  за місяць</t>
  </si>
  <si>
    <t>Ділянка благоустрою</t>
  </si>
  <si>
    <t>Інші  за місяць</t>
  </si>
  <si>
    <t>Вода  за місяць (231)</t>
  </si>
  <si>
    <t>Стоки  за місяць (232)</t>
  </si>
  <si>
    <t>Сміття  за місяць (2341)</t>
  </si>
  <si>
    <t>Квартплата  за місяць (2342)</t>
  </si>
  <si>
    <t>Обслуговування ТГ (2343)</t>
  </si>
  <si>
    <t>Обслуговування кладовищ   (2344)</t>
  </si>
  <si>
    <t>АС машина (2345)</t>
  </si>
  <si>
    <t>Котельня (235)</t>
  </si>
  <si>
    <t>Інші  за місяць (236)(Ділянка благоустрою)</t>
  </si>
  <si>
    <t>Вода з початку року</t>
  </si>
  <si>
    <t>Стоки з початку року</t>
  </si>
  <si>
    <t>Сміття з початку року</t>
  </si>
  <si>
    <t xml:space="preserve">      Квартплата  з початку року</t>
  </si>
  <si>
    <t>Обслуговування ТГ з початку року</t>
  </si>
  <si>
    <t>Обслуговування кладовищ   з початку року</t>
  </si>
  <si>
    <t>Опалення з початку року</t>
  </si>
  <si>
    <t>Інші  з початку року(ділянка благоустрію)</t>
  </si>
  <si>
    <t>Всього з початку року</t>
  </si>
  <si>
    <t>Обсяги виробництва куб.м, кв.м, шт</t>
  </si>
  <si>
    <t>м2, м3</t>
  </si>
  <si>
    <t xml:space="preserve">Доходи(грн) </t>
  </si>
  <si>
    <t>грн</t>
  </si>
  <si>
    <t>Витрати(грн)</t>
  </si>
  <si>
    <t>Електроенергія</t>
  </si>
  <si>
    <t>Оплата праці</t>
  </si>
  <si>
    <t>Нарахування на ЗП</t>
  </si>
  <si>
    <t>ПММ</t>
  </si>
  <si>
    <t>Амортизація</t>
  </si>
  <si>
    <t>Матеріали</t>
  </si>
  <si>
    <t>Природний газ</t>
  </si>
  <si>
    <t>Загальновиробничі</t>
  </si>
  <si>
    <t>Послуги</t>
  </si>
  <si>
    <t>Податки</t>
  </si>
  <si>
    <t>Адміністративні витрати</t>
  </si>
  <si>
    <t>Витрати на реалізацію</t>
  </si>
  <si>
    <t>Нараховано ВСЬОГО, в т.ч.</t>
  </si>
  <si>
    <t>НАСЕЛЕННЮ</t>
  </si>
  <si>
    <t>ПІДПРИЄМСТВАМ</t>
  </si>
  <si>
    <t>Фактично сплачено ВСЬОГО, в т.ч.</t>
  </si>
  <si>
    <t>НАСЕЛЕННЯМ</t>
  </si>
  <si>
    <t>ПІДПРИЄМСТВАМИ</t>
  </si>
  <si>
    <t>Прибуток, збиток                                                                                                                                                                                                                                                                                                                                                (грн)</t>
  </si>
  <si>
    <t xml:space="preserve">Кількість працюючих осіб </t>
  </si>
  <si>
    <t>Простр.заборгованість по з\пл. (грн.)</t>
  </si>
  <si>
    <t>Дебіторська заборг(грн), а саме:</t>
  </si>
  <si>
    <t>населення</t>
  </si>
  <si>
    <t>підприємства</t>
  </si>
  <si>
    <t>інші поточні зобов'язання</t>
  </si>
  <si>
    <t xml:space="preserve"> Кредиторська забор(грн), а саме:</t>
  </si>
  <si>
    <t>електроенергія</t>
  </si>
  <si>
    <t>Профспілка</t>
  </si>
  <si>
    <t>з бюджетом</t>
  </si>
  <si>
    <t>Витрати  ел.енергії</t>
  </si>
  <si>
    <t>кВТ/год</t>
  </si>
  <si>
    <t>Витрати природного газу</t>
  </si>
  <si>
    <t>м3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</si>
</sst>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sz val="11"/>
      <color indexed="8"/>
      <name val="Calibri"/>
      <family val="2"/>
    </font>
    <font>
      <sz val="9"/>
      <color indexed="81"/>
      <name val="Tahoma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259">
    <xf numFmtId="0" fontId="0" fillId="0" borderId="0" xfId="0"/>
    <xf numFmtId="0" fontId="1" fillId="0" borderId="0" xfId="1" applyFont="1" applyFill="1" applyAlignment="1">
      <alignment horizontal="center" vertical="center"/>
    </xf>
    <xf numFmtId="0" fontId="1" fillId="0" borderId="3" xfId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1" fillId="0" borderId="7" xfId="1" applyFont="1" applyFill="1" applyBorder="1" applyAlignment="1">
      <alignment horizontal="left" vertical="center" wrapText="1"/>
    </xf>
    <xf numFmtId="0" fontId="1" fillId="0" borderId="8" xfId="1" applyFont="1" applyFill="1" applyBorder="1" applyAlignment="1">
      <alignment horizontal="left" vertical="center" wrapText="1"/>
    </xf>
    <xf numFmtId="0" fontId="2" fillId="0" borderId="9" xfId="1" applyFont="1" applyFill="1" applyBorder="1" applyAlignment="1">
      <alignment horizontal="left" vertical="center" wrapText="1"/>
    </xf>
    <xf numFmtId="0" fontId="2" fillId="0" borderId="10" xfId="1" applyFont="1" applyFill="1" applyBorder="1" applyAlignment="1">
      <alignment horizontal="left" vertical="center" wrapText="1"/>
    </xf>
    <xf numFmtId="0" fontId="2" fillId="0" borderId="11" xfId="1" applyFont="1" applyFill="1" applyBorder="1" applyAlignment="1">
      <alignment horizontal="left" vertical="center" wrapText="1"/>
    </xf>
    <xf numFmtId="0" fontId="2" fillId="0" borderId="12" xfId="1" applyFont="1" applyFill="1" applyBorder="1" applyAlignment="1">
      <alignment horizontal="left" vertical="center" wrapText="1"/>
    </xf>
    <xf numFmtId="0" fontId="1" fillId="0" borderId="0" xfId="1" applyFont="1" applyFill="1" applyAlignment="1">
      <alignment horizontal="left" vertical="center"/>
    </xf>
    <xf numFmtId="0" fontId="1" fillId="0" borderId="15" xfId="1" applyFont="1" applyFill="1" applyBorder="1" applyAlignment="1">
      <alignment horizontal="left" vertical="center" wrapText="1"/>
    </xf>
    <xf numFmtId="2" fontId="2" fillId="0" borderId="16" xfId="1" applyNumberFormat="1" applyFont="1" applyFill="1" applyBorder="1" applyAlignment="1">
      <alignment horizontal="left" vertical="center" wrapText="1"/>
    </xf>
    <xf numFmtId="2" fontId="1" fillId="0" borderId="17" xfId="1" applyNumberFormat="1" applyFont="1" applyFill="1" applyBorder="1" applyAlignment="1">
      <alignment horizontal="left" vertical="center" wrapText="1"/>
    </xf>
    <xf numFmtId="2" fontId="1" fillId="0" borderId="17" xfId="1" applyNumberFormat="1" applyFont="1" applyFill="1" applyBorder="1" applyAlignment="1">
      <alignment horizontal="left" vertical="center"/>
    </xf>
    <xf numFmtId="2" fontId="1" fillId="0" borderId="18" xfId="1" applyNumberFormat="1" applyFont="1" applyFill="1" applyBorder="1" applyAlignment="1">
      <alignment horizontal="left" vertical="center"/>
    </xf>
    <xf numFmtId="2" fontId="2" fillId="0" borderId="15" xfId="1" applyNumberFormat="1" applyFont="1" applyFill="1" applyBorder="1" applyAlignment="1">
      <alignment horizontal="left" vertical="center" wrapText="1"/>
    </xf>
    <xf numFmtId="2" fontId="3" fillId="0" borderId="19" xfId="1" applyNumberFormat="1" applyFont="1" applyFill="1" applyBorder="1"/>
    <xf numFmtId="2" fontId="3" fillId="2" borderId="20" xfId="1" applyNumberFormat="1" applyFont="1" applyFill="1" applyBorder="1"/>
    <xf numFmtId="0" fontId="4" fillId="0" borderId="21" xfId="1" applyFont="1" applyBorder="1" applyAlignment="1">
      <alignment horizontal="center"/>
    </xf>
    <xf numFmtId="2" fontId="5" fillId="0" borderId="17" xfId="1" applyNumberFormat="1" applyFont="1" applyFill="1" applyBorder="1" applyAlignment="1">
      <alignment horizontal="center"/>
    </xf>
    <xf numFmtId="0" fontId="1" fillId="0" borderId="0" xfId="1" applyFont="1" applyFill="1" applyBorder="1" applyAlignment="1">
      <alignment horizontal="center"/>
    </xf>
    <xf numFmtId="2" fontId="1" fillId="0" borderId="17" xfId="1" applyNumberFormat="1" applyFont="1" applyFill="1" applyBorder="1" applyAlignment="1">
      <alignment horizontal="center"/>
    </xf>
    <xf numFmtId="1" fontId="1" fillId="0" borderId="17" xfId="1" applyNumberFormat="1" applyFont="1" applyFill="1" applyBorder="1" applyAlignment="1">
      <alignment horizontal="center"/>
    </xf>
    <xf numFmtId="2" fontId="1" fillId="0" borderId="17" xfId="1" applyNumberFormat="1" applyFont="1" applyFill="1" applyBorder="1" applyAlignment="1">
      <alignment horizontal="center" vertical="center"/>
    </xf>
    <xf numFmtId="2" fontId="1" fillId="0" borderId="18" xfId="1" applyNumberFormat="1" applyFont="1" applyFill="1" applyBorder="1" applyAlignment="1">
      <alignment horizontal="center" vertical="center"/>
    </xf>
    <xf numFmtId="2" fontId="1" fillId="0" borderId="22" xfId="1" applyNumberFormat="1" applyFont="1" applyFill="1" applyBorder="1" applyAlignment="1">
      <alignment horizontal="center" wrapText="1"/>
    </xf>
    <xf numFmtId="2" fontId="1" fillId="0" borderId="23" xfId="1" applyNumberFormat="1" applyFont="1" applyFill="1" applyBorder="1" applyAlignment="1">
      <alignment horizontal="center" wrapText="1"/>
    </xf>
    <xf numFmtId="2" fontId="1" fillId="0" borderId="22" xfId="1" applyNumberFormat="1" applyFont="1" applyFill="1" applyBorder="1" applyAlignment="1">
      <alignment horizontal="left" vertical="center"/>
    </xf>
    <xf numFmtId="2" fontId="2" fillId="0" borderId="24" xfId="1" applyNumberFormat="1" applyFont="1" applyFill="1" applyBorder="1" applyAlignment="1">
      <alignment horizontal="left" vertical="center"/>
    </xf>
    <xf numFmtId="2" fontId="2" fillId="0" borderId="4" xfId="1" applyNumberFormat="1" applyFont="1" applyFill="1" applyBorder="1" applyAlignment="1">
      <alignment horizontal="left" vertical="center" wrapText="1"/>
    </xf>
    <xf numFmtId="2" fontId="2" fillId="0" borderId="5" xfId="1" applyNumberFormat="1" applyFont="1" applyFill="1" applyBorder="1" applyAlignment="1">
      <alignment horizontal="left" vertical="center" wrapText="1"/>
    </xf>
    <xf numFmtId="2" fontId="2" fillId="0" borderId="5" xfId="1" applyNumberFormat="1" applyFont="1" applyFill="1" applyBorder="1" applyAlignment="1">
      <alignment horizontal="left" vertical="center"/>
    </xf>
    <xf numFmtId="2" fontId="2" fillId="0" borderId="6" xfId="1" applyNumberFormat="1" applyFont="1" applyFill="1" applyBorder="1" applyAlignment="1">
      <alignment horizontal="left" vertical="center"/>
    </xf>
    <xf numFmtId="2" fontId="2" fillId="0" borderId="3" xfId="1" applyNumberFormat="1" applyFont="1" applyFill="1" applyBorder="1" applyAlignment="1">
      <alignment horizontal="left" vertical="center" wrapText="1"/>
    </xf>
    <xf numFmtId="2" fontId="2" fillId="0" borderId="7" xfId="1" applyNumberFormat="1" applyFont="1" applyFill="1" applyBorder="1" applyAlignment="1">
      <alignment horizontal="center" wrapText="1"/>
    </xf>
    <xf numFmtId="2" fontId="2" fillId="0" borderId="13" xfId="1" applyNumberFormat="1" applyFont="1" applyFill="1" applyBorder="1" applyAlignment="1">
      <alignment horizontal="center" wrapText="1"/>
    </xf>
    <xf numFmtId="2" fontId="2" fillId="0" borderId="1" xfId="1" applyNumberFormat="1" applyFont="1" applyFill="1" applyBorder="1" applyAlignment="1">
      <alignment horizontal="center" wrapText="1"/>
    </xf>
    <xf numFmtId="2" fontId="2" fillId="0" borderId="5" xfId="1" applyNumberFormat="1" applyFont="1" applyFill="1" applyBorder="1" applyAlignment="1">
      <alignment horizontal="center" wrapText="1"/>
    </xf>
    <xf numFmtId="2" fontId="2" fillId="0" borderId="25" xfId="1" applyNumberFormat="1" applyFont="1" applyFill="1" applyBorder="1" applyAlignment="1">
      <alignment horizontal="left" vertical="center"/>
    </xf>
    <xf numFmtId="2" fontId="1" fillId="0" borderId="0" xfId="1" applyNumberFormat="1" applyFont="1" applyFill="1" applyAlignment="1">
      <alignment horizontal="center"/>
    </xf>
    <xf numFmtId="0" fontId="1" fillId="0" borderId="0" xfId="1" applyFont="1" applyFill="1" applyAlignment="1">
      <alignment horizontal="center"/>
    </xf>
    <xf numFmtId="0" fontId="2" fillId="0" borderId="28" xfId="1" applyFont="1" applyFill="1" applyBorder="1" applyAlignment="1">
      <alignment horizontal="left" vertical="center" wrapText="1"/>
    </xf>
    <xf numFmtId="2" fontId="2" fillId="3" borderId="29" xfId="1" applyNumberFormat="1" applyFont="1" applyFill="1" applyBorder="1" applyAlignment="1">
      <alignment horizontal="left" vertical="center" wrapText="1"/>
    </xf>
    <xf numFmtId="2" fontId="2" fillId="3" borderId="30" xfId="1" applyNumberFormat="1" applyFont="1" applyFill="1" applyBorder="1" applyAlignment="1">
      <alignment horizontal="left" vertical="center" wrapText="1"/>
    </xf>
    <xf numFmtId="2" fontId="2" fillId="3" borderId="31" xfId="1" applyNumberFormat="1" applyFont="1" applyFill="1" applyBorder="1" applyAlignment="1">
      <alignment horizontal="left" vertical="center" wrapText="1"/>
    </xf>
    <xf numFmtId="2" fontId="2" fillId="3" borderId="28" xfId="1" applyNumberFormat="1" applyFont="1" applyFill="1" applyBorder="1" applyAlignment="1">
      <alignment horizontal="left" vertical="center" wrapText="1"/>
    </xf>
    <xf numFmtId="2" fontId="2" fillId="3" borderId="26" xfId="1" applyNumberFormat="1" applyFont="1" applyFill="1" applyBorder="1" applyAlignment="1">
      <alignment horizontal="center" wrapText="1"/>
    </xf>
    <xf numFmtId="2" fontId="2" fillId="3" borderId="7" xfId="1" applyNumberFormat="1" applyFont="1" applyFill="1" applyBorder="1" applyAlignment="1">
      <alignment horizontal="center" wrapText="1"/>
    </xf>
    <xf numFmtId="2" fontId="2" fillId="3" borderId="32" xfId="1" applyNumberFormat="1" applyFont="1" applyFill="1" applyBorder="1" applyAlignment="1">
      <alignment horizontal="center" wrapText="1"/>
    </xf>
    <xf numFmtId="2" fontId="2" fillId="0" borderId="25" xfId="1" applyNumberFormat="1" applyFont="1" applyFill="1" applyBorder="1" applyAlignment="1">
      <alignment horizontal="left" vertical="center" wrapText="1"/>
    </xf>
    <xf numFmtId="2" fontId="1" fillId="6" borderId="0" xfId="1" applyNumberFormat="1" applyFont="1" applyFill="1" applyAlignment="1">
      <alignment horizontal="center"/>
    </xf>
    <xf numFmtId="0" fontId="1" fillId="6" borderId="0" xfId="1" applyFont="1" applyFill="1" applyAlignment="1">
      <alignment horizontal="center"/>
    </xf>
    <xf numFmtId="0" fontId="1" fillId="0" borderId="35" xfId="1" applyFont="1" applyFill="1" applyBorder="1" applyAlignment="1">
      <alignment horizontal="left" vertical="center" wrapText="1"/>
    </xf>
    <xf numFmtId="2" fontId="2" fillId="0" borderId="36" xfId="1" applyNumberFormat="1" applyFont="1" applyFill="1" applyBorder="1" applyAlignment="1">
      <alignment horizontal="left" vertical="center" wrapText="1"/>
    </xf>
    <xf numFmtId="2" fontId="1" fillId="0" borderId="37" xfId="1" applyNumberFormat="1" applyFont="1" applyFill="1" applyBorder="1" applyAlignment="1">
      <alignment horizontal="left" vertical="center" wrapText="1"/>
    </xf>
    <xf numFmtId="2" fontId="1" fillId="0" borderId="37" xfId="1" applyNumberFormat="1" applyFont="1" applyFill="1" applyBorder="1" applyAlignment="1">
      <alignment horizontal="left" vertical="center"/>
    </xf>
    <xf numFmtId="2" fontId="1" fillId="0" borderId="38" xfId="1" applyNumberFormat="1" applyFont="1" applyFill="1" applyBorder="1" applyAlignment="1">
      <alignment horizontal="left" vertical="center"/>
    </xf>
    <xf numFmtId="2" fontId="2" fillId="4" borderId="28" xfId="1" applyNumberFormat="1" applyFont="1" applyFill="1" applyBorder="1" applyAlignment="1">
      <alignment horizontal="left" vertical="center" wrapText="1"/>
    </xf>
    <xf numFmtId="2" fontId="1" fillId="0" borderId="33" xfId="1" applyNumberFormat="1" applyFont="1" applyFill="1" applyBorder="1" applyAlignment="1">
      <alignment horizontal="right" vertical="center" wrapText="1"/>
    </xf>
    <xf numFmtId="2" fontId="6" fillId="0" borderId="21" xfId="1" applyNumberFormat="1" applyFont="1" applyFill="1" applyBorder="1"/>
    <xf numFmtId="2" fontId="1" fillId="0" borderId="37" xfId="1" applyNumberFormat="1" applyFont="1" applyFill="1" applyBorder="1" applyAlignment="1">
      <alignment horizontal="center" vertical="center" wrapText="1"/>
    </xf>
    <xf numFmtId="2" fontId="1" fillId="0" borderId="34" xfId="1" applyNumberFormat="1" applyFont="1" applyFill="1" applyBorder="1" applyAlignment="1">
      <alignment horizontal="left" vertical="center" wrapText="1"/>
    </xf>
    <xf numFmtId="2" fontId="1" fillId="0" borderId="17" xfId="1" applyNumberFormat="1" applyFont="1" applyFill="1" applyBorder="1" applyAlignment="1">
      <alignment horizontal="center" wrapText="1"/>
    </xf>
    <xf numFmtId="2" fontId="2" fillId="0" borderId="39" xfId="1" applyNumberFormat="1" applyFont="1" applyFill="1" applyBorder="1" applyAlignment="1">
      <alignment horizontal="center"/>
    </xf>
    <xf numFmtId="0" fontId="1" fillId="0" borderId="42" xfId="1" applyFont="1" applyFill="1" applyBorder="1" applyAlignment="1">
      <alignment horizontal="left" vertical="center" wrapText="1"/>
    </xf>
    <xf numFmtId="2" fontId="2" fillId="0" borderId="43" xfId="1" applyNumberFormat="1" applyFont="1" applyFill="1" applyBorder="1" applyAlignment="1">
      <alignment horizontal="left" vertical="center" wrapText="1"/>
    </xf>
    <xf numFmtId="2" fontId="1" fillId="0" borderId="21" xfId="1" applyNumberFormat="1" applyFont="1" applyFill="1" applyBorder="1" applyAlignment="1">
      <alignment horizontal="left" vertical="center" wrapText="1"/>
    </xf>
    <xf numFmtId="2" fontId="1" fillId="0" borderId="21" xfId="1" applyNumberFormat="1" applyFont="1" applyFill="1" applyBorder="1" applyAlignment="1">
      <alignment horizontal="left" vertical="center"/>
    </xf>
    <xf numFmtId="2" fontId="1" fillId="0" borderId="44" xfId="1" applyNumberFormat="1" applyFont="1" applyFill="1" applyBorder="1" applyAlignment="1">
      <alignment horizontal="left" vertical="center"/>
    </xf>
    <xf numFmtId="2" fontId="2" fillId="0" borderId="45" xfId="1" applyNumberFormat="1" applyFont="1" applyFill="1" applyBorder="1" applyAlignment="1">
      <alignment horizontal="center"/>
    </xf>
    <xf numFmtId="0" fontId="1" fillId="0" borderId="44" xfId="1" applyFont="1" applyFill="1" applyBorder="1" applyAlignment="1">
      <alignment horizontal="left" vertical="center"/>
    </xf>
    <xf numFmtId="2" fontId="1" fillId="0" borderId="43" xfId="1" applyNumberFormat="1" applyFont="1" applyFill="1" applyBorder="1" applyAlignment="1">
      <alignment horizontal="center" wrapText="1"/>
    </xf>
    <xf numFmtId="2" fontId="1" fillId="0" borderId="21" xfId="1" applyNumberFormat="1" applyFont="1" applyFill="1" applyBorder="1" applyAlignment="1">
      <alignment horizontal="center"/>
    </xf>
    <xf numFmtId="0" fontId="1" fillId="0" borderId="44" xfId="1" applyFont="1" applyFill="1" applyBorder="1" applyAlignment="1">
      <alignment horizontal="center"/>
    </xf>
    <xf numFmtId="0" fontId="1" fillId="0" borderId="49" xfId="1" applyFont="1" applyFill="1" applyBorder="1" applyAlignment="1">
      <alignment horizontal="left" vertical="center" wrapText="1"/>
    </xf>
    <xf numFmtId="2" fontId="6" fillId="0" borderId="21" xfId="1" applyNumberFormat="1" applyFont="1" applyFill="1" applyBorder="1" applyAlignment="1">
      <alignment horizontal="center"/>
    </xf>
    <xf numFmtId="2" fontId="6" fillId="0" borderId="44" xfId="1" applyNumberFormat="1" applyFont="1" applyFill="1" applyBorder="1" applyAlignment="1">
      <alignment horizontal="center"/>
    </xf>
    <xf numFmtId="2" fontId="2" fillId="0" borderId="23" xfId="1" applyNumberFormat="1" applyFont="1" applyFill="1" applyBorder="1" applyAlignment="1">
      <alignment horizontal="left" vertical="center" wrapText="1"/>
    </xf>
    <xf numFmtId="2" fontId="1" fillId="0" borderId="22" xfId="1" applyNumberFormat="1" applyFont="1" applyFill="1" applyBorder="1" applyAlignment="1">
      <alignment horizontal="left" vertical="center" wrapText="1"/>
    </xf>
    <xf numFmtId="2" fontId="1" fillId="0" borderId="50" xfId="1" applyNumberFormat="1" applyFont="1" applyFill="1" applyBorder="1" applyAlignment="1">
      <alignment horizontal="left" vertical="center"/>
    </xf>
    <xf numFmtId="2" fontId="4" fillId="0" borderId="44" xfId="1" applyNumberFormat="1" applyFont="1" applyFill="1" applyBorder="1" applyAlignment="1">
      <alignment horizontal="center" vertical="center" wrapText="1"/>
    </xf>
    <xf numFmtId="2" fontId="4" fillId="0" borderId="21" xfId="1" applyNumberFormat="1" applyFont="1" applyFill="1" applyBorder="1" applyAlignment="1">
      <alignment horizontal="center" vertical="center" wrapText="1"/>
    </xf>
    <xf numFmtId="2" fontId="2" fillId="0" borderId="51" xfId="1" applyNumberFormat="1" applyFont="1" applyFill="1" applyBorder="1" applyAlignment="1">
      <alignment horizontal="center"/>
    </xf>
    <xf numFmtId="2" fontId="2" fillId="0" borderId="21" xfId="1" applyNumberFormat="1" applyFont="1" applyFill="1" applyBorder="1" applyAlignment="1">
      <alignment horizontal="left" vertical="center" wrapText="1"/>
    </xf>
    <xf numFmtId="2" fontId="2" fillId="5" borderId="28" xfId="1" applyNumberFormat="1" applyFont="1" applyFill="1" applyBorder="1" applyAlignment="1">
      <alignment horizontal="left" vertical="center" wrapText="1"/>
    </xf>
    <xf numFmtId="2" fontId="4" fillId="5" borderId="21" xfId="1" applyNumberFormat="1" applyFont="1" applyFill="1" applyBorder="1" applyAlignment="1">
      <alignment horizontal="right" vertical="center" wrapText="1"/>
    </xf>
    <xf numFmtId="2" fontId="5" fillId="0" borderId="21" xfId="1" applyNumberFormat="1" applyFont="1" applyFill="1" applyBorder="1" applyAlignment="1">
      <alignment horizontal="center" wrapText="1"/>
    </xf>
    <xf numFmtId="2" fontId="5" fillId="3" borderId="21" xfId="1" applyNumberFormat="1" applyFont="1" applyFill="1" applyBorder="1" applyAlignment="1">
      <alignment horizontal="center" wrapText="1"/>
    </xf>
    <xf numFmtId="2" fontId="1" fillId="0" borderId="21" xfId="1" applyNumberFormat="1" applyFont="1" applyFill="1" applyBorder="1" applyAlignment="1">
      <alignment horizontal="center" wrapText="1"/>
    </xf>
    <xf numFmtId="2" fontId="1" fillId="0" borderId="44" xfId="1" applyNumberFormat="1" applyFont="1" applyFill="1" applyBorder="1" applyAlignment="1">
      <alignment horizontal="center" wrapText="1"/>
    </xf>
    <xf numFmtId="2" fontId="2" fillId="3" borderId="15" xfId="1" applyNumberFormat="1" applyFont="1" applyFill="1" applyBorder="1" applyAlignment="1">
      <alignment horizontal="left" vertical="center" wrapText="1"/>
    </xf>
    <xf numFmtId="2" fontId="5" fillId="0" borderId="22" xfId="1" applyNumberFormat="1" applyFont="1" applyFill="1" applyBorder="1" applyAlignment="1">
      <alignment horizontal="center" wrapText="1"/>
    </xf>
    <xf numFmtId="2" fontId="1" fillId="0" borderId="50" xfId="1" applyNumberFormat="1" applyFont="1" applyFill="1" applyBorder="1" applyAlignment="1">
      <alignment horizontal="center" wrapText="1"/>
    </xf>
    <xf numFmtId="2" fontId="2" fillId="3" borderId="3" xfId="1" applyNumberFormat="1" applyFont="1" applyFill="1" applyBorder="1" applyAlignment="1">
      <alignment horizontal="left" vertical="center" wrapText="1"/>
    </xf>
    <xf numFmtId="2" fontId="2" fillId="0" borderId="7" xfId="1" applyNumberFormat="1" applyFont="1" applyFill="1" applyBorder="1" applyAlignment="1">
      <alignment horizontal="center"/>
    </xf>
    <xf numFmtId="2" fontId="2" fillId="0" borderId="5" xfId="1" applyNumberFormat="1" applyFont="1" applyFill="1" applyBorder="1" applyAlignment="1">
      <alignment horizontal="center"/>
    </xf>
    <xf numFmtId="2" fontId="2" fillId="0" borderId="6" xfId="1" applyNumberFormat="1" applyFont="1" applyFill="1" applyBorder="1" applyAlignment="1">
      <alignment horizontal="center"/>
    </xf>
    <xf numFmtId="2" fontId="2" fillId="0" borderId="25" xfId="1" applyNumberFormat="1" applyFont="1" applyFill="1" applyBorder="1" applyAlignment="1">
      <alignment horizontal="center"/>
    </xf>
    <xf numFmtId="2" fontId="3" fillId="2" borderId="33" xfId="1" applyNumberFormat="1" applyFont="1" applyFill="1" applyBorder="1"/>
    <xf numFmtId="2" fontId="3" fillId="2" borderId="37" xfId="1" applyNumberFormat="1" applyFont="1" applyFill="1" applyBorder="1" applyAlignment="1">
      <alignment wrapText="1"/>
    </xf>
    <xf numFmtId="2" fontId="1" fillId="0" borderId="37" xfId="1" applyNumberFormat="1" applyFont="1" applyFill="1" applyBorder="1" applyAlignment="1">
      <alignment horizontal="center"/>
    </xf>
    <xf numFmtId="2" fontId="7" fillId="0" borderId="38" xfId="1" applyNumberFormat="1" applyFont="1" applyFill="1" applyBorder="1" applyAlignment="1">
      <alignment wrapText="1"/>
    </xf>
    <xf numFmtId="2" fontId="6" fillId="0" borderId="15" xfId="1" applyNumberFormat="1" applyFont="1" applyFill="1" applyBorder="1"/>
    <xf numFmtId="2" fontId="1" fillId="0" borderId="9" xfId="1" applyNumberFormat="1" applyFont="1" applyFill="1" applyBorder="1" applyAlignment="1">
      <alignment horizontal="center"/>
    </xf>
    <xf numFmtId="2" fontId="1" fillId="0" borderId="10" xfId="1" applyNumberFormat="1" applyFont="1" applyFill="1" applyBorder="1" applyAlignment="1">
      <alignment horizontal="center"/>
    </xf>
    <xf numFmtId="2" fontId="1" fillId="0" borderId="22" xfId="1" applyNumberFormat="1" applyFont="1" applyFill="1" applyBorder="1" applyAlignment="1">
      <alignment horizontal="center"/>
    </xf>
    <xf numFmtId="2" fontId="2" fillId="0" borderId="3" xfId="1" applyNumberFormat="1" applyFont="1" applyFill="1" applyBorder="1" applyAlignment="1">
      <alignment horizontal="center" wrapText="1"/>
    </xf>
    <xf numFmtId="2" fontId="1" fillId="0" borderId="5" xfId="1" applyNumberFormat="1" applyFont="1" applyFill="1" applyBorder="1" applyAlignment="1">
      <alignment horizontal="center" wrapText="1"/>
    </xf>
    <xf numFmtId="2" fontId="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left" vertical="center"/>
    </xf>
    <xf numFmtId="2" fontId="3" fillId="0" borderId="33" xfId="1" applyNumberFormat="1" applyFont="1" applyFill="1" applyBorder="1" applyAlignment="1">
      <alignment wrapText="1"/>
    </xf>
    <xf numFmtId="2" fontId="3" fillId="0" borderId="37" xfId="1" applyNumberFormat="1" applyFont="1" applyFill="1" applyBorder="1" applyAlignment="1">
      <alignment wrapText="1"/>
    </xf>
    <xf numFmtId="2" fontId="7" fillId="0" borderId="37" xfId="1" applyNumberFormat="1" applyFont="1" applyFill="1" applyBorder="1" applyAlignment="1">
      <alignment wrapText="1"/>
    </xf>
    <xf numFmtId="2" fontId="1" fillId="0" borderId="18" xfId="1" applyNumberFormat="1" applyFont="1" applyFill="1" applyBorder="1" applyAlignment="1">
      <alignment horizontal="center"/>
    </xf>
    <xf numFmtId="2" fontId="6" fillId="0" borderId="37" xfId="1" applyNumberFormat="1" applyFont="1" applyFill="1" applyBorder="1"/>
    <xf numFmtId="2" fontId="1" fillId="0" borderId="5" xfId="1" applyNumberFormat="1" applyFont="1" applyFill="1" applyBorder="1" applyAlignment="1">
      <alignment horizontal="left" vertical="center" wrapText="1"/>
    </xf>
    <xf numFmtId="2" fontId="1" fillId="0" borderId="5" xfId="1" applyNumberFormat="1" applyFont="1" applyFill="1" applyBorder="1" applyAlignment="1">
      <alignment horizontal="left" vertical="center"/>
    </xf>
    <xf numFmtId="2" fontId="1" fillId="0" borderId="5" xfId="1" applyNumberFormat="1" applyFont="1" applyFill="1" applyBorder="1" applyAlignment="1">
      <alignment horizontal="center"/>
    </xf>
    <xf numFmtId="2" fontId="1" fillId="0" borderId="30" xfId="1" applyNumberFormat="1" applyFont="1" applyFill="1" applyBorder="1" applyAlignment="1">
      <alignment horizontal="center"/>
    </xf>
    <xf numFmtId="2" fontId="6" fillId="0" borderId="22" xfId="1" applyNumberFormat="1" applyFont="1" applyFill="1" applyBorder="1"/>
    <xf numFmtId="2" fontId="2" fillId="0" borderId="6" xfId="1" applyNumberFormat="1" applyFont="1" applyFill="1" applyBorder="1" applyAlignment="1">
      <alignment horizontal="left" vertical="center" wrapText="1"/>
    </xf>
    <xf numFmtId="2" fontId="2" fillId="0" borderId="8" xfId="1" applyNumberFormat="1" applyFont="1" applyFill="1" applyBorder="1" applyAlignment="1">
      <alignment horizontal="center" vertical="center" wrapText="1"/>
    </xf>
    <xf numFmtId="0" fontId="1" fillId="0" borderId="28" xfId="1" applyFont="1" applyFill="1" applyBorder="1" applyAlignment="1">
      <alignment horizontal="left" vertical="center" wrapText="1"/>
    </xf>
    <xf numFmtId="2" fontId="2" fillId="0" borderId="29" xfId="1" applyNumberFormat="1" applyFont="1" applyFill="1" applyBorder="1" applyAlignment="1">
      <alignment horizontal="left" vertical="center" wrapText="1"/>
    </xf>
    <xf numFmtId="2" fontId="1" fillId="0" borderId="30" xfId="1" applyNumberFormat="1" applyFont="1" applyFill="1" applyBorder="1" applyAlignment="1">
      <alignment horizontal="left" vertical="center" wrapText="1"/>
    </xf>
    <xf numFmtId="2" fontId="1" fillId="0" borderId="30" xfId="1" applyNumberFormat="1" applyFont="1" applyFill="1" applyBorder="1" applyAlignment="1">
      <alignment horizontal="left" vertical="center"/>
    </xf>
    <xf numFmtId="2" fontId="1" fillId="0" borderId="31" xfId="1" applyNumberFormat="1" applyFont="1" applyFill="1" applyBorder="1" applyAlignment="1">
      <alignment horizontal="left" vertical="center"/>
    </xf>
    <xf numFmtId="1" fontId="2" fillId="3" borderId="28" xfId="1" applyNumberFormat="1" applyFont="1" applyFill="1" applyBorder="1" applyAlignment="1">
      <alignment horizontal="left" vertical="center" wrapText="1"/>
    </xf>
    <xf numFmtId="1" fontId="1" fillId="0" borderId="33" xfId="1" applyNumberFormat="1" applyFont="1" applyFill="1" applyBorder="1" applyAlignment="1">
      <alignment horizontal="center" wrapText="1"/>
    </xf>
    <xf numFmtId="1" fontId="1" fillId="0" borderId="37" xfId="1" applyNumberFormat="1" applyFont="1" applyFill="1" applyBorder="1" applyAlignment="1">
      <alignment horizontal="center"/>
    </xf>
    <xf numFmtId="1" fontId="1" fillId="0" borderId="38" xfId="1" applyNumberFormat="1" applyFont="1" applyFill="1" applyBorder="1" applyAlignment="1">
      <alignment horizontal="center"/>
    </xf>
    <xf numFmtId="1" fontId="2" fillId="0" borderId="37" xfId="1" applyNumberFormat="1" applyFont="1" applyFill="1" applyBorder="1" applyAlignment="1">
      <alignment horizontal="center" wrapText="1"/>
    </xf>
    <xf numFmtId="1" fontId="1" fillId="0" borderId="36" xfId="1" applyNumberFormat="1" applyFont="1" applyFill="1" applyBorder="1" applyAlignment="1">
      <alignment horizontal="center" wrapText="1"/>
    </xf>
    <xf numFmtId="1" fontId="2" fillId="0" borderId="57" xfId="1" applyNumberFormat="1" applyFont="1" applyFill="1" applyBorder="1" applyAlignment="1">
      <alignment horizontal="center" wrapText="1"/>
    </xf>
    <xf numFmtId="1" fontId="1" fillId="0" borderId="36" xfId="1" applyNumberFormat="1" applyFont="1" applyFill="1" applyBorder="1" applyAlignment="1">
      <alignment horizontal="center"/>
    </xf>
    <xf numFmtId="1" fontId="1" fillId="0" borderId="37" xfId="1" applyNumberFormat="1" applyFont="1" applyFill="1" applyBorder="1" applyAlignment="1">
      <alignment horizontal="center" wrapText="1"/>
    </xf>
    <xf numFmtId="1" fontId="2" fillId="0" borderId="39" xfId="1" applyNumberFormat="1" applyFont="1" applyFill="1" applyBorder="1" applyAlignment="1">
      <alignment horizontal="center"/>
    </xf>
    <xf numFmtId="2" fontId="1" fillId="0" borderId="46" xfId="1" applyNumberFormat="1" applyFont="1" applyFill="1" applyBorder="1" applyAlignment="1">
      <alignment horizontal="center" wrapText="1"/>
    </xf>
    <xf numFmtId="2" fontId="1" fillId="0" borderId="50" xfId="1" applyNumberFormat="1" applyFont="1" applyFill="1" applyBorder="1" applyAlignment="1">
      <alignment horizontal="center"/>
    </xf>
    <xf numFmtId="2" fontId="2" fillId="0" borderId="22" xfId="1" applyNumberFormat="1" applyFont="1" applyFill="1" applyBorder="1" applyAlignment="1">
      <alignment horizontal="center" wrapText="1"/>
    </xf>
    <xf numFmtId="2" fontId="1" fillId="0" borderId="59" xfId="1" applyNumberFormat="1" applyFont="1" applyFill="1" applyBorder="1" applyAlignment="1">
      <alignment horizontal="center"/>
    </xf>
    <xf numFmtId="2" fontId="1" fillId="0" borderId="23" xfId="1" applyNumberFormat="1" applyFont="1" applyFill="1" applyBorder="1" applyAlignment="1">
      <alignment horizontal="center"/>
    </xf>
    <xf numFmtId="2" fontId="2" fillId="0" borderId="21" xfId="1" applyNumberFormat="1" applyFont="1" applyFill="1" applyBorder="1" applyAlignment="1">
      <alignment horizontal="center" wrapText="1"/>
    </xf>
    <xf numFmtId="2" fontId="1" fillId="0" borderId="7" xfId="1" applyNumberFormat="1" applyFont="1" applyFill="1" applyBorder="1" applyAlignment="1">
      <alignment horizontal="center" wrapText="1"/>
    </xf>
    <xf numFmtId="2" fontId="7" fillId="7" borderId="20" xfId="1" applyNumberFormat="1" applyFont="1" applyFill="1" applyBorder="1" applyAlignment="1">
      <alignment wrapText="1"/>
    </xf>
    <xf numFmtId="2" fontId="3" fillId="7" borderId="20" xfId="1" applyNumberFormat="1" applyFont="1" applyFill="1" applyBorder="1" applyAlignment="1">
      <alignment wrapText="1"/>
    </xf>
    <xf numFmtId="2" fontId="1" fillId="0" borderId="31" xfId="1" applyNumberFormat="1" applyFont="1" applyFill="1" applyBorder="1" applyAlignment="1">
      <alignment horizontal="center"/>
    </xf>
    <xf numFmtId="2" fontId="1" fillId="0" borderId="37" xfId="1" applyNumberFormat="1" applyFont="1" applyFill="1" applyBorder="1" applyAlignment="1">
      <alignment horizontal="center" wrapText="1"/>
    </xf>
    <xf numFmtId="2" fontId="1" fillId="0" borderId="56" xfId="1" applyNumberFormat="1" applyFont="1" applyFill="1" applyBorder="1" applyAlignment="1">
      <alignment horizontal="center" wrapText="1"/>
    </xf>
    <xf numFmtId="2" fontId="1" fillId="0" borderId="57" xfId="1" applyNumberFormat="1" applyFont="1" applyFill="1" applyBorder="1" applyAlignment="1">
      <alignment horizontal="center" wrapText="1"/>
    </xf>
    <xf numFmtId="2" fontId="1" fillId="0" borderId="36" xfId="1" applyNumberFormat="1" applyFont="1" applyFill="1" applyBorder="1" applyAlignment="1">
      <alignment horizontal="center"/>
    </xf>
    <xf numFmtId="2" fontId="2" fillId="0" borderId="39" xfId="1" applyNumberFormat="1" applyFont="1" applyFill="1" applyBorder="1" applyAlignment="1">
      <alignment horizontal="center" wrapText="1"/>
    </xf>
    <xf numFmtId="0" fontId="1" fillId="0" borderId="63" xfId="1" applyFont="1" applyFill="1" applyBorder="1" applyAlignment="1">
      <alignment horizontal="left" vertical="center" wrapText="1"/>
    </xf>
    <xf numFmtId="2" fontId="2" fillId="0" borderId="64" xfId="1" applyNumberFormat="1" applyFont="1" applyFill="1" applyBorder="1" applyAlignment="1">
      <alignment horizontal="left" vertical="center" wrapText="1"/>
    </xf>
    <xf numFmtId="2" fontId="1" fillId="0" borderId="20" xfId="1" applyNumberFormat="1" applyFont="1" applyFill="1" applyBorder="1" applyAlignment="1">
      <alignment horizontal="left" vertical="center" wrapText="1"/>
    </xf>
    <xf numFmtId="2" fontId="1" fillId="0" borderId="20" xfId="1" applyNumberFormat="1" applyFont="1" applyFill="1" applyBorder="1" applyAlignment="1">
      <alignment horizontal="left" vertical="center"/>
    </xf>
    <xf numFmtId="2" fontId="1" fillId="0" borderId="65" xfId="1" applyNumberFormat="1" applyFont="1" applyFill="1" applyBorder="1" applyAlignment="1">
      <alignment horizontal="left" vertical="center"/>
    </xf>
    <xf numFmtId="2" fontId="1" fillId="0" borderId="26" xfId="1" applyNumberFormat="1" applyFont="1" applyFill="1" applyBorder="1" applyAlignment="1">
      <alignment horizontal="center" wrapText="1"/>
    </xf>
    <xf numFmtId="2" fontId="1" fillId="0" borderId="25" xfId="1" applyNumberFormat="1" applyFont="1" applyFill="1" applyBorder="1" applyAlignment="1">
      <alignment horizontal="center" wrapText="1"/>
    </xf>
    <xf numFmtId="2" fontId="1" fillId="0" borderId="66" xfId="1" applyNumberFormat="1" applyFont="1" applyFill="1" applyBorder="1" applyAlignment="1">
      <alignment horizontal="center" wrapText="1"/>
    </xf>
    <xf numFmtId="2" fontId="1" fillId="0" borderId="3" xfId="1" applyNumberFormat="1" applyFont="1" applyFill="1" applyBorder="1" applyAlignment="1">
      <alignment horizontal="center"/>
    </xf>
    <xf numFmtId="2" fontId="1" fillId="0" borderId="64" xfId="1" applyNumberFormat="1" applyFont="1" applyFill="1" applyBorder="1" applyAlignment="1">
      <alignment horizontal="center"/>
    </xf>
    <xf numFmtId="2" fontId="1" fillId="0" borderId="20" xfId="1" applyNumberFormat="1" applyFont="1" applyFill="1" applyBorder="1" applyAlignment="1">
      <alignment horizontal="center"/>
    </xf>
    <xf numFmtId="2" fontId="1" fillId="0" borderId="36" xfId="1" applyNumberFormat="1" applyFont="1" applyFill="1" applyBorder="1" applyAlignment="1">
      <alignment horizontal="center" wrapText="1"/>
    </xf>
    <xf numFmtId="2" fontId="1" fillId="0" borderId="57" xfId="1" applyNumberFormat="1" applyFont="1" applyFill="1" applyBorder="1" applyAlignment="1">
      <alignment horizontal="center"/>
    </xf>
    <xf numFmtId="2" fontId="1" fillId="0" borderId="29" xfId="1" applyNumberFormat="1" applyFont="1" applyFill="1" applyBorder="1" applyAlignment="1">
      <alignment horizontal="center"/>
    </xf>
    <xf numFmtId="2" fontId="1" fillId="0" borderId="3" xfId="1" applyNumberFormat="1" applyFont="1" applyFill="1" applyBorder="1" applyAlignment="1">
      <alignment horizontal="center" wrapText="1"/>
    </xf>
    <xf numFmtId="2" fontId="2" fillId="0" borderId="56" xfId="1" applyNumberFormat="1" applyFont="1" applyFill="1" applyBorder="1" applyAlignment="1">
      <alignment horizontal="center" wrapText="1"/>
    </xf>
    <xf numFmtId="2" fontId="2" fillId="0" borderId="37" xfId="1" applyNumberFormat="1" applyFont="1" applyFill="1" applyBorder="1" applyAlignment="1">
      <alignment horizontal="left" vertical="center" wrapText="1"/>
    </xf>
    <xf numFmtId="2" fontId="2" fillId="0" borderId="38" xfId="1" applyNumberFormat="1" applyFont="1" applyFill="1" applyBorder="1" applyAlignment="1">
      <alignment horizontal="left" vertical="center" wrapText="1"/>
    </xf>
    <xf numFmtId="2" fontId="2" fillId="0" borderId="33" xfId="1" applyNumberFormat="1" applyFont="1" applyFill="1" applyBorder="1" applyAlignment="1">
      <alignment horizontal="center" wrapText="1"/>
    </xf>
    <xf numFmtId="2" fontId="2" fillId="0" borderId="37" xfId="1" applyNumberFormat="1" applyFont="1" applyFill="1" applyBorder="1" applyAlignment="1">
      <alignment horizontal="center" wrapText="1"/>
    </xf>
    <xf numFmtId="2" fontId="2" fillId="0" borderId="38" xfId="1" applyNumberFormat="1" applyFont="1" applyFill="1" applyBorder="1" applyAlignment="1">
      <alignment horizontal="center" wrapText="1"/>
    </xf>
    <xf numFmtId="2" fontId="1" fillId="0" borderId="67" xfId="1" applyNumberFormat="1" applyFont="1" applyFill="1" applyBorder="1" applyAlignment="1">
      <alignment horizontal="center"/>
    </xf>
    <xf numFmtId="2" fontId="1" fillId="0" borderId="40" xfId="1" applyNumberFormat="1" applyFont="1" applyFill="1" applyBorder="1" applyAlignment="1">
      <alignment horizontal="center" wrapText="1"/>
    </xf>
    <xf numFmtId="2" fontId="1" fillId="0" borderId="44" xfId="1" applyNumberFormat="1" applyFont="1" applyFill="1" applyBorder="1" applyAlignment="1">
      <alignment horizontal="center"/>
    </xf>
    <xf numFmtId="2" fontId="1" fillId="0" borderId="68" xfId="1" applyNumberFormat="1" applyFont="1" applyFill="1" applyBorder="1" applyAlignment="1">
      <alignment horizontal="center"/>
    </xf>
    <xf numFmtId="2" fontId="1" fillId="0" borderId="43" xfId="1" applyNumberFormat="1" applyFont="1" applyFill="1" applyBorder="1" applyAlignment="1">
      <alignment horizontal="center"/>
    </xf>
    <xf numFmtId="2" fontId="2" fillId="8" borderId="28" xfId="1" applyNumberFormat="1" applyFont="1" applyFill="1" applyBorder="1" applyAlignment="1">
      <alignment horizontal="left" vertical="center" wrapText="1"/>
    </xf>
    <xf numFmtId="2" fontId="2" fillId="0" borderId="45" xfId="1" applyNumberFormat="1" applyFont="1" applyFill="1" applyBorder="1" applyAlignment="1">
      <alignment horizontal="center" wrapText="1"/>
    </xf>
    <xf numFmtId="0" fontId="1" fillId="0" borderId="11" xfId="1" applyFont="1" applyFill="1" applyBorder="1" applyAlignment="1">
      <alignment horizontal="left" vertical="center" wrapText="1"/>
    </xf>
    <xf numFmtId="1" fontId="2" fillId="0" borderId="9" xfId="1" applyNumberFormat="1" applyFont="1" applyFill="1" applyBorder="1" applyAlignment="1">
      <alignment horizontal="left" vertical="center" wrapText="1"/>
    </xf>
    <xf numFmtId="1" fontId="1" fillId="0" borderId="10" xfId="1" applyNumberFormat="1" applyFont="1" applyFill="1" applyBorder="1" applyAlignment="1">
      <alignment horizontal="left" vertical="center" wrapText="1"/>
    </xf>
    <xf numFmtId="1" fontId="1" fillId="0" borderId="10" xfId="1" applyNumberFormat="1" applyFont="1" applyFill="1" applyBorder="1" applyAlignment="1">
      <alignment horizontal="left" vertical="center"/>
    </xf>
    <xf numFmtId="1" fontId="1" fillId="0" borderId="12" xfId="1" applyNumberFormat="1" applyFont="1" applyFill="1" applyBorder="1" applyAlignment="1">
      <alignment horizontal="left" vertical="center"/>
    </xf>
    <xf numFmtId="1" fontId="1" fillId="0" borderId="13" xfId="1" applyNumberFormat="1" applyFont="1" applyFill="1" applyBorder="1" applyAlignment="1">
      <alignment horizontal="center" wrapText="1"/>
    </xf>
    <xf numFmtId="0" fontId="6" fillId="2" borderId="21" xfId="1" applyFont="1" applyFill="1" applyBorder="1"/>
    <xf numFmtId="1" fontId="1" fillId="0" borderId="10" xfId="1" applyNumberFormat="1" applyFont="1" applyFill="1" applyBorder="1" applyAlignment="1">
      <alignment horizontal="center"/>
    </xf>
    <xf numFmtId="0" fontId="6" fillId="9" borderId="40" xfId="1" applyFont="1" applyFill="1" applyBorder="1"/>
    <xf numFmtId="1" fontId="1" fillId="0" borderId="12" xfId="1" applyNumberFormat="1" applyFont="1" applyFill="1" applyBorder="1" applyAlignment="1">
      <alignment horizontal="center"/>
    </xf>
    <xf numFmtId="1" fontId="1" fillId="0" borderId="71" xfId="1" applyNumberFormat="1" applyFont="1" applyFill="1" applyBorder="1" applyAlignment="1">
      <alignment horizontal="center" wrapText="1"/>
    </xf>
    <xf numFmtId="1" fontId="1" fillId="0" borderId="21" xfId="1" applyNumberFormat="1" applyFont="1" applyFill="1" applyBorder="1" applyAlignment="1">
      <alignment horizontal="center" wrapText="1"/>
    </xf>
    <xf numFmtId="1" fontId="1" fillId="0" borderId="9" xfId="1" applyNumberFormat="1" applyFont="1" applyFill="1" applyBorder="1" applyAlignment="1">
      <alignment horizontal="center" wrapText="1"/>
    </xf>
    <xf numFmtId="1" fontId="1" fillId="0" borderId="1" xfId="1" applyNumberFormat="1" applyFont="1" applyFill="1" applyBorder="1" applyAlignment="1">
      <alignment horizontal="center" wrapText="1"/>
    </xf>
    <xf numFmtId="2" fontId="1" fillId="0" borderId="11" xfId="1" applyNumberFormat="1" applyFont="1" applyFill="1" applyBorder="1" applyAlignment="1">
      <alignment horizontal="center" wrapText="1"/>
    </xf>
    <xf numFmtId="1" fontId="2" fillId="0" borderId="2" xfId="1" applyNumberFormat="1" applyFont="1" applyFill="1" applyBorder="1" applyAlignment="1">
      <alignment horizontal="center"/>
    </xf>
    <xf numFmtId="2" fontId="1" fillId="0" borderId="19" xfId="1" applyNumberFormat="1" applyFont="1" applyFill="1" applyBorder="1" applyAlignment="1">
      <alignment horizontal="center" wrapText="1"/>
    </xf>
    <xf numFmtId="2" fontId="1" fillId="10" borderId="20" xfId="1" applyNumberFormat="1" applyFont="1" applyFill="1" applyBorder="1" applyAlignment="1">
      <alignment horizontal="center"/>
    </xf>
    <xf numFmtId="2" fontId="1" fillId="0" borderId="65" xfId="1" applyNumberFormat="1" applyFont="1" applyFill="1" applyBorder="1" applyAlignment="1">
      <alignment horizontal="center"/>
    </xf>
    <xf numFmtId="2" fontId="1" fillId="0" borderId="73" xfId="1" applyNumberFormat="1" applyFont="1" applyFill="1" applyBorder="1" applyAlignment="1">
      <alignment horizontal="center"/>
    </xf>
    <xf numFmtId="2" fontId="2" fillId="0" borderId="62" xfId="1" applyNumberFormat="1" applyFont="1" applyFill="1" applyBorder="1" applyAlignment="1">
      <alignment horizontal="center" wrapText="1"/>
    </xf>
    <xf numFmtId="2" fontId="1" fillId="0" borderId="0" xfId="1" applyNumberFormat="1" applyFont="1" applyFill="1" applyAlignment="1">
      <alignment horizontal="left" vertical="center"/>
    </xf>
    <xf numFmtId="2" fontId="2" fillId="0" borderId="0" xfId="1" applyNumberFormat="1" applyFont="1" applyFill="1" applyAlignment="1">
      <alignment horizontal="left" vertical="center"/>
    </xf>
    <xf numFmtId="0" fontId="1" fillId="0" borderId="52" xfId="1" applyFont="1" applyFill="1" applyBorder="1" applyAlignment="1">
      <alignment horizontal="left" vertical="center" wrapText="1"/>
    </xf>
    <xf numFmtId="0" fontId="1" fillId="0" borderId="51" xfId="1" applyFont="1" applyFill="1" applyBorder="1" applyAlignment="1">
      <alignment horizontal="left" vertical="center" wrapText="1"/>
    </xf>
    <xf numFmtId="0" fontId="1" fillId="0" borderId="69" xfId="1" applyFont="1" applyFill="1" applyBorder="1" applyAlignment="1">
      <alignment horizontal="left" vertical="center" wrapText="1"/>
    </xf>
    <xf numFmtId="0" fontId="1" fillId="0" borderId="70" xfId="1" applyFont="1" applyFill="1" applyBorder="1" applyAlignment="1">
      <alignment horizontal="left" vertical="center" wrapText="1"/>
    </xf>
    <xf numFmtId="0" fontId="1" fillId="0" borderId="19" xfId="1" applyFont="1" applyFill="1" applyBorder="1" applyAlignment="1">
      <alignment horizontal="left" vertical="center" wrapText="1"/>
    </xf>
    <xf numFmtId="0" fontId="1" fillId="0" borderId="72" xfId="1" applyFont="1" applyFill="1" applyBorder="1" applyAlignment="1">
      <alignment horizontal="left" vertical="center" wrapText="1"/>
    </xf>
    <xf numFmtId="0" fontId="1" fillId="0" borderId="61" xfId="1" applyFont="1" applyFill="1" applyBorder="1" applyAlignment="1">
      <alignment horizontal="left" vertical="center" wrapText="1"/>
    </xf>
    <xf numFmtId="0" fontId="1" fillId="0" borderId="62" xfId="1" applyFont="1" applyFill="1" applyBorder="1" applyAlignment="1">
      <alignment horizontal="left" vertical="center" wrapText="1"/>
    </xf>
    <xf numFmtId="0" fontId="1" fillId="0" borderId="55" xfId="1" applyFont="1" applyFill="1" applyBorder="1" applyAlignment="1">
      <alignment horizontal="left" vertical="center" wrapText="1"/>
    </xf>
    <xf numFmtId="0" fontId="1" fillId="0" borderId="56" xfId="1" applyFont="1" applyFill="1" applyBorder="1" applyAlignment="1">
      <alignment horizontal="left" vertical="center" wrapText="1"/>
    </xf>
    <xf numFmtId="0" fontId="1" fillId="0" borderId="32" xfId="1" applyFont="1" applyFill="1" applyBorder="1" applyAlignment="1">
      <alignment horizontal="left" vertical="center" wrapText="1"/>
    </xf>
    <xf numFmtId="0" fontId="1" fillId="0" borderId="25" xfId="1" applyFont="1" applyFill="1" applyBorder="1" applyAlignment="1">
      <alignment horizontal="left" vertical="center" wrapText="1"/>
    </xf>
    <xf numFmtId="49" fontId="1" fillId="0" borderId="60" xfId="1" applyNumberFormat="1" applyFont="1" applyFill="1" applyBorder="1" applyAlignment="1">
      <alignment horizontal="left" vertical="center" wrapText="1"/>
    </xf>
    <xf numFmtId="49" fontId="1" fillId="0" borderId="39" xfId="1" applyNumberFormat="1" applyFont="1" applyFill="1" applyBorder="1" applyAlignment="1">
      <alignment horizontal="left" vertical="center" wrapText="1"/>
    </xf>
    <xf numFmtId="49" fontId="1" fillId="0" borderId="48" xfId="1" applyNumberFormat="1" applyFont="1" applyFill="1" applyBorder="1" applyAlignment="1">
      <alignment horizontal="left" vertical="center" wrapText="1"/>
    </xf>
    <xf numFmtId="49" fontId="1" fillId="0" borderId="45" xfId="1" applyNumberFormat="1" applyFont="1" applyFill="1" applyBorder="1" applyAlignment="1">
      <alignment horizontal="left" vertical="center" wrapText="1"/>
    </xf>
    <xf numFmtId="0" fontId="1" fillId="0" borderId="48" xfId="1" applyFont="1" applyFill="1" applyBorder="1" applyAlignment="1">
      <alignment horizontal="left" vertical="center" wrapText="1"/>
    </xf>
    <xf numFmtId="0" fontId="1" fillId="0" borderId="45" xfId="1" applyFont="1" applyFill="1" applyBorder="1" applyAlignment="1">
      <alignment horizontal="left" vertical="center" wrapText="1"/>
    </xf>
    <xf numFmtId="0" fontId="2" fillId="0" borderId="32" xfId="1" applyFont="1" applyFill="1" applyBorder="1" applyAlignment="1">
      <alignment horizontal="left" vertical="center" wrapText="1"/>
    </xf>
    <xf numFmtId="0" fontId="2" fillId="0" borderId="25" xfId="1" applyFont="1" applyFill="1" applyBorder="1" applyAlignment="1">
      <alignment horizontal="left" vertical="center" wrapText="1"/>
    </xf>
    <xf numFmtId="0" fontId="1" fillId="0" borderId="58" xfId="1" applyFont="1" applyFill="1" applyBorder="1" applyAlignment="1">
      <alignment horizontal="left" vertical="center" wrapText="1"/>
    </xf>
    <xf numFmtId="0" fontId="1" fillId="0" borderId="24" xfId="1" applyFont="1" applyFill="1" applyBorder="1" applyAlignment="1">
      <alignment horizontal="left" vertical="center" wrapText="1"/>
    </xf>
    <xf numFmtId="0" fontId="1" fillId="0" borderId="60" xfId="1" applyFont="1" applyFill="1" applyBorder="1" applyAlignment="1">
      <alignment horizontal="left" vertical="center" wrapText="1"/>
    </xf>
    <xf numFmtId="0" fontId="1" fillId="0" borderId="39" xfId="1" applyFont="1" applyFill="1" applyBorder="1" applyAlignment="1">
      <alignment horizontal="left" vertical="center" wrapText="1"/>
    </xf>
    <xf numFmtId="0" fontId="1" fillId="0" borderId="33" xfId="1" applyFont="1" applyFill="1" applyBorder="1" applyAlignment="1">
      <alignment horizontal="left" vertical="center" wrapText="1"/>
    </xf>
    <xf numFmtId="0" fontId="1" fillId="0" borderId="34" xfId="1" applyFont="1" applyFill="1" applyBorder="1" applyAlignment="1">
      <alignment horizontal="left" vertical="center" wrapText="1"/>
    </xf>
    <xf numFmtId="0" fontId="1" fillId="0" borderId="46" xfId="1" applyFont="1" applyFill="1" applyBorder="1" applyAlignment="1">
      <alignment horizontal="left" vertical="center" wrapText="1"/>
    </xf>
    <xf numFmtId="0" fontId="1" fillId="0" borderId="47" xfId="1" applyFont="1" applyFill="1" applyBorder="1" applyAlignment="1">
      <alignment horizontal="left" vertical="center" wrapText="1"/>
    </xf>
    <xf numFmtId="0" fontId="2" fillId="0" borderId="7" xfId="1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left" vertical="center" wrapText="1"/>
    </xf>
    <xf numFmtId="0" fontId="1" fillId="0" borderId="53" xfId="1" applyFont="1" applyFill="1" applyBorder="1" applyAlignment="1">
      <alignment horizontal="left" vertical="center" wrapText="1"/>
    </xf>
    <xf numFmtId="0" fontId="1" fillId="0" borderId="54" xfId="1" applyFont="1" applyFill="1" applyBorder="1" applyAlignment="1">
      <alignment horizontal="left" vertical="center" wrapText="1"/>
    </xf>
    <xf numFmtId="0" fontId="1" fillId="0" borderId="7" xfId="1" applyFont="1" applyFill="1" applyBorder="1" applyAlignment="1">
      <alignment horizontal="left"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1" fillId="0" borderId="43" xfId="1" applyFont="1" applyFill="1" applyBorder="1" applyAlignment="1">
      <alignment horizontal="left" vertical="center" wrapText="1"/>
    </xf>
    <xf numFmtId="0" fontId="1" fillId="0" borderId="40" xfId="1" applyFont="1" applyFill="1" applyBorder="1" applyAlignment="1">
      <alignment horizontal="left" vertical="center" wrapText="1"/>
    </xf>
    <xf numFmtId="0" fontId="1" fillId="0" borderId="41" xfId="1" applyFont="1" applyFill="1" applyBorder="1" applyAlignment="1">
      <alignment horizontal="left" vertical="center" wrapText="1"/>
    </xf>
    <xf numFmtId="0" fontId="1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0" borderId="13" xfId="1" applyFont="1" applyFill="1" applyBorder="1" applyAlignment="1">
      <alignment horizontal="left" vertical="center" wrapText="1"/>
    </xf>
    <xf numFmtId="0" fontId="1" fillId="0" borderId="14" xfId="1" applyFont="1" applyFill="1" applyBorder="1" applyAlignment="1">
      <alignment horizontal="left" vertical="center" wrapText="1"/>
    </xf>
    <xf numFmtId="0" fontId="2" fillId="0" borderId="26" xfId="1" applyFont="1" applyFill="1" applyBorder="1" applyAlignment="1">
      <alignment horizontal="left" vertical="center" wrapText="1"/>
    </xf>
    <xf numFmtId="0" fontId="2" fillId="0" borderId="27" xfId="1" applyFont="1" applyFill="1" applyBorder="1" applyAlignment="1">
      <alignment horizontal="left" vertical="center" wrapText="1"/>
    </xf>
    <xf numFmtId="2" fontId="2" fillId="0" borderId="10" xfId="1" applyNumberFormat="1" applyFont="1" applyFill="1" applyBorder="1" applyAlignment="1">
      <alignment horizontal="center" wrapText="1"/>
    </xf>
    <xf numFmtId="2" fontId="1" fillId="0" borderId="30" xfId="1" applyNumberFormat="1" applyFont="1" applyFill="1" applyBorder="1" applyAlignment="1">
      <alignment horizontal="center" wrapText="1"/>
    </xf>
    <xf numFmtId="2" fontId="1" fillId="0" borderId="18" xfId="1" applyNumberFormat="1" applyFont="1" applyFill="1" applyBorder="1" applyAlignment="1">
      <alignment horizontal="center" wrapText="1"/>
    </xf>
    <xf numFmtId="2" fontId="1" fillId="0" borderId="16" xfId="1" applyNumberFormat="1" applyFont="1" applyFill="1" applyBorder="1" applyAlignment="1">
      <alignment horizontal="center" wrapText="1"/>
    </xf>
    <xf numFmtId="2" fontId="1" fillId="0" borderId="74" xfId="1" applyNumberFormat="1" applyFont="1" applyFill="1" applyBorder="1" applyAlignment="1">
      <alignment horizontal="center" wrapText="1"/>
    </xf>
    <xf numFmtId="2" fontId="1" fillId="0" borderId="63" xfId="1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0;&#1086;&#1088;&#1084;&#1072;%20&#1092;&#1080;&#1085;&#1072;&#1085;&#1089;.%20&#1072;&#1085;&#1072;&#1083;&#1110;&#1079;%202023%20&#1079;%20&#1091;&#1088;&#1072;&#1093;&#1091;&#1074;.&#1055;&#1044;&#1042;(&#1089;&#1110;&#1095;&#1077;&#1085;&#1100;-&#1074;&#1077;&#1088;&#1077;&#1089;&#1077;&#1085;&#110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ерезень 1квартал 2023  "/>
      <sheetName val="січень2023 "/>
      <sheetName val="лютий 2023"/>
      <sheetName val="березень 2023 "/>
      <sheetName val="квітень  2023  "/>
      <sheetName val="травень  2023  "/>
      <sheetName val="червень  2023   "/>
      <sheetName val="липень  2023 "/>
      <sheetName val="серпень 2023 "/>
      <sheetName val="вересень 2023  "/>
      <sheetName val="жовтень 2023"/>
      <sheetName val="жовтень 2023 (2)"/>
    </sheetNames>
    <sheetDataSet>
      <sheetData sheetId="0"/>
      <sheetData sheetId="1">
        <row r="38">
          <cell r="P38">
            <v>259.32900000000001</v>
          </cell>
        </row>
      </sheetData>
      <sheetData sheetId="2">
        <row r="38">
          <cell r="X38">
            <v>177300.12820000001</v>
          </cell>
        </row>
      </sheetData>
      <sheetData sheetId="3"/>
      <sheetData sheetId="4"/>
      <sheetData sheetId="5"/>
      <sheetData sheetId="6"/>
      <sheetData sheetId="7">
        <row r="38">
          <cell r="AG38">
            <v>841189.81570000004</v>
          </cell>
        </row>
      </sheetData>
      <sheetData sheetId="8">
        <row r="4">
          <cell r="X4">
            <v>242255.8</v>
          </cell>
          <cell r="Y4">
            <v>94455.800000000017</v>
          </cell>
          <cell r="Z4">
            <v>24009</v>
          </cell>
          <cell r="AA4">
            <v>301921.86</v>
          </cell>
          <cell r="AB4">
            <v>0</v>
          </cell>
          <cell r="AC4">
            <v>0</v>
          </cell>
          <cell r="AE4">
            <v>510.69</v>
          </cell>
          <cell r="AF4">
            <v>0</v>
          </cell>
        </row>
      </sheetData>
      <sheetData sheetId="9">
        <row r="5">
          <cell r="X5">
            <v>9459665.8200000003</v>
          </cell>
          <cell r="AA5">
            <v>837966.91</v>
          </cell>
          <cell r="AB5">
            <v>0</v>
          </cell>
          <cell r="AC5">
            <v>0</v>
          </cell>
          <cell r="AE5">
            <v>1436285.7799999998</v>
          </cell>
          <cell r="AF5">
            <v>3067589.0599999996</v>
          </cell>
        </row>
        <row r="6">
          <cell r="X6">
            <v>14110372.502297364</v>
          </cell>
          <cell r="AA6">
            <v>1568384.6584357645</v>
          </cell>
          <cell r="AB6">
            <v>941540.34</v>
          </cell>
          <cell r="AC6">
            <v>77357.652399999992</v>
          </cell>
          <cell r="AE6">
            <v>2392290.9292173395</v>
          </cell>
          <cell r="AF6">
            <v>3225946.91</v>
          </cell>
        </row>
        <row r="7">
          <cell r="X7">
            <v>6485793.9799999995</v>
          </cell>
          <cell r="Z7">
            <v>0</v>
          </cell>
          <cell r="AA7">
            <v>77988.799999999988</v>
          </cell>
          <cell r="AB7">
            <v>0</v>
          </cell>
          <cell r="AC7">
            <v>94.842399999999998</v>
          </cell>
          <cell r="AE7">
            <v>297826.92119999998</v>
          </cell>
          <cell r="AF7">
            <v>0</v>
          </cell>
        </row>
        <row r="8">
          <cell r="X8">
            <v>850127.07000000007</v>
          </cell>
          <cell r="Z8">
            <v>284352.72000000003</v>
          </cell>
          <cell r="AA8">
            <v>562783.26</v>
          </cell>
          <cell r="AB8">
            <v>21040</v>
          </cell>
          <cell r="AC8">
            <v>47712.55</v>
          </cell>
          <cell r="AE8">
            <v>154074.31999999998</v>
          </cell>
          <cell r="AF8">
            <v>1797822.81</v>
          </cell>
        </row>
        <row r="9">
          <cell r="X9">
            <v>159527.65000000002</v>
          </cell>
          <cell r="Z9">
            <v>63583.18</v>
          </cell>
          <cell r="AA9">
            <v>131093.86000000002</v>
          </cell>
          <cell r="AB9">
            <v>4628.8</v>
          </cell>
          <cell r="AC9">
            <v>5358.06</v>
          </cell>
          <cell r="AE9">
            <v>34355.259999999995</v>
          </cell>
          <cell r="AF9">
            <v>405568.56</v>
          </cell>
        </row>
        <row r="10">
          <cell r="X10">
            <v>116084.58</v>
          </cell>
          <cell r="Z10">
            <v>824312.19</v>
          </cell>
          <cell r="AA10">
            <v>15175.23</v>
          </cell>
          <cell r="AB10">
            <v>53815.35</v>
          </cell>
          <cell r="AC10">
            <v>14287.7</v>
          </cell>
          <cell r="AE10">
            <v>1086.9499999999998</v>
          </cell>
          <cell r="AF10">
            <v>64908.409999999996</v>
          </cell>
        </row>
        <row r="11">
          <cell r="X11">
            <v>33678.99418756667</v>
          </cell>
          <cell r="Z11">
            <v>1600</v>
          </cell>
          <cell r="AA11">
            <v>738.5</v>
          </cell>
          <cell r="AB11">
            <v>575131.40999999992</v>
          </cell>
          <cell r="AC11">
            <v>0</v>
          </cell>
          <cell r="AE11">
            <v>0</v>
          </cell>
          <cell r="AF11">
            <v>0</v>
          </cell>
        </row>
        <row r="12">
          <cell r="X12">
            <v>211291.24</v>
          </cell>
          <cell r="Z12">
            <v>74584.049999999988</v>
          </cell>
          <cell r="AA12">
            <v>44824.49</v>
          </cell>
          <cell r="AB12">
            <v>92831.79</v>
          </cell>
          <cell r="AC12">
            <v>9904.5</v>
          </cell>
          <cell r="AE12">
            <v>19532.810000000001</v>
          </cell>
          <cell r="AF12">
            <v>376621.89000000007</v>
          </cell>
        </row>
        <row r="13">
          <cell r="X13">
            <v>1141.04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E13">
            <v>793338.32999999984</v>
          </cell>
          <cell r="AF13">
            <v>0</v>
          </cell>
        </row>
        <row r="14">
          <cell r="X14">
            <v>2097993.8407842964</v>
          </cell>
          <cell r="Z14">
            <v>353724.94012844149</v>
          </cell>
          <cell r="AA14">
            <v>245452.06827178304</v>
          </cell>
          <cell r="AB14">
            <v>0</v>
          </cell>
          <cell r="AC14">
            <v>0</v>
          </cell>
          <cell r="AE14">
            <v>358396.56299827294</v>
          </cell>
          <cell r="AF14">
            <v>0</v>
          </cell>
        </row>
        <row r="15">
          <cell r="X15">
            <v>117189.54000000001</v>
          </cell>
          <cell r="Z15">
            <v>0</v>
          </cell>
          <cell r="AA15">
            <v>89040.08</v>
          </cell>
          <cell r="AB15">
            <v>194092.99</v>
          </cell>
          <cell r="AC15">
            <v>0</v>
          </cell>
          <cell r="AE15">
            <v>125775.09</v>
          </cell>
          <cell r="AF15">
            <v>291190</v>
          </cell>
        </row>
        <row r="17">
          <cell r="X17">
            <v>1189390.8933851856</v>
          </cell>
          <cell r="Z17">
            <v>187931.92850697617</v>
          </cell>
          <cell r="AA17">
            <v>141395.97170847084</v>
          </cell>
          <cell r="AB17">
            <v>0</v>
          </cell>
          <cell r="AC17">
            <v>0</v>
          </cell>
          <cell r="AE17">
            <v>197664.39727434184</v>
          </cell>
          <cell r="AF17">
            <v>0</v>
          </cell>
        </row>
        <row r="18">
          <cell r="X18">
            <v>1054964.4022736473</v>
          </cell>
          <cell r="Z18">
            <v>164327.72281410766</v>
          </cell>
          <cell r="AA18">
            <v>120231.25012217712</v>
          </cell>
          <cell r="AB18">
            <v>0</v>
          </cell>
          <cell r="AC18">
            <v>0</v>
          </cell>
          <cell r="AE18">
            <v>170859.32441139148</v>
          </cell>
          <cell r="AF18">
            <v>0</v>
          </cell>
        </row>
        <row r="19">
          <cell r="X19">
            <v>9459665.8200000003</v>
          </cell>
          <cell r="Z19">
            <v>1429380.17</v>
          </cell>
          <cell r="AA19">
            <v>837966.91</v>
          </cell>
          <cell r="AB19">
            <v>0</v>
          </cell>
          <cell r="AC19">
            <v>0</v>
          </cell>
          <cell r="AE19">
            <v>1436285.7799999998</v>
          </cell>
          <cell r="AF19">
            <v>320770.2</v>
          </cell>
        </row>
        <row r="20">
          <cell r="X20">
            <v>8919129.5800000001</v>
          </cell>
          <cell r="Z20">
            <v>901905.24</v>
          </cell>
          <cell r="AA20">
            <v>837966.91</v>
          </cell>
          <cell r="AB20">
            <v>0</v>
          </cell>
          <cell r="AC20">
            <v>0</v>
          </cell>
          <cell r="AE20">
            <v>1029281.81</v>
          </cell>
          <cell r="AF20">
            <v>182315.71</v>
          </cell>
        </row>
        <row r="21">
          <cell r="X21">
            <v>540536.24</v>
          </cell>
          <cell r="Z21">
            <v>527474.93000000005</v>
          </cell>
          <cell r="AA21">
            <v>0</v>
          </cell>
          <cell r="AB21">
            <v>0</v>
          </cell>
          <cell r="AC21">
            <v>0</v>
          </cell>
          <cell r="AE21">
            <v>407003.97000000003</v>
          </cell>
          <cell r="AF21">
            <v>138454.49</v>
          </cell>
        </row>
        <row r="22">
          <cell r="X22">
            <v>8865757.7599999998</v>
          </cell>
          <cell r="Z22">
            <v>1399317</v>
          </cell>
          <cell r="AA22">
            <v>607554.24</v>
          </cell>
          <cell r="AB22">
            <v>0</v>
          </cell>
          <cell r="AC22">
            <v>0</v>
          </cell>
          <cell r="AE22">
            <v>1587530.7299999997</v>
          </cell>
          <cell r="AF22">
            <v>320192.8</v>
          </cell>
        </row>
        <row r="23">
          <cell r="X23">
            <v>8334993.4000000004</v>
          </cell>
          <cell r="Z23">
            <v>885425.32</v>
          </cell>
          <cell r="AA23">
            <v>607554.24</v>
          </cell>
          <cell r="AB23">
            <v>0</v>
          </cell>
          <cell r="AC23">
            <v>0</v>
          </cell>
          <cell r="AE23">
            <v>1293181.0599999998</v>
          </cell>
          <cell r="AF23">
            <v>181738.31</v>
          </cell>
        </row>
        <row r="24">
          <cell r="X24">
            <v>530764.36</v>
          </cell>
          <cell r="Z24">
            <v>513891.68</v>
          </cell>
          <cell r="AA24">
            <v>0</v>
          </cell>
          <cell r="AB24">
            <v>0</v>
          </cell>
          <cell r="AC24">
            <v>0</v>
          </cell>
          <cell r="AE24">
            <v>294349.67</v>
          </cell>
          <cell r="AF24">
            <v>138454.49</v>
          </cell>
        </row>
      </sheetData>
      <sheetData sheetId="10"/>
      <sheetData sheetId="11">
        <row r="5">
          <cell r="AD5">
            <v>24485.35</v>
          </cell>
          <cell r="AG5">
            <v>18246297.641666666</v>
          </cell>
        </row>
        <row r="6">
          <cell r="AG6">
            <v>25749433.421351966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D44"/>
  <sheetViews>
    <sheetView tabSelected="1" topLeftCell="B1" zoomScale="80" zoomScaleNormal="80" workbookViewId="0">
      <pane xSplit="12" ySplit="3" topLeftCell="N4" activePane="bottomRight" state="frozen"/>
      <selection activeCell="S3" sqref="S3"/>
      <selection pane="topRight" activeCell="S3" sqref="S3"/>
      <selection pane="bottomLeft" activeCell="S3" sqref="S3"/>
      <selection pane="bottomRight" activeCell="Y16" sqref="Y16"/>
    </sheetView>
  </sheetViews>
  <sheetFormatPr defaultRowHeight="24.75" customHeight="1" x14ac:dyDescent="0.25"/>
  <cols>
    <col min="1" max="1" width="12.5703125" style="13" hidden="1" customWidth="1"/>
    <col min="2" max="2" width="12.5703125" style="13" customWidth="1"/>
    <col min="3" max="3" width="12.85546875" style="13" customWidth="1"/>
    <col min="4" max="4" width="9.28515625" style="13" customWidth="1"/>
    <col min="5" max="13" width="9.28515625" style="13" hidden="1" customWidth="1"/>
    <col min="14" max="14" width="13.7109375" style="13" hidden="1" customWidth="1"/>
    <col min="15" max="15" width="14" style="13" hidden="1" customWidth="1"/>
    <col min="16" max="16" width="13.42578125" style="13" hidden="1" customWidth="1"/>
    <col min="17" max="17" width="11.85546875" style="13" hidden="1" customWidth="1"/>
    <col min="18" max="18" width="11.42578125" style="13" hidden="1" customWidth="1"/>
    <col min="19" max="19" width="11.28515625" style="13" hidden="1" customWidth="1"/>
    <col min="20" max="20" width="10.85546875" style="13" hidden="1" customWidth="1"/>
    <col min="21" max="21" width="11.140625" style="13" hidden="1" customWidth="1"/>
    <col min="22" max="22" width="12.42578125" style="13" hidden="1" customWidth="1"/>
    <col min="23" max="23" width="15.5703125" style="13" hidden="1" customWidth="1"/>
    <col min="24" max="24" width="14.28515625" style="13" customWidth="1"/>
    <col min="25" max="25" width="16.85546875" style="13" customWidth="1"/>
    <col min="26" max="26" width="13.85546875" style="13" customWidth="1"/>
    <col min="27" max="27" width="14.7109375" style="13" customWidth="1"/>
    <col min="28" max="28" width="18.140625" style="13" customWidth="1"/>
    <col min="29" max="29" width="17.42578125" style="13" customWidth="1"/>
    <col min="30" max="30" width="14.140625" style="13" customWidth="1"/>
    <col min="31" max="31" width="15.28515625" style="13" customWidth="1"/>
    <col min="32" max="32" width="15" style="114" customWidth="1"/>
    <col min="33" max="33" width="14.28515625" style="13" customWidth="1"/>
    <col min="34" max="34" width="13" style="13" customWidth="1"/>
    <col min="35" max="35" width="10.28515625" style="13" customWidth="1"/>
    <col min="36" max="36" width="13.28515625" style="13" customWidth="1"/>
    <col min="37" max="37" width="9.28515625" style="13" customWidth="1"/>
    <col min="38" max="38" width="10.28515625" style="13" customWidth="1"/>
    <col min="39" max="16384" width="9.140625" style="13"/>
  </cols>
  <sheetData>
    <row r="1" spans="2:56" s="1" customFormat="1" ht="24.75" customHeight="1" x14ac:dyDescent="0.25">
      <c r="B1" s="245" t="s">
        <v>0</v>
      </c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</row>
    <row r="2" spans="2:56" s="1" customFormat="1" ht="24.75" customHeight="1" thickBot="1" x14ac:dyDescent="0.3"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</row>
    <row r="3" spans="2:56" ht="81.75" customHeight="1" thickBot="1" x14ac:dyDescent="0.3">
      <c r="B3" s="247" t="s">
        <v>1</v>
      </c>
      <c r="C3" s="248"/>
      <c r="D3" s="2" t="s">
        <v>2</v>
      </c>
      <c r="E3" s="3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5" t="s">
        <v>11</v>
      </c>
      <c r="N3" s="6" t="s">
        <v>3</v>
      </c>
      <c r="O3" s="7" t="s">
        <v>12</v>
      </c>
      <c r="P3" s="4" t="s">
        <v>13</v>
      </c>
      <c r="Q3" s="2" t="s">
        <v>14</v>
      </c>
      <c r="R3" s="5" t="s">
        <v>15</v>
      </c>
      <c r="S3" s="4" t="s">
        <v>16</v>
      </c>
      <c r="T3" s="4" t="s">
        <v>17</v>
      </c>
      <c r="U3" s="4" t="s">
        <v>18</v>
      </c>
      <c r="V3" s="4" t="s">
        <v>19</v>
      </c>
      <c r="W3" s="8" t="s">
        <v>20</v>
      </c>
      <c r="X3" s="9" t="s">
        <v>21</v>
      </c>
      <c r="Y3" s="10" t="s">
        <v>22</v>
      </c>
      <c r="Z3" s="10" t="s">
        <v>23</v>
      </c>
      <c r="AA3" s="11" t="s">
        <v>24</v>
      </c>
      <c r="AB3" s="10" t="s">
        <v>25</v>
      </c>
      <c r="AC3" s="10" t="s">
        <v>26</v>
      </c>
      <c r="AD3" s="10" t="s">
        <v>27</v>
      </c>
      <c r="AE3" s="12" t="s">
        <v>28</v>
      </c>
      <c r="AF3" s="6" t="s">
        <v>29</v>
      </c>
    </row>
    <row r="4" spans="2:56" ht="31.5" hidden="1" customHeight="1" thickBot="1" x14ac:dyDescent="0.35">
      <c r="B4" s="249" t="s">
        <v>30</v>
      </c>
      <c r="C4" s="250"/>
      <c r="D4" s="14" t="s">
        <v>31</v>
      </c>
      <c r="E4" s="15"/>
      <c r="F4" s="16">
        <v>28237</v>
      </c>
      <c r="G4" s="17">
        <v>13672</v>
      </c>
      <c r="H4" s="17">
        <v>38922</v>
      </c>
      <c r="I4" s="17">
        <v>2435</v>
      </c>
      <c r="J4" s="17">
        <v>0</v>
      </c>
      <c r="K4" s="17">
        <v>50.4</v>
      </c>
      <c r="L4" s="17"/>
      <c r="M4" s="18"/>
      <c r="N4" s="19"/>
      <c r="O4" s="20"/>
      <c r="P4" s="21"/>
      <c r="Q4" s="22"/>
      <c r="R4" s="23"/>
      <c r="S4" s="24"/>
      <c r="T4" s="25"/>
      <c r="U4" s="26"/>
      <c r="V4" s="27"/>
      <c r="W4" s="28"/>
      <c r="X4" s="29">
        <f>O4+'[1]серпень 2023 '!X4</f>
        <v>242255.8</v>
      </c>
      <c r="Y4" s="29">
        <f>P4+'[1]серпень 2023 '!Y4</f>
        <v>94455.800000000017</v>
      </c>
      <c r="Z4" s="30">
        <f>Q4+'[1]серпень 2023 '!Z4</f>
        <v>24009</v>
      </c>
      <c r="AA4" s="31">
        <f>R4+'[1]серпень 2023 '!AA4</f>
        <v>301921.86</v>
      </c>
      <c r="AB4" s="29">
        <f>S4+'[1]серпень 2023 '!AB4</f>
        <v>0</v>
      </c>
      <c r="AC4" s="29">
        <f>T4+'[1]серпень 2023 '!AC4</f>
        <v>0</v>
      </c>
      <c r="AD4" s="29">
        <f>V4+'[1]серпень 2023 '!AE4</f>
        <v>510.69</v>
      </c>
      <c r="AE4" s="29">
        <f>W4+'[1]серпень 2023 '!AF4</f>
        <v>0</v>
      </c>
      <c r="AF4" s="32"/>
    </row>
    <row r="5" spans="2:56" ht="24.75" customHeight="1" thickBot="1" x14ac:dyDescent="0.3">
      <c r="B5" s="236" t="s">
        <v>32</v>
      </c>
      <c r="C5" s="237"/>
      <c r="D5" s="6" t="s">
        <v>33</v>
      </c>
      <c r="E5" s="33">
        <f>F5+G5+H5+I5+J5+K5+M5+L5</f>
        <v>774.89999999999986</v>
      </c>
      <c r="F5" s="34">
        <v>327.3</v>
      </c>
      <c r="G5" s="35">
        <v>36.4</v>
      </c>
      <c r="H5" s="35">
        <v>29.2</v>
      </c>
      <c r="I5" s="35">
        <v>73</v>
      </c>
      <c r="J5" s="35">
        <v>0</v>
      </c>
      <c r="K5" s="35">
        <v>3.9</v>
      </c>
      <c r="L5" s="35">
        <v>66.3</v>
      </c>
      <c r="M5" s="36">
        <v>238.8</v>
      </c>
      <c r="N5" s="37">
        <f>O5+P5+Q5+R5+S5+T5+W5+U5+V5</f>
        <v>1700743.6116666668</v>
      </c>
      <c r="O5" s="38">
        <f>O19</f>
        <v>1062218.3800000001</v>
      </c>
      <c r="P5" s="38">
        <f t="shared" ref="P5:T5" si="0">P19</f>
        <v>71513.279999999999</v>
      </c>
      <c r="Q5" s="38">
        <f t="shared" si="0"/>
        <v>164641.76</v>
      </c>
      <c r="R5" s="39">
        <f t="shared" si="0"/>
        <v>105335.01</v>
      </c>
      <c r="S5" s="39">
        <f t="shared" si="0"/>
        <v>0</v>
      </c>
      <c r="T5" s="39">
        <f t="shared" si="0"/>
        <v>0</v>
      </c>
      <c r="U5" s="39">
        <f>U19</f>
        <v>0</v>
      </c>
      <c r="V5" s="39">
        <f>V19</f>
        <v>0</v>
      </c>
      <c r="W5" s="40">
        <f>W6</f>
        <v>297035.18166666664</v>
      </c>
      <c r="X5" s="38">
        <f>O5+'[1]вересень 2023  '!X5</f>
        <v>10521884.200000001</v>
      </c>
      <c r="Y5" s="41">
        <f>'[1]жовтень 2023 (2)'!$AD$5+361694.22</f>
        <v>386179.56999999995</v>
      </c>
      <c r="Z5" s="41">
        <v>1594021.93</v>
      </c>
      <c r="AA5" s="41">
        <f>R5+'[1]вересень 2023  '!AA5</f>
        <v>943301.92</v>
      </c>
      <c r="AB5" s="41">
        <f>S5+'[1]вересень 2023  '!AB5</f>
        <v>0</v>
      </c>
      <c r="AC5" s="41">
        <f>T5+'[1]вересень 2023  '!AC5</f>
        <v>0</v>
      </c>
      <c r="AD5" s="41">
        <f>V5+'[1]вересень 2023  '!AE5</f>
        <v>1436285.7799999998</v>
      </c>
      <c r="AE5" s="41">
        <f>W5+'[1]вересень 2023  '!AF5</f>
        <v>3364624.2416666662</v>
      </c>
      <c r="AF5" s="42">
        <f>SUM(X5:AE5)</f>
        <v>18246297.641666666</v>
      </c>
      <c r="AG5" s="43">
        <f>AF5-'[1]жовтень 2023 (2)'!$AG$5</f>
        <v>0</v>
      </c>
      <c r="AH5" s="44"/>
      <c r="AI5" s="43"/>
      <c r="AJ5" s="44"/>
      <c r="AK5" s="43"/>
      <c r="AL5" s="43"/>
      <c r="AM5" s="44"/>
    </row>
    <row r="6" spans="2:56" ht="24.75" customHeight="1" thickBot="1" x14ac:dyDescent="0.3">
      <c r="B6" s="251" t="s">
        <v>34</v>
      </c>
      <c r="C6" s="252"/>
      <c r="D6" s="45" t="s">
        <v>33</v>
      </c>
      <c r="E6" s="46">
        <f t="shared" ref="E6:E15" si="1">F6+G6+H6+I6+J6+K6+M6+L6</f>
        <v>730.79999999999984</v>
      </c>
      <c r="F6" s="47">
        <f t="shared" ref="F6:M6" si="2">F7+F8+F9+F10+F11+F12+F13+F14+F15</f>
        <v>373.19999999999993</v>
      </c>
      <c r="G6" s="47">
        <f t="shared" si="2"/>
        <v>46.2</v>
      </c>
      <c r="H6" s="47">
        <f t="shared" si="2"/>
        <v>33.300000000000004</v>
      </c>
      <c r="I6" s="47">
        <f t="shared" si="2"/>
        <v>87.3</v>
      </c>
      <c r="J6" s="47">
        <f t="shared" si="2"/>
        <v>0</v>
      </c>
      <c r="K6" s="47">
        <f t="shared" si="2"/>
        <v>21.1</v>
      </c>
      <c r="L6" s="47">
        <f t="shared" si="2"/>
        <v>66.3</v>
      </c>
      <c r="M6" s="48">
        <f t="shared" si="2"/>
        <v>103.4</v>
      </c>
      <c r="N6" s="49">
        <f>O6+P6+Q6+R6+S6+T6+W6+U6+V6</f>
        <v>2601149.4898776007</v>
      </c>
      <c r="O6" s="50">
        <f t="shared" ref="O6:V6" si="3">O7+O8+O9+O10+O11+O12+O13+O14+O15+O16+O17+O18</f>
        <v>1693231.7423899595</v>
      </c>
      <c r="P6" s="50">
        <f t="shared" si="3"/>
        <v>45883.447230282756</v>
      </c>
      <c r="Q6" s="50">
        <f t="shared" si="3"/>
        <v>205174.22933948849</v>
      </c>
      <c r="R6" s="51">
        <f t="shared" si="3"/>
        <v>181441.22447180172</v>
      </c>
      <c r="S6" s="51">
        <f t="shared" si="3"/>
        <v>63295.429999999993</v>
      </c>
      <c r="T6" s="51">
        <f t="shared" si="3"/>
        <v>7934.74</v>
      </c>
      <c r="U6" s="51">
        <f t="shared" si="3"/>
        <v>13277.869999999999</v>
      </c>
      <c r="V6" s="51">
        <f t="shared" si="3"/>
        <v>93875.624779400838</v>
      </c>
      <c r="W6" s="52">
        <f>W7+W8+W9+W10+W11+W12+W13+W14+W15+W16+W17+W18</f>
        <v>297035.18166666664</v>
      </c>
      <c r="X6" s="38">
        <f>O6+'[1]вересень 2023  '!X6</f>
        <v>15803604.244687324</v>
      </c>
      <c r="Y6" s="41">
        <f>SUM(Y7:Y18)</f>
        <v>1227651.464904659</v>
      </c>
      <c r="Z6" s="41">
        <v>2486864.5574556808</v>
      </c>
      <c r="AA6" s="41">
        <f>R6+'[1]вересень 2023  '!AA6</f>
        <v>1749825.8829075661</v>
      </c>
      <c r="AB6" s="41">
        <f>S6+'[1]вересень 2023  '!AB6</f>
        <v>1004835.77</v>
      </c>
      <c r="AC6" s="41">
        <f>T6+'[1]вересень 2023  '!AC6</f>
        <v>85292.392399999997</v>
      </c>
      <c r="AD6" s="41">
        <f>V6+'[1]вересень 2023  '!AE6</f>
        <v>2486166.5539967404</v>
      </c>
      <c r="AE6" s="41">
        <f>W6+'[1]вересень 2023  '!AF6</f>
        <v>3522982.0916666668</v>
      </c>
      <c r="AF6" s="53">
        <f>AF7+AF8+AF9+AF10+AF11+AF12+AF13+AF14+AF15+AF16+AF17+AF18</f>
        <v>25749433.421351966</v>
      </c>
      <c r="AG6" s="43">
        <f>AF6-'[1]жовтень 2023 (2)'!$AG$6</f>
        <v>0</v>
      </c>
      <c r="AH6" s="44"/>
      <c r="AI6" s="54"/>
      <c r="AJ6" s="54"/>
      <c r="AK6" s="55"/>
      <c r="AL6" s="44"/>
      <c r="AM6" s="44"/>
    </row>
    <row r="7" spans="2:56" ht="24.75" customHeight="1" thickBot="1" x14ac:dyDescent="0.3">
      <c r="B7" s="232" t="s">
        <v>35</v>
      </c>
      <c r="C7" s="233"/>
      <c r="D7" s="56" t="s">
        <v>33</v>
      </c>
      <c r="E7" s="57">
        <f t="shared" si="1"/>
        <v>311</v>
      </c>
      <c r="F7" s="58">
        <v>150.69999999999999</v>
      </c>
      <c r="G7" s="59">
        <v>35.5</v>
      </c>
      <c r="H7" s="59">
        <v>21.8</v>
      </c>
      <c r="I7" s="59">
        <v>46.4</v>
      </c>
      <c r="J7" s="59">
        <v>0</v>
      </c>
      <c r="K7" s="59">
        <v>5.4</v>
      </c>
      <c r="L7" s="59">
        <v>35.5</v>
      </c>
      <c r="M7" s="60">
        <v>15.7</v>
      </c>
      <c r="N7" s="61">
        <f>O7+P7+Q7+R7+S7+T7+W7+U7+V7</f>
        <v>861621.41</v>
      </c>
      <c r="O7" s="62">
        <v>850050.39</v>
      </c>
      <c r="P7" s="63">
        <v>1555.77</v>
      </c>
      <c r="Q7" s="63"/>
      <c r="R7" s="63">
        <v>9994.6</v>
      </c>
      <c r="S7" s="64"/>
      <c r="T7" s="63">
        <v>20.65</v>
      </c>
      <c r="U7" s="63"/>
      <c r="V7" s="64"/>
      <c r="W7" s="65"/>
      <c r="X7" s="66">
        <f>O7+'[1]вересень 2023  '!X7</f>
        <v>7335844.3699999992</v>
      </c>
      <c r="Y7" s="152">
        <v>15291.46</v>
      </c>
      <c r="Z7" s="66">
        <f>Q7+'[1]вересень 2023  '!Z7</f>
        <v>0</v>
      </c>
      <c r="AA7" s="66">
        <f>R7+'[1]вересень 2023  '!AA7</f>
        <v>87983.4</v>
      </c>
      <c r="AB7" s="66">
        <f>S7+'[1]вересень 2023  '!AB7</f>
        <v>0</v>
      </c>
      <c r="AC7" s="66">
        <f>T7+'[1]вересень 2023  '!AC7</f>
        <v>115.4924</v>
      </c>
      <c r="AD7" s="66">
        <f>V7+'[1]вересень 2023  '!AE7</f>
        <v>297826.92119999998</v>
      </c>
      <c r="AE7" s="66">
        <f>W7+'[1]вересень 2023  '!AF7</f>
        <v>0</v>
      </c>
      <c r="AF7" s="67">
        <f>SUM(X7:AE7)</f>
        <v>7737061.6435999991</v>
      </c>
      <c r="AG7" s="43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</row>
    <row r="8" spans="2:56" ht="24.75" customHeight="1" thickBot="1" x14ac:dyDescent="0.3">
      <c r="B8" s="243" t="s">
        <v>36</v>
      </c>
      <c r="C8" s="244"/>
      <c r="D8" s="68" t="s">
        <v>33</v>
      </c>
      <c r="E8" s="69">
        <f t="shared" si="1"/>
        <v>66.600000000000009</v>
      </c>
      <c r="F8" s="70">
        <v>31.7</v>
      </c>
      <c r="G8" s="71">
        <v>7.7</v>
      </c>
      <c r="H8" s="71">
        <v>4.8</v>
      </c>
      <c r="I8" s="71">
        <v>9.8000000000000007</v>
      </c>
      <c r="J8" s="71">
        <v>0</v>
      </c>
      <c r="K8" s="71">
        <v>1.2</v>
      </c>
      <c r="L8" s="71">
        <v>7.9</v>
      </c>
      <c r="M8" s="72">
        <v>3.5</v>
      </c>
      <c r="N8" s="61">
        <f t="shared" ref="N8:N18" si="4">O8+P8+Q8+R8+S8+T8+W8+U8+V8</f>
        <v>420214.62</v>
      </c>
      <c r="O8" s="63">
        <v>74664.2</v>
      </c>
      <c r="P8" s="63">
        <v>9160</v>
      </c>
      <c r="Q8" s="63">
        <v>38071.17</v>
      </c>
      <c r="R8" s="63">
        <v>58636.56</v>
      </c>
      <c r="S8" s="63">
        <v>14365.41</v>
      </c>
      <c r="T8" s="63">
        <v>5025</v>
      </c>
      <c r="U8" s="63">
        <v>9424.48</v>
      </c>
      <c r="V8" s="63">
        <v>25757.1</v>
      </c>
      <c r="W8" s="63">
        <v>185110.7</v>
      </c>
      <c r="X8" s="29">
        <f>O8+'[1]вересень 2023  '!X8</f>
        <v>924791.27</v>
      </c>
      <c r="Y8" s="92">
        <v>148262.26</v>
      </c>
      <c r="Z8" s="29">
        <f>Q8+'[1]вересень 2023  '!Z8</f>
        <v>322423.89</v>
      </c>
      <c r="AA8" s="29">
        <f>R8+'[1]вересень 2023  '!AA8</f>
        <v>621419.82000000007</v>
      </c>
      <c r="AB8" s="29">
        <f>S8+'[1]вересень 2023  '!AB8</f>
        <v>35405.410000000003</v>
      </c>
      <c r="AC8" s="29">
        <f>T8+'[1]вересень 2023  '!AC8</f>
        <v>52737.55</v>
      </c>
      <c r="AD8" s="29">
        <f>V8+'[1]вересень 2023  '!AE8</f>
        <v>179831.41999999998</v>
      </c>
      <c r="AE8" s="29">
        <f>W8+'[1]вересень 2023  '!AF8</f>
        <v>1982933.51</v>
      </c>
      <c r="AF8" s="67">
        <f t="shared" ref="AF8:AF14" si="5">SUM(X8:AE8)</f>
        <v>4267805.13</v>
      </c>
      <c r="AG8" s="43"/>
      <c r="AH8" s="44"/>
      <c r="AI8" s="43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</row>
    <row r="9" spans="2:56" ht="24.75" customHeight="1" thickBot="1" x14ac:dyDescent="0.3">
      <c r="B9" s="243" t="s">
        <v>37</v>
      </c>
      <c r="C9" s="244"/>
      <c r="D9" s="68" t="s">
        <v>33</v>
      </c>
      <c r="E9" s="69">
        <f t="shared" si="1"/>
        <v>49.3</v>
      </c>
      <c r="F9" s="70">
        <v>17.3</v>
      </c>
      <c r="G9" s="71">
        <v>0.5</v>
      </c>
      <c r="H9" s="71">
        <v>0.2</v>
      </c>
      <c r="I9" s="71">
        <v>27.7</v>
      </c>
      <c r="J9" s="71"/>
      <c r="K9" s="71">
        <v>1.8</v>
      </c>
      <c r="L9" s="71">
        <v>1.8</v>
      </c>
      <c r="M9" s="72">
        <v>0</v>
      </c>
      <c r="N9" s="61">
        <f t="shared" si="4"/>
        <v>98202.68</v>
      </c>
      <c r="O9" s="63">
        <v>14534.49</v>
      </c>
      <c r="P9" s="63">
        <v>2042.68</v>
      </c>
      <c r="Q9" s="63">
        <v>12551.45</v>
      </c>
      <c r="R9" s="63">
        <v>14533.2</v>
      </c>
      <c r="S9" s="63">
        <v>3160.39</v>
      </c>
      <c r="T9" s="63">
        <v>437.68</v>
      </c>
      <c r="U9" s="63">
        <v>2101.66</v>
      </c>
      <c r="V9" s="63">
        <v>5736.37</v>
      </c>
      <c r="W9" s="63">
        <v>43104.76</v>
      </c>
      <c r="X9" s="29">
        <f>O9+'[1]вересень 2023  '!X9</f>
        <v>174062.14</v>
      </c>
      <c r="Y9" s="92">
        <v>32537.57</v>
      </c>
      <c r="Z9" s="29">
        <f>Q9+'[1]вересень 2023  '!Z9</f>
        <v>76134.63</v>
      </c>
      <c r="AA9" s="29">
        <f>R9+'[1]вересень 2023  '!AA9</f>
        <v>145627.06000000003</v>
      </c>
      <c r="AB9" s="29">
        <f>S9+'[1]вересень 2023  '!AB9</f>
        <v>7789.1900000000005</v>
      </c>
      <c r="AC9" s="29">
        <f>T9+'[1]вересень 2023  '!AC9</f>
        <v>5795.7400000000007</v>
      </c>
      <c r="AD9" s="29">
        <f>V9+'[1]вересень 2023  '!AE9</f>
        <v>40091.629999999997</v>
      </c>
      <c r="AE9" s="29">
        <f>W9+'[1]вересень 2023  '!AF9</f>
        <v>448673.32</v>
      </c>
      <c r="AF9" s="67">
        <f t="shared" si="5"/>
        <v>930711.28</v>
      </c>
      <c r="AG9" s="43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</row>
    <row r="10" spans="2:56" ht="24.75" customHeight="1" thickBot="1" x14ac:dyDescent="0.3">
      <c r="B10" s="243" t="s">
        <v>38</v>
      </c>
      <c r="C10" s="244"/>
      <c r="D10" s="68" t="s">
        <v>33</v>
      </c>
      <c r="E10" s="69">
        <f t="shared" si="1"/>
        <v>131.4</v>
      </c>
      <c r="F10" s="70">
        <v>11.5</v>
      </c>
      <c r="G10" s="71">
        <v>0.8</v>
      </c>
      <c r="H10" s="71">
        <v>5.7</v>
      </c>
      <c r="I10" s="71">
        <v>2.4</v>
      </c>
      <c r="J10" s="71">
        <v>0</v>
      </c>
      <c r="K10" s="71">
        <v>12.7</v>
      </c>
      <c r="L10" s="71">
        <v>21.1</v>
      </c>
      <c r="M10" s="72">
        <v>77.2</v>
      </c>
      <c r="N10" s="61">
        <f t="shared" si="4"/>
        <v>163942.15</v>
      </c>
      <c r="O10" s="63">
        <v>19209.099999999999</v>
      </c>
      <c r="P10" s="63">
        <v>3365.83</v>
      </c>
      <c r="Q10" s="63">
        <v>66155.78</v>
      </c>
      <c r="R10" s="63">
        <v>2681.25</v>
      </c>
      <c r="S10" s="63">
        <v>7598.89</v>
      </c>
      <c r="T10" s="63">
        <v>2317.91</v>
      </c>
      <c r="U10" s="63">
        <v>1751.73</v>
      </c>
      <c r="V10" s="63"/>
      <c r="W10" s="63">
        <v>60861.66</v>
      </c>
      <c r="X10" s="29">
        <f>O10+'[1]вересень 2023  '!X10</f>
        <v>135293.68</v>
      </c>
      <c r="Y10" s="92">
        <v>52418.100000000006</v>
      </c>
      <c r="Z10" s="29">
        <f>Q10+'[1]вересень 2023  '!Z10</f>
        <v>890467.97</v>
      </c>
      <c r="AA10" s="29">
        <f>R10+'[1]вересень 2023  '!AA10</f>
        <v>17856.48</v>
      </c>
      <c r="AB10" s="29">
        <f>S10+'[1]вересень 2023  '!AB10</f>
        <v>61414.239999999998</v>
      </c>
      <c r="AC10" s="29">
        <f>T10+'[1]вересень 2023  '!AC10</f>
        <v>16605.61</v>
      </c>
      <c r="AD10" s="29">
        <f>V10+'[1]вересень 2023  '!AE10</f>
        <v>1086.9499999999998</v>
      </c>
      <c r="AE10" s="29">
        <f>W10+'[1]вересень 2023  '!AF10</f>
        <v>125770.07</v>
      </c>
      <c r="AF10" s="67">
        <f t="shared" si="5"/>
        <v>1300913.1000000001</v>
      </c>
      <c r="AG10" s="43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</row>
    <row r="11" spans="2:56" ht="24.75" customHeight="1" thickBot="1" x14ac:dyDescent="0.3">
      <c r="B11" s="243" t="s">
        <v>39</v>
      </c>
      <c r="C11" s="244"/>
      <c r="D11" s="68" t="s">
        <v>33</v>
      </c>
      <c r="E11" s="69">
        <f t="shared" si="1"/>
        <v>0</v>
      </c>
      <c r="F11" s="70">
        <v>0</v>
      </c>
      <c r="G11" s="71">
        <v>0</v>
      </c>
      <c r="H11" s="71">
        <v>0</v>
      </c>
      <c r="I11" s="71">
        <v>0</v>
      </c>
      <c r="J11" s="71"/>
      <c r="K11" s="71"/>
      <c r="L11" s="71"/>
      <c r="M11" s="72">
        <v>0</v>
      </c>
      <c r="N11" s="61">
        <f t="shared" si="4"/>
        <v>2388.9882876333331</v>
      </c>
      <c r="O11" s="63">
        <v>2388.9882876333331</v>
      </c>
      <c r="P11" s="63"/>
      <c r="Q11" s="63"/>
      <c r="R11" s="63"/>
      <c r="S11" s="63"/>
      <c r="T11" s="63"/>
      <c r="U11" s="63"/>
      <c r="V11" s="63"/>
      <c r="W11" s="63"/>
      <c r="X11" s="29">
        <f>O11+'[1]вересень 2023  '!X11</f>
        <v>36067.982475200006</v>
      </c>
      <c r="Y11" s="92">
        <v>0</v>
      </c>
      <c r="Z11" s="29">
        <f>Q11+'[1]вересень 2023  '!Z11</f>
        <v>1600</v>
      </c>
      <c r="AA11" s="29">
        <f>R11+'[1]вересень 2023  '!AA11</f>
        <v>738.5</v>
      </c>
      <c r="AB11" s="29">
        <f>S11+'[1]вересень 2023  '!AB11</f>
        <v>575131.40999999992</v>
      </c>
      <c r="AC11" s="29">
        <f>T11+'[1]вересень 2023  '!AC11</f>
        <v>0</v>
      </c>
      <c r="AD11" s="29">
        <f>V11+'[1]вересень 2023  '!AE11</f>
        <v>0</v>
      </c>
      <c r="AE11" s="29">
        <f>W11+'[1]вересень 2023  '!AF11</f>
        <v>0</v>
      </c>
      <c r="AF11" s="67">
        <f t="shared" si="5"/>
        <v>613537.89247519989</v>
      </c>
      <c r="AG11" s="43"/>
      <c r="AH11" s="44"/>
      <c r="AI11" s="44"/>
      <c r="AJ11" s="43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</row>
    <row r="12" spans="2:56" ht="24.75" customHeight="1" thickBot="1" x14ac:dyDescent="0.3">
      <c r="B12" s="243" t="s">
        <v>40</v>
      </c>
      <c r="C12" s="244"/>
      <c r="D12" s="68" t="s">
        <v>33</v>
      </c>
      <c r="E12" s="69">
        <f t="shared" si="1"/>
        <v>157.19999999999999</v>
      </c>
      <c r="F12" s="70">
        <v>155.1</v>
      </c>
      <c r="G12" s="71">
        <v>1.1000000000000001</v>
      </c>
      <c r="H12" s="71">
        <v>0.5</v>
      </c>
      <c r="I12" s="71">
        <v>0.3</v>
      </c>
      <c r="J12" s="71"/>
      <c r="K12" s="71"/>
      <c r="L12" s="71"/>
      <c r="M12" s="72">
        <v>0.2</v>
      </c>
      <c r="N12" s="61">
        <f t="shared" si="4"/>
        <v>46103.06</v>
      </c>
      <c r="O12" s="63">
        <v>17705.8</v>
      </c>
      <c r="P12" s="63">
        <v>1755</v>
      </c>
      <c r="Q12" s="63">
        <v>440</v>
      </c>
      <c r="R12" s="63">
        <v>1915</v>
      </c>
      <c r="S12" s="63">
        <v>6339.83</v>
      </c>
      <c r="T12" s="63">
        <v>133.5</v>
      </c>
      <c r="U12" s="63"/>
      <c r="V12" s="63">
        <v>12313.93</v>
      </c>
      <c r="W12" s="63">
        <v>5500</v>
      </c>
      <c r="X12" s="29">
        <f>O12+'[1]вересень 2023  '!X12</f>
        <v>228997.03999999998</v>
      </c>
      <c r="Y12" s="92">
        <v>24476.85</v>
      </c>
      <c r="Z12" s="29">
        <f>Q12+'[1]вересень 2023  '!Z12</f>
        <v>75024.049999999988</v>
      </c>
      <c r="AA12" s="29">
        <f>R12+'[1]вересень 2023  '!AA12</f>
        <v>46739.49</v>
      </c>
      <c r="AB12" s="29">
        <f>S12+'[1]вересень 2023  '!AB12</f>
        <v>99171.62</v>
      </c>
      <c r="AC12" s="29">
        <f>T12+'[1]вересень 2023  '!AC12</f>
        <v>10038</v>
      </c>
      <c r="AD12" s="29">
        <f>V12+'[1]вересень 2023  '!AE12</f>
        <v>31846.74</v>
      </c>
      <c r="AE12" s="29">
        <f>W12+'[1]вересень 2023  '!AF12</f>
        <v>382121.89000000007</v>
      </c>
      <c r="AF12" s="67">
        <f t="shared" si="5"/>
        <v>898415.67999999993</v>
      </c>
      <c r="AG12" s="43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</row>
    <row r="13" spans="2:56" ht="24.75" customHeight="1" thickBot="1" x14ac:dyDescent="0.3">
      <c r="B13" s="234" t="s">
        <v>41</v>
      </c>
      <c r="C13" s="235"/>
      <c r="D13" s="68" t="s">
        <v>33</v>
      </c>
      <c r="E13" s="69">
        <f t="shared" si="1"/>
        <v>0</v>
      </c>
      <c r="F13" s="71">
        <v>0</v>
      </c>
      <c r="G13" s="71">
        <v>0</v>
      </c>
      <c r="H13" s="71"/>
      <c r="I13" s="71">
        <v>0</v>
      </c>
      <c r="J13" s="71"/>
      <c r="K13" s="71"/>
      <c r="L13" s="71"/>
      <c r="M13" s="74">
        <v>0</v>
      </c>
      <c r="N13" s="61">
        <f t="shared" si="4"/>
        <v>18105.09</v>
      </c>
      <c r="O13" s="75"/>
      <c r="P13" s="76"/>
      <c r="Q13" s="76"/>
      <c r="R13" s="76"/>
      <c r="S13" s="76"/>
      <c r="T13" s="76"/>
      <c r="U13" s="76"/>
      <c r="V13" s="63">
        <v>18105.09</v>
      </c>
      <c r="W13" s="77"/>
      <c r="X13" s="29">
        <f>O13+'[1]вересень 2023  '!X13</f>
        <v>1141.04</v>
      </c>
      <c r="Y13" s="92">
        <v>0</v>
      </c>
      <c r="Z13" s="29">
        <f>Q13+'[1]вересень 2023  '!Z13</f>
        <v>0</v>
      </c>
      <c r="AA13" s="29">
        <f>R13+'[1]вересень 2023  '!AA13</f>
        <v>0</v>
      </c>
      <c r="AB13" s="29">
        <f>S13+'[1]вересень 2023  '!AB13</f>
        <v>0</v>
      </c>
      <c r="AC13" s="29">
        <f>T13+'[1]вересень 2023  '!AC13</f>
        <v>0</v>
      </c>
      <c r="AD13" s="29">
        <f>V13+'[1]вересень 2023  '!AE13</f>
        <v>811443.41999999981</v>
      </c>
      <c r="AE13" s="29">
        <f>W13+'[1]вересень 2023  '!AF13</f>
        <v>0</v>
      </c>
      <c r="AF13" s="67">
        <f t="shared" si="5"/>
        <v>812584.45999999985</v>
      </c>
      <c r="AG13" s="43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</row>
    <row r="14" spans="2:56" ht="24.75" customHeight="1" thickBot="1" x14ac:dyDescent="0.3">
      <c r="B14" s="224" t="s">
        <v>42</v>
      </c>
      <c r="C14" s="242"/>
      <c r="D14" s="78">
        <v>0.2477074767259988</v>
      </c>
      <c r="E14" s="69">
        <f t="shared" si="1"/>
        <v>4.4999999999999991</v>
      </c>
      <c r="F14" s="70">
        <v>4.2</v>
      </c>
      <c r="G14" s="71">
        <v>0.1</v>
      </c>
      <c r="H14" s="71">
        <v>0.1</v>
      </c>
      <c r="I14" s="71">
        <v>0.1</v>
      </c>
      <c r="J14" s="71"/>
      <c r="K14" s="71"/>
      <c r="L14" s="71"/>
      <c r="M14" s="72">
        <v>0</v>
      </c>
      <c r="N14" s="49">
        <f t="shared" si="4"/>
        <v>309012.80295019998</v>
      </c>
      <c r="O14" s="79">
        <v>234393.14337062099</v>
      </c>
      <c r="P14" s="76">
        <v>7302.5513979349362</v>
      </c>
      <c r="Q14" s="76">
        <v>27473.417523223292</v>
      </c>
      <c r="R14" s="76">
        <v>25332.763298276041</v>
      </c>
      <c r="S14" s="76">
        <v>0</v>
      </c>
      <c r="T14" s="76">
        <v>0</v>
      </c>
      <c r="U14" s="76">
        <v>0</v>
      </c>
      <c r="V14" s="76">
        <v>14510.927360144709</v>
      </c>
      <c r="W14" s="80">
        <v>0</v>
      </c>
      <c r="X14" s="29">
        <f>O14+'[1]вересень 2023  '!X14</f>
        <v>2332386.9841549173</v>
      </c>
      <c r="Y14" s="92">
        <v>183240.81201124165</v>
      </c>
      <c r="Z14" s="29">
        <f>Q14+'[1]вересень 2023  '!Z14</f>
        <v>381198.35765166476</v>
      </c>
      <c r="AA14" s="29">
        <f>R14+'[1]вересень 2023  '!AA14</f>
        <v>270784.83157005906</v>
      </c>
      <c r="AB14" s="29">
        <f>S14+'[1]вересень 2023  '!AB14</f>
        <v>0</v>
      </c>
      <c r="AC14" s="29">
        <f>T14+'[1]вересень 2023  '!AC14</f>
        <v>0</v>
      </c>
      <c r="AD14" s="29">
        <f>V14+'[1]вересень 2023  '!AE14</f>
        <v>372907.49035841768</v>
      </c>
      <c r="AE14" s="29">
        <f>W14+'[1]вересень 2023  '!AF14</f>
        <v>0</v>
      </c>
      <c r="AF14" s="67">
        <f t="shared" si="5"/>
        <v>3540518.4757463005</v>
      </c>
      <c r="AG14" s="43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</row>
    <row r="15" spans="2:56" ht="24.75" customHeight="1" thickBot="1" x14ac:dyDescent="0.3">
      <c r="B15" s="234" t="s">
        <v>43</v>
      </c>
      <c r="C15" s="235"/>
      <c r="D15" s="78" t="s">
        <v>33</v>
      </c>
      <c r="E15" s="81">
        <f t="shared" si="1"/>
        <v>10.8</v>
      </c>
      <c r="F15" s="82">
        <v>2.7</v>
      </c>
      <c r="G15" s="31">
        <v>0.5</v>
      </c>
      <c r="H15" s="31">
        <v>0.2</v>
      </c>
      <c r="I15" s="31">
        <v>0.6</v>
      </c>
      <c r="J15" s="31"/>
      <c r="K15" s="31"/>
      <c r="L15" s="31"/>
      <c r="M15" s="83">
        <v>6.8</v>
      </c>
      <c r="N15" s="49">
        <f>O15+P15+Q15+R15+S15+T15+W15+U15+V15</f>
        <v>73666.880000000005</v>
      </c>
      <c r="O15" s="63">
        <v>21511.52</v>
      </c>
      <c r="P15" s="63"/>
      <c r="Q15" s="63"/>
      <c r="R15" s="63">
        <v>20324.45</v>
      </c>
      <c r="S15" s="63">
        <v>31830.91</v>
      </c>
      <c r="T15" s="84"/>
      <c r="U15" s="85"/>
      <c r="V15" s="63"/>
      <c r="W15" s="63"/>
      <c r="X15" s="29">
        <f>O15+'[1]вересень 2023  '!X15</f>
        <v>138701.06</v>
      </c>
      <c r="Y15" s="92">
        <v>611635.49</v>
      </c>
      <c r="Z15" s="29">
        <f>Q15+'[1]вересень 2023  '!Z15</f>
        <v>0</v>
      </c>
      <c r="AA15" s="29">
        <f>R15+'[1]вересень 2023  '!AA15</f>
        <v>109364.53</v>
      </c>
      <c r="AB15" s="29">
        <f>S15+'[1]вересень 2023  '!AB15</f>
        <v>225923.9</v>
      </c>
      <c r="AC15" s="29">
        <f>T15+'[1]вересень 2023  '!AC15</f>
        <v>0</v>
      </c>
      <c r="AD15" s="29">
        <f>V15+'[1]вересень 2023  '!AE15</f>
        <v>125775.09</v>
      </c>
      <c r="AE15" s="29">
        <f>W15+'[1]вересень 2023  '!AF15</f>
        <v>291190</v>
      </c>
      <c r="AF15" s="86">
        <f>SUM(X15:AE15)</f>
        <v>1502590.07</v>
      </c>
      <c r="AG15" s="43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</row>
    <row r="16" spans="2:56" ht="24.75" customHeight="1" thickBot="1" x14ac:dyDescent="0.3">
      <c r="B16" s="224" t="s">
        <v>44</v>
      </c>
      <c r="C16" s="242"/>
      <c r="D16" s="78" t="s">
        <v>33</v>
      </c>
      <c r="E16" s="87"/>
      <c r="F16" s="70"/>
      <c r="G16" s="71"/>
      <c r="H16" s="71"/>
      <c r="I16" s="71"/>
      <c r="J16" s="71"/>
      <c r="K16" s="71"/>
      <c r="L16" s="71"/>
      <c r="M16" s="71"/>
      <c r="N16" s="88">
        <f>O16+P16+Q16+R16+S16+T16+W16+U16+V16</f>
        <v>236409.4666666667</v>
      </c>
      <c r="O16" s="89">
        <f>O5/6</f>
        <v>177036.3966666667</v>
      </c>
      <c r="P16" s="89">
        <f t="shared" ref="P16:V16" si="6">P5/6</f>
        <v>11918.88</v>
      </c>
      <c r="Q16" s="89">
        <f t="shared" si="6"/>
        <v>27440.293333333335</v>
      </c>
      <c r="R16" s="89">
        <f t="shared" si="6"/>
        <v>17555.834999999999</v>
      </c>
      <c r="S16" s="89">
        <f t="shared" si="6"/>
        <v>0</v>
      </c>
      <c r="T16" s="89">
        <f t="shared" si="6"/>
        <v>0</v>
      </c>
      <c r="U16" s="89">
        <f t="shared" si="6"/>
        <v>0</v>
      </c>
      <c r="V16" s="89">
        <f t="shared" si="6"/>
        <v>0</v>
      </c>
      <c r="W16" s="89">
        <f>(U20+W20)/6</f>
        <v>2458.0616666666665</v>
      </c>
      <c r="X16" s="29">
        <v>244225.75</v>
      </c>
      <c r="Y16" s="92"/>
      <c r="Z16" s="29">
        <v>151815.51999999999</v>
      </c>
      <c r="AA16" s="29"/>
      <c r="AB16" s="29"/>
      <c r="AC16" s="29"/>
      <c r="AD16" s="29"/>
      <c r="AE16" s="29"/>
      <c r="AF16" s="86">
        <f>SUM(X16:AE16)</f>
        <v>396041.27</v>
      </c>
      <c r="AG16" s="43"/>
      <c r="AH16" s="43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</row>
    <row r="17" spans="2:56" ht="24.75" customHeight="1" thickBot="1" x14ac:dyDescent="0.3">
      <c r="B17" s="208" t="s">
        <v>45</v>
      </c>
      <c r="C17" s="209"/>
      <c r="D17" s="78" t="s">
        <v>33</v>
      </c>
      <c r="E17" s="15"/>
      <c r="F17" s="16"/>
      <c r="G17" s="17"/>
      <c r="H17" s="17"/>
      <c r="I17" s="17"/>
      <c r="J17" s="17"/>
      <c r="K17" s="17"/>
      <c r="L17" s="17"/>
      <c r="M17" s="18"/>
      <c r="N17" s="49">
        <f t="shared" si="4"/>
        <v>201984.08197310005</v>
      </c>
      <c r="O17" s="90">
        <v>153209.45744805899</v>
      </c>
      <c r="P17" s="91">
        <v>4773.2622276203056</v>
      </c>
      <c r="Q17" s="92">
        <v>17957.809398551799</v>
      </c>
      <c r="R17" s="92">
        <v>16558.585566012123</v>
      </c>
      <c r="S17" s="92">
        <v>0</v>
      </c>
      <c r="T17" s="92">
        <v>0</v>
      </c>
      <c r="U17" s="92">
        <v>0</v>
      </c>
      <c r="V17" s="90">
        <v>9484.9673328568224</v>
      </c>
      <c r="W17" s="93">
        <v>0</v>
      </c>
      <c r="X17" s="29">
        <f>O17+'[1]вересень 2023  '!X17</f>
        <v>1342600.3508332446</v>
      </c>
      <c r="Y17" s="92">
        <v>104780.39148488514</v>
      </c>
      <c r="Z17" s="29">
        <f>Q17+'[1]вересень 2023  '!Z17</f>
        <v>205889.73790552796</v>
      </c>
      <c r="AA17" s="29">
        <f>R17+'[1]вересень 2023  '!AA17</f>
        <v>157954.55727448297</v>
      </c>
      <c r="AB17" s="29">
        <f>S17+'[1]вересень 2023  '!AB17</f>
        <v>0</v>
      </c>
      <c r="AC17" s="29">
        <f>T17+'[1]вересень 2023  '!AC17</f>
        <v>0</v>
      </c>
      <c r="AD17" s="29">
        <f>V17+'[1]вересень 2023  '!AE17</f>
        <v>207149.36460719866</v>
      </c>
      <c r="AE17" s="29">
        <f>W17+'[1]вересень 2023  '!AF17</f>
        <v>0</v>
      </c>
      <c r="AF17" s="86">
        <f>SUM(X17:AE17)</f>
        <v>2018374.4021053393</v>
      </c>
      <c r="AG17" s="43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/>
    </row>
    <row r="18" spans="2:56" ht="24.75" customHeight="1" thickBot="1" x14ac:dyDescent="0.3">
      <c r="B18" s="208" t="s">
        <v>46</v>
      </c>
      <c r="C18" s="209"/>
      <c r="D18" s="78" t="s">
        <v>33</v>
      </c>
      <c r="E18" s="15"/>
      <c r="F18" s="16"/>
      <c r="G18" s="17"/>
      <c r="H18" s="17"/>
      <c r="I18" s="17"/>
      <c r="J18" s="17"/>
      <c r="K18" s="17"/>
      <c r="L18" s="17"/>
      <c r="M18" s="18"/>
      <c r="N18" s="94">
        <f t="shared" si="4"/>
        <v>169498.25999999998</v>
      </c>
      <c r="O18" s="29">
        <v>128528.25661697955</v>
      </c>
      <c r="P18" s="29">
        <v>4009.4736047275214</v>
      </c>
      <c r="Q18" s="95">
        <v>15084.309084380075</v>
      </c>
      <c r="R18" s="29">
        <v>13908.980607513542</v>
      </c>
      <c r="S18" s="29">
        <v>0</v>
      </c>
      <c r="T18" s="29">
        <v>0</v>
      </c>
      <c r="U18" s="29">
        <v>0</v>
      </c>
      <c r="V18" s="29">
        <v>7967.2400863993225</v>
      </c>
      <c r="W18" s="96">
        <v>0</v>
      </c>
      <c r="X18" s="29">
        <f>O18+'[1]вересень 2023  '!X18</f>
        <v>1183492.6588906269</v>
      </c>
      <c r="Y18" s="29">
        <v>55008.531408531948</v>
      </c>
      <c r="Z18" s="29">
        <f>Q18+'[1]вересень 2023  '!Z18</f>
        <v>179412.03189848774</v>
      </c>
      <c r="AA18" s="29">
        <f>R18+'[1]вересень 2023  '!AA18</f>
        <v>134140.23072969067</v>
      </c>
      <c r="AB18" s="29">
        <f>S18+'[1]вересень 2023  '!AB18</f>
        <v>0</v>
      </c>
      <c r="AC18" s="29">
        <f>T18+'[1]вересень 2023  '!AC18</f>
        <v>0</v>
      </c>
      <c r="AD18" s="29">
        <f>V18+'[1]вересень 2023  '!AE18</f>
        <v>178826.56449779079</v>
      </c>
      <c r="AE18" s="29">
        <f>W18+'[1]вересень 2023  '!AF18</f>
        <v>0</v>
      </c>
      <c r="AF18" s="86">
        <f>SUM(X18:AE18)</f>
        <v>1730880.0174251283</v>
      </c>
      <c r="AG18" s="43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</row>
    <row r="19" spans="2:56" ht="31.5" customHeight="1" thickBot="1" x14ac:dyDescent="0.3">
      <c r="B19" s="226" t="s">
        <v>47</v>
      </c>
      <c r="C19" s="227"/>
      <c r="D19" s="2" t="s">
        <v>33</v>
      </c>
      <c r="E19" s="33">
        <f>F19+G19+H19+I19+J19+K19+M19</f>
        <v>483.29999999999995</v>
      </c>
      <c r="F19" s="34">
        <v>327.3</v>
      </c>
      <c r="G19" s="35">
        <v>36.4</v>
      </c>
      <c r="H19" s="35">
        <v>29.2</v>
      </c>
      <c r="I19" s="35">
        <v>73</v>
      </c>
      <c r="J19" s="35">
        <v>0</v>
      </c>
      <c r="K19" s="35">
        <v>3.9</v>
      </c>
      <c r="L19" s="35"/>
      <c r="M19" s="36">
        <v>13.5</v>
      </c>
      <c r="N19" s="97">
        <f>O19+P19+Q19+R19+S19+T19+W19+U19+V19</f>
        <v>1427772.83</v>
      </c>
      <c r="O19" s="98">
        <f>O20+O21</f>
        <v>1062218.3800000001</v>
      </c>
      <c r="P19" s="99">
        <f>P20+P21</f>
        <v>71513.279999999999</v>
      </c>
      <c r="Q19" s="99">
        <f>Q20+Q21</f>
        <v>164641.76</v>
      </c>
      <c r="R19" s="99">
        <f>R20+R21</f>
        <v>105335.01</v>
      </c>
      <c r="S19" s="99">
        <f>S20+S21</f>
        <v>0</v>
      </c>
      <c r="T19" s="99">
        <f t="shared" ref="T19:V19" si="7">T20+T21</f>
        <v>0</v>
      </c>
      <c r="U19" s="99">
        <f t="shared" si="7"/>
        <v>0</v>
      </c>
      <c r="V19" s="99">
        <f t="shared" si="7"/>
        <v>0</v>
      </c>
      <c r="W19" s="100">
        <f>W20+W21</f>
        <v>24064.400000000001</v>
      </c>
      <c r="X19" s="38">
        <f>O19+'[1]вересень 2023  '!X19</f>
        <v>10521884.200000001</v>
      </c>
      <c r="Y19" s="253">
        <v>387694.17</v>
      </c>
      <c r="Z19" s="41">
        <f>Q19+'[1]вересень 2023  '!Z19</f>
        <v>1594021.93</v>
      </c>
      <c r="AA19" s="41">
        <f>R19+'[1]вересень 2023  '!AA19</f>
        <v>943301.92</v>
      </c>
      <c r="AB19" s="41">
        <f>S19+'[1]вересень 2023  '!AB19</f>
        <v>0</v>
      </c>
      <c r="AC19" s="41">
        <f>T19+'[1]вересень 2023  '!AC19</f>
        <v>0</v>
      </c>
      <c r="AD19" s="41">
        <f>V19+'[1]вересень 2023  '!AE19</f>
        <v>1436285.7799999998</v>
      </c>
      <c r="AE19" s="41">
        <f>W19+'[1]вересень 2023  '!AF19</f>
        <v>344834.60000000003</v>
      </c>
      <c r="AF19" s="101">
        <f>SUM(X19:AE19)</f>
        <v>15228022.6</v>
      </c>
      <c r="AG19" s="43"/>
      <c r="AH19" s="43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  <c r="BA19" s="44"/>
      <c r="BB19" s="44"/>
      <c r="BC19" s="44"/>
      <c r="BD19" s="44"/>
    </row>
    <row r="20" spans="2:56" ht="31.5" customHeight="1" thickBot="1" x14ac:dyDescent="0.3">
      <c r="B20" s="232" t="s">
        <v>48</v>
      </c>
      <c r="C20" s="233"/>
      <c r="D20" s="14" t="s">
        <v>33</v>
      </c>
      <c r="E20" s="57"/>
      <c r="F20" s="58"/>
      <c r="G20" s="59"/>
      <c r="H20" s="59"/>
      <c r="I20" s="59"/>
      <c r="J20" s="59"/>
      <c r="K20" s="59"/>
      <c r="L20" s="59"/>
      <c r="M20" s="60"/>
      <c r="N20" s="49">
        <f>O20+P20+Q20+R20+S20+T20+W20+U20+V20</f>
        <v>1293033.99</v>
      </c>
      <c r="O20" s="102">
        <v>1011102.3</v>
      </c>
      <c r="P20" s="103">
        <v>54268.88</v>
      </c>
      <c r="Q20" s="102">
        <v>107579.43</v>
      </c>
      <c r="R20" s="103">
        <v>105335.01</v>
      </c>
      <c r="S20" s="104"/>
      <c r="T20" s="104"/>
      <c r="U20" s="104"/>
      <c r="V20" s="105"/>
      <c r="W20" s="106">
        <f>2805.62+11942.75</f>
        <v>14748.369999999999</v>
      </c>
      <c r="X20" s="255">
        <f>O20+'[1]вересень 2023  '!X20</f>
        <v>9930231.8800000008</v>
      </c>
      <c r="Y20" s="257">
        <v>302440.35000000003</v>
      </c>
      <c r="Z20" s="256">
        <f>Q20+'[1]вересень 2023  '!Z20</f>
        <v>1009484.6699999999</v>
      </c>
      <c r="AA20" s="66">
        <f>R20+'[1]вересень 2023  '!AA20</f>
        <v>943301.92</v>
      </c>
      <c r="AB20" s="66">
        <f>S20+'[1]вересень 2023  '!AB20</f>
        <v>0</v>
      </c>
      <c r="AC20" s="66">
        <f>T20+'[1]вересень 2023  '!AC20</f>
        <v>0</v>
      </c>
      <c r="AD20" s="66">
        <f>V20+'[1]вересень 2023  '!AE20</f>
        <v>1029281.81</v>
      </c>
      <c r="AE20" s="66">
        <f>W20+'[1]вересень 2023  '!AF20</f>
        <v>197064.08</v>
      </c>
      <c r="AF20" s="101">
        <f t="shared" ref="AF20:AF24" si="8">SUM(X20:AE20)</f>
        <v>13411804.710000001</v>
      </c>
      <c r="AG20" s="43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</row>
    <row r="21" spans="2:56" ht="31.5" customHeight="1" thickBot="1" x14ac:dyDescent="0.3">
      <c r="B21" s="234" t="s">
        <v>49</v>
      </c>
      <c r="C21" s="235"/>
      <c r="D21" s="78" t="s">
        <v>33</v>
      </c>
      <c r="E21" s="81"/>
      <c r="F21" s="82"/>
      <c r="G21" s="31"/>
      <c r="H21" s="31"/>
      <c r="I21" s="31"/>
      <c r="J21" s="31"/>
      <c r="K21" s="31"/>
      <c r="L21" s="31"/>
      <c r="M21" s="83"/>
      <c r="N21" s="94">
        <f>O21+P21+Q21+R21+S21+T21+W21+U21+V21</f>
        <v>134738.84000000003</v>
      </c>
      <c r="O21" s="107">
        <v>51116.08</v>
      </c>
      <c r="P21" s="108">
        <v>17244.400000000001</v>
      </c>
      <c r="Q21" s="108">
        <v>57062.33</v>
      </c>
      <c r="R21" s="109"/>
      <c r="S21" s="25"/>
      <c r="T21" s="25"/>
      <c r="U21" s="25"/>
      <c r="V21" s="25"/>
      <c r="W21" s="109">
        <v>9316.0300000000007</v>
      </c>
      <c r="X21" s="96">
        <f>O21+'[1]вересень 2023  '!X21</f>
        <v>591652.31999999995</v>
      </c>
      <c r="Y21" s="258">
        <v>85253.82</v>
      </c>
      <c r="Z21" s="30">
        <f>Q21+'[1]вересень 2023  '!Z21</f>
        <v>584537.26</v>
      </c>
      <c r="AA21" s="29">
        <f>R21+'[1]вересень 2023  '!AA21</f>
        <v>0</v>
      </c>
      <c r="AB21" s="29">
        <f>S21+'[1]вересень 2023  '!AB21</f>
        <v>0</v>
      </c>
      <c r="AC21" s="29">
        <f>T21+'[1]вересень 2023  '!AC21</f>
        <v>0</v>
      </c>
      <c r="AD21" s="29">
        <f>V21+'[1]вересень 2023  '!AE21</f>
        <v>407003.97000000003</v>
      </c>
      <c r="AE21" s="29">
        <f>W21+'[1]вересень 2023  '!AF21</f>
        <v>147770.51999999999</v>
      </c>
      <c r="AF21" s="101">
        <f t="shared" si="8"/>
        <v>1816217.89</v>
      </c>
      <c r="AG21" s="43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/>
      <c r="AY21" s="44"/>
      <c r="AZ21" s="44"/>
      <c r="BA21" s="44"/>
      <c r="BB21" s="44"/>
      <c r="BC21" s="44"/>
      <c r="BD21" s="44"/>
    </row>
    <row r="22" spans="2:56" s="114" customFormat="1" ht="30.75" customHeight="1" thickBot="1" x14ac:dyDescent="0.3">
      <c r="B22" s="236" t="s">
        <v>50</v>
      </c>
      <c r="C22" s="237"/>
      <c r="D22" s="6" t="s">
        <v>33</v>
      </c>
      <c r="E22" s="33">
        <f>F22+G22+H22+I22+J22+K22+M22</f>
        <v>393.2</v>
      </c>
      <c r="F22" s="34">
        <v>261.8</v>
      </c>
      <c r="G22" s="35">
        <v>33.799999999999997</v>
      </c>
      <c r="H22" s="35">
        <v>18.7</v>
      </c>
      <c r="I22" s="35">
        <v>61.5</v>
      </c>
      <c r="J22" s="35">
        <v>0</v>
      </c>
      <c r="K22" s="35">
        <v>3.9</v>
      </c>
      <c r="L22" s="35"/>
      <c r="M22" s="36">
        <v>13.5</v>
      </c>
      <c r="N22" s="97">
        <f>O22+P22+Q22+R22+S22+T22+W22+U22+V22</f>
        <v>1395666.6599999997</v>
      </c>
      <c r="O22" s="38">
        <f>O23+O24</f>
        <v>1014354.26</v>
      </c>
      <c r="P22" s="38">
        <f t="shared" ref="P22:S22" si="9">P23+P24</f>
        <v>70639.51999999999</v>
      </c>
      <c r="Q22" s="38">
        <f t="shared" si="9"/>
        <v>158869.91</v>
      </c>
      <c r="R22" s="38">
        <f t="shared" si="9"/>
        <v>104597.13</v>
      </c>
      <c r="S22" s="38">
        <f t="shared" si="9"/>
        <v>0</v>
      </c>
      <c r="T22" s="38">
        <f>T23+T24</f>
        <v>0</v>
      </c>
      <c r="U22" s="38">
        <f>U23+U24</f>
        <v>0</v>
      </c>
      <c r="V22" s="38">
        <f>V23+V24</f>
        <v>23141.439999999999</v>
      </c>
      <c r="W22" s="110">
        <f>W23+W24</f>
        <v>24064.400000000001</v>
      </c>
      <c r="X22" s="111">
        <f>O22+'[1]вересень 2023  '!X22</f>
        <v>9880112.0199999996</v>
      </c>
      <c r="Y22" s="254">
        <v>374796.24</v>
      </c>
      <c r="Z22" s="111">
        <f>Q22+'[1]вересень 2023  '!Z22</f>
        <v>1558186.91</v>
      </c>
      <c r="AA22" s="111">
        <f>R22+'[1]вересень 2023  '!AA22</f>
        <v>712151.37</v>
      </c>
      <c r="AB22" s="111">
        <f>S22+'[1]вересень 2023  '!AB22</f>
        <v>0</v>
      </c>
      <c r="AC22" s="111">
        <f>T22+'[1]вересень 2023  '!AC22</f>
        <v>0</v>
      </c>
      <c r="AD22" s="111">
        <f>V22+'[1]вересень 2023  '!AE22</f>
        <v>1610672.1699999997</v>
      </c>
      <c r="AE22" s="111">
        <f>W22+'[1]вересень 2023  '!AF22</f>
        <v>344257.2</v>
      </c>
      <c r="AF22" s="101">
        <f t="shared" si="8"/>
        <v>14480175.909999998</v>
      </c>
      <c r="AG22" s="43"/>
      <c r="AH22" s="112"/>
      <c r="AI22" s="113"/>
      <c r="AJ22" s="113"/>
      <c r="AK22" s="113"/>
      <c r="AL22" s="113"/>
      <c r="AM22" s="113"/>
      <c r="AN22" s="113"/>
      <c r="AO22" s="113"/>
      <c r="AP22" s="113"/>
      <c r="AQ22" s="113"/>
      <c r="AR22" s="113"/>
      <c r="AS22" s="113"/>
      <c r="AT22" s="113"/>
      <c r="AU22" s="113"/>
      <c r="AV22" s="113"/>
      <c r="AW22" s="113"/>
      <c r="AX22" s="113"/>
      <c r="AY22" s="113"/>
      <c r="AZ22" s="113"/>
      <c r="BA22" s="113"/>
      <c r="BB22" s="113"/>
      <c r="BC22" s="113"/>
      <c r="BD22" s="113"/>
    </row>
    <row r="23" spans="2:56" ht="30.75" customHeight="1" thickBot="1" x14ac:dyDescent="0.3">
      <c r="B23" s="238" t="s">
        <v>51</v>
      </c>
      <c r="C23" s="239"/>
      <c r="D23" s="14" t="s">
        <v>33</v>
      </c>
      <c r="E23" s="15"/>
      <c r="F23" s="16"/>
      <c r="G23" s="17"/>
      <c r="H23" s="17"/>
      <c r="I23" s="17"/>
      <c r="J23" s="17"/>
      <c r="K23" s="17"/>
      <c r="L23" s="17"/>
      <c r="M23" s="18"/>
      <c r="N23" s="49">
        <f>O23+P23+Q23+R23+S23+T23+W23+U23+V23</f>
        <v>1272280.08</v>
      </c>
      <c r="O23" s="115">
        <v>967699.75</v>
      </c>
      <c r="P23" s="116">
        <v>54153.95</v>
      </c>
      <c r="Q23" s="117">
        <v>107939.44</v>
      </c>
      <c r="R23" s="116">
        <v>104597.13</v>
      </c>
      <c r="S23" s="25"/>
      <c r="T23" s="118"/>
      <c r="U23" s="104"/>
      <c r="V23" s="105">
        <v>23141.439999999999</v>
      </c>
      <c r="W23" s="119">
        <f>2805.62+11942.75</f>
        <v>14748.369999999999</v>
      </c>
      <c r="X23" s="66">
        <f>O23+'[1]вересень 2023  '!X23</f>
        <v>9302693.1500000004</v>
      </c>
      <c r="Y23" s="66">
        <v>307095.18</v>
      </c>
      <c r="Z23" s="66">
        <f>Q23+'[1]вересень 2023  '!Z23</f>
        <v>993364.76</v>
      </c>
      <c r="AA23" s="66">
        <f>R23+'[1]вересень 2023  '!AA23</f>
        <v>712151.37</v>
      </c>
      <c r="AB23" s="66">
        <f>S23+'[1]вересень 2023  '!AB23</f>
        <v>0</v>
      </c>
      <c r="AC23" s="66">
        <f>T23+'[1]вересень 2023  '!AC23</f>
        <v>0</v>
      </c>
      <c r="AD23" s="66">
        <f>V23+'[1]вересень 2023  '!AE23</f>
        <v>1316322.4999999998</v>
      </c>
      <c r="AE23" s="66">
        <f>W23+'[1]вересень 2023  '!AF23</f>
        <v>196486.68</v>
      </c>
      <c r="AF23" s="101">
        <f t="shared" si="8"/>
        <v>12828113.639999999</v>
      </c>
      <c r="AG23" s="43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4"/>
      <c r="BB23" s="44"/>
      <c r="BC23" s="44"/>
      <c r="BD23" s="44"/>
    </row>
    <row r="24" spans="2:56" ht="30.75" customHeight="1" thickBot="1" x14ac:dyDescent="0.3">
      <c r="B24" s="240" t="s">
        <v>52</v>
      </c>
      <c r="C24" s="241"/>
      <c r="D24" s="4" t="s">
        <v>33</v>
      </c>
      <c r="E24" s="34"/>
      <c r="F24" s="120"/>
      <c r="G24" s="121"/>
      <c r="H24" s="121"/>
      <c r="I24" s="121"/>
      <c r="J24" s="121"/>
      <c r="K24" s="121"/>
      <c r="L24" s="121"/>
      <c r="M24" s="121"/>
      <c r="N24" s="49">
        <f t="shared" ref="N24:N38" si="10">O24+P24+Q24+R24+S24+T24+W24+U24+V24</f>
        <v>123386.58</v>
      </c>
      <c r="O24" s="111">
        <v>46654.51</v>
      </c>
      <c r="P24" s="122">
        <v>16485.57</v>
      </c>
      <c r="Q24" s="122">
        <v>50930.47</v>
      </c>
      <c r="R24" s="122"/>
      <c r="S24" s="122"/>
      <c r="T24" s="122"/>
      <c r="U24" s="123"/>
      <c r="V24" s="124"/>
      <c r="W24" s="118">
        <v>9316.0300000000007</v>
      </c>
      <c r="X24" s="29">
        <f>O24+'[1]вересень 2023  '!X24</f>
        <v>577418.87</v>
      </c>
      <c r="Y24" s="29">
        <v>85088.12</v>
      </c>
      <c r="Z24" s="29">
        <f>Q24+'[1]вересень 2023  '!Z24</f>
        <v>564822.15</v>
      </c>
      <c r="AA24" s="29">
        <f>R24+'[1]вересень 2023  '!AA24</f>
        <v>0</v>
      </c>
      <c r="AB24" s="29">
        <f>S24+'[1]вересень 2023  '!AB24</f>
        <v>0</v>
      </c>
      <c r="AC24" s="29">
        <f>T24+'[1]вересень 2023  '!AC24</f>
        <v>0</v>
      </c>
      <c r="AD24" s="29">
        <f>V24+'[1]вересень 2023  '!AE24</f>
        <v>294349.67</v>
      </c>
      <c r="AE24" s="29">
        <f>W24+'[1]вересень 2023  '!AF24</f>
        <v>147770.51999999999</v>
      </c>
      <c r="AF24" s="101">
        <f t="shared" si="8"/>
        <v>1669449.33</v>
      </c>
      <c r="AG24" s="43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4"/>
      <c r="AT24" s="44"/>
      <c r="AU24" s="44"/>
      <c r="AV24" s="44"/>
      <c r="AW24" s="44"/>
      <c r="AX24" s="44"/>
      <c r="AY24" s="44"/>
      <c r="AZ24" s="44"/>
      <c r="BA24" s="44"/>
      <c r="BB24" s="44"/>
      <c r="BC24" s="44"/>
      <c r="BD24" s="44"/>
    </row>
    <row r="25" spans="2:56" ht="30.75" customHeight="1" thickBot="1" x14ac:dyDescent="0.3">
      <c r="B25" s="226" t="s">
        <v>53</v>
      </c>
      <c r="C25" s="227"/>
      <c r="D25" s="6" t="s">
        <v>33</v>
      </c>
      <c r="E25" s="33">
        <f>F25+G25+H25+I25+J25+K25+L25+M25</f>
        <v>44.10000000000008</v>
      </c>
      <c r="F25" s="34">
        <f>F5-F6</f>
        <v>-45.89999999999992</v>
      </c>
      <c r="G25" s="34">
        <f>G5-G6</f>
        <v>-9.8000000000000043</v>
      </c>
      <c r="H25" s="34">
        <f>H5-H6</f>
        <v>-4.100000000000005</v>
      </c>
      <c r="I25" s="34">
        <f>I5-I6</f>
        <v>-14.299999999999997</v>
      </c>
      <c r="J25" s="34">
        <f>J5-J6</f>
        <v>0</v>
      </c>
      <c r="K25" s="34">
        <f>K5-K6</f>
        <v>-17.200000000000003</v>
      </c>
      <c r="L25" s="34">
        <f>L5-L6</f>
        <v>0</v>
      </c>
      <c r="M25" s="125">
        <f>M5-M6</f>
        <v>135.4</v>
      </c>
      <c r="N25" s="97">
        <f>O25+P25+Q25+R25+S25+T25+W25+U25+V25</f>
        <v>-900405.8782109333</v>
      </c>
      <c r="O25" s="38">
        <f>O5-O6</f>
        <v>-631013.36238995939</v>
      </c>
      <c r="P25" s="38">
        <f>P5-P6</f>
        <v>25629.832769717243</v>
      </c>
      <c r="Q25" s="38">
        <f>Q5-Q6</f>
        <v>-40532.469339488482</v>
      </c>
      <c r="R25" s="38">
        <f>R5-R6</f>
        <v>-76106.214471801723</v>
      </c>
      <c r="S25" s="38">
        <f>S5-S6</f>
        <v>-63295.429999999993</v>
      </c>
      <c r="T25" s="38">
        <f>T5-T6</f>
        <v>-7934.74</v>
      </c>
      <c r="U25" s="38">
        <f>U5-U6</f>
        <v>-13277.869999999999</v>
      </c>
      <c r="V25" s="38">
        <f>V5-V6</f>
        <v>-93875.624779400838</v>
      </c>
      <c r="W25" s="38">
        <f>W5-W6</f>
        <v>0</v>
      </c>
      <c r="X25" s="41">
        <f>X5-X6</f>
        <v>-5281720.0446873233</v>
      </c>
      <c r="Y25" s="41">
        <v>-761348.54157132539</v>
      </c>
      <c r="Z25" s="41">
        <f>Z5-Z6</f>
        <v>-892842.62745568086</v>
      </c>
      <c r="AA25" s="41">
        <f>AA5-AA6</f>
        <v>-806523.96290756611</v>
      </c>
      <c r="AB25" s="41">
        <f>AB5-AB6</f>
        <v>-1004835.77</v>
      </c>
      <c r="AC25" s="41">
        <f>AC5-AC6</f>
        <v>-85292.392399999997</v>
      </c>
      <c r="AD25" s="41">
        <f>AD5-AD6</f>
        <v>-1049880.7739967406</v>
      </c>
      <c r="AE25" s="41">
        <f>AE5-AE6</f>
        <v>-158357.85000000056</v>
      </c>
      <c r="AF25" s="126">
        <f>AF5-AF6</f>
        <v>-7503135.7796852998</v>
      </c>
      <c r="AG25" s="43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/>
      <c r="AY25" s="44"/>
      <c r="AZ25" s="44"/>
      <c r="BA25" s="44"/>
      <c r="BB25" s="44"/>
      <c r="BC25" s="44"/>
      <c r="BD25" s="44"/>
    </row>
    <row r="26" spans="2:56" ht="32.25" hidden="1" customHeight="1" thickBot="1" x14ac:dyDescent="0.3">
      <c r="B26" s="216" t="s">
        <v>54</v>
      </c>
      <c r="C26" s="217"/>
      <c r="D26" s="127"/>
      <c r="E26" s="128">
        <v>85</v>
      </c>
      <c r="F26" s="129"/>
      <c r="G26" s="130"/>
      <c r="H26" s="130"/>
      <c r="I26" s="130"/>
      <c r="J26" s="130"/>
      <c r="K26" s="130"/>
      <c r="L26" s="130"/>
      <c r="M26" s="131"/>
      <c r="N26" s="132">
        <f>O26+P26+Q26+R26+S26+T26+U26+V26+W26+30+16+11</f>
        <v>108</v>
      </c>
      <c r="O26" s="133">
        <v>10</v>
      </c>
      <c r="P26" s="134">
        <v>1</v>
      </c>
      <c r="Q26" s="134">
        <v>4</v>
      </c>
      <c r="R26" s="134">
        <v>10</v>
      </c>
      <c r="S26" s="134"/>
      <c r="T26" s="134">
        <v>1</v>
      </c>
      <c r="U26" s="134">
        <v>1</v>
      </c>
      <c r="V26" s="134">
        <v>0</v>
      </c>
      <c r="W26" s="135">
        <v>24</v>
      </c>
      <c r="X26" s="136">
        <f>O26+'[1]січень2023 '!X27</f>
        <v>10</v>
      </c>
      <c r="Y26" s="137">
        <f>P26</f>
        <v>1</v>
      </c>
      <c r="Z26" s="138">
        <f>P26</f>
        <v>1</v>
      </c>
      <c r="AA26" s="134">
        <f t="shared" ref="AA26:AC26" si="11">R26</f>
        <v>10</v>
      </c>
      <c r="AB26" s="139">
        <f t="shared" si="11"/>
        <v>0</v>
      </c>
      <c r="AC26" s="134">
        <f t="shared" si="11"/>
        <v>1</v>
      </c>
      <c r="AD26" s="134">
        <f>V26</f>
        <v>0</v>
      </c>
      <c r="AE26" s="140">
        <f>W26</f>
        <v>24</v>
      </c>
      <c r="AF26" s="141">
        <v>105</v>
      </c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</row>
    <row r="27" spans="2:56" ht="28.5" hidden="1" customHeight="1" thickBot="1" x14ac:dyDescent="0.3">
      <c r="B27" s="228" t="s">
        <v>55</v>
      </c>
      <c r="C27" s="229"/>
      <c r="D27" s="14" t="s">
        <v>33</v>
      </c>
      <c r="E27" s="15">
        <f>F27+G27+M27</f>
        <v>0</v>
      </c>
      <c r="F27" s="16"/>
      <c r="G27" s="17"/>
      <c r="H27" s="17"/>
      <c r="I27" s="17"/>
      <c r="J27" s="17"/>
      <c r="K27" s="17"/>
      <c r="L27" s="17"/>
      <c r="M27" s="18"/>
      <c r="N27" s="49">
        <f t="shared" si="10"/>
        <v>0</v>
      </c>
      <c r="O27" s="142"/>
      <c r="P27" s="109"/>
      <c r="Q27" s="109"/>
      <c r="R27" s="109"/>
      <c r="S27" s="109"/>
      <c r="T27" s="109"/>
      <c r="U27" s="109"/>
      <c r="V27" s="109"/>
      <c r="W27" s="143"/>
      <c r="X27" s="144">
        <f>O27+'[1]січень2023 '!X28</f>
        <v>0</v>
      </c>
      <c r="Y27" s="30">
        <f>P27+'[1]січень2023 '!P28</f>
        <v>0</v>
      </c>
      <c r="Z27" s="145"/>
      <c r="AA27" s="109"/>
      <c r="AB27" s="146"/>
      <c r="AC27" s="109"/>
      <c r="AD27" s="109"/>
      <c r="AE27" s="29">
        <f>W27</f>
        <v>0</v>
      </c>
      <c r="AF27" s="86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44"/>
      <c r="BA27" s="44"/>
      <c r="BB27" s="44"/>
      <c r="BC27" s="44"/>
      <c r="BD27" s="44"/>
    </row>
    <row r="28" spans="2:56" ht="27.75" hidden="1" customHeight="1" thickBot="1" x14ac:dyDescent="0.3">
      <c r="B28" s="218" t="s">
        <v>56</v>
      </c>
      <c r="C28" s="219"/>
      <c r="D28" s="2" t="s">
        <v>33</v>
      </c>
      <c r="E28" s="33">
        <f>E29+E30+E31</f>
        <v>479.09999999999997</v>
      </c>
      <c r="F28" s="34">
        <f t="shared" ref="F28:M28" si="12">F29+F30+F31</f>
        <v>249.20000000000002</v>
      </c>
      <c r="G28" s="34">
        <f t="shared" si="12"/>
        <v>23.2</v>
      </c>
      <c r="H28" s="34">
        <f t="shared" si="12"/>
        <v>116.8</v>
      </c>
      <c r="I28" s="34">
        <f t="shared" si="12"/>
        <v>73.7</v>
      </c>
      <c r="J28" s="34">
        <f t="shared" si="12"/>
        <v>0</v>
      </c>
      <c r="K28" s="34">
        <f t="shared" si="12"/>
        <v>0</v>
      </c>
      <c r="L28" s="34">
        <f>L29+L30+L31</f>
        <v>0</v>
      </c>
      <c r="M28" s="125">
        <f t="shared" si="12"/>
        <v>0</v>
      </c>
      <c r="N28" s="49">
        <f t="shared" si="10"/>
        <v>0</v>
      </c>
      <c r="O28" s="38">
        <f t="shared" ref="O28:W28" si="13">O29+O30+O31</f>
        <v>0</v>
      </c>
      <c r="P28" s="41">
        <f t="shared" si="13"/>
        <v>0</v>
      </c>
      <c r="Q28" s="41">
        <f t="shared" si="13"/>
        <v>0</v>
      </c>
      <c r="R28" s="41">
        <f t="shared" si="13"/>
        <v>0</v>
      </c>
      <c r="S28" s="41">
        <f t="shared" si="13"/>
        <v>0</v>
      </c>
      <c r="T28" s="41">
        <f t="shared" si="13"/>
        <v>0</v>
      </c>
      <c r="U28" s="41">
        <f t="shared" si="13"/>
        <v>0</v>
      </c>
      <c r="V28" s="41">
        <f t="shared" si="13"/>
        <v>0</v>
      </c>
      <c r="W28" s="147">
        <f t="shared" si="13"/>
        <v>0</v>
      </c>
      <c r="X28" s="147">
        <f t="shared" ref="X28:Y30" si="14">O28</f>
        <v>0</v>
      </c>
      <c r="Y28" s="147">
        <f t="shared" si="14"/>
        <v>0</v>
      </c>
      <c r="Z28" s="147">
        <f>Z29+Z30</f>
        <v>0</v>
      </c>
      <c r="AA28" s="147">
        <f>AA29+AA30</f>
        <v>0</v>
      </c>
      <c r="AB28" s="147">
        <f>AB29+AB30</f>
        <v>0</v>
      </c>
      <c r="AC28" s="147">
        <f t="shared" ref="AC28:AF28" si="15">AC29+AC30</f>
        <v>0</v>
      </c>
      <c r="AD28" s="147">
        <f t="shared" si="15"/>
        <v>0</v>
      </c>
      <c r="AE28" s="147">
        <f t="shared" si="15"/>
        <v>0</v>
      </c>
      <c r="AF28" s="147" t="e">
        <f t="shared" si="15"/>
        <v>#REF!</v>
      </c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</row>
    <row r="29" spans="2:56" ht="24.75" hidden="1" customHeight="1" thickBot="1" x14ac:dyDescent="0.3">
      <c r="B29" s="230" t="s">
        <v>57</v>
      </c>
      <c r="C29" s="231"/>
      <c r="D29" s="56"/>
      <c r="E29" s="57">
        <f>F29+G29+H29+I29+J29+K29+M29</f>
        <v>385.4</v>
      </c>
      <c r="F29" s="58">
        <v>237.4</v>
      </c>
      <c r="G29" s="59">
        <v>19.3</v>
      </c>
      <c r="H29" s="59">
        <v>116.8</v>
      </c>
      <c r="I29" s="59">
        <v>11.9</v>
      </c>
      <c r="J29" s="59"/>
      <c r="K29" s="59"/>
      <c r="L29" s="59"/>
      <c r="M29" s="60"/>
      <c r="N29" s="49">
        <f>O29+P29+Q29+R29+S29+T29+W29+U29+V29</f>
        <v>0</v>
      </c>
      <c r="O29" s="148"/>
      <c r="P29" s="122"/>
      <c r="Q29" s="149"/>
      <c r="R29" s="122"/>
      <c r="S29" s="122"/>
      <c r="T29" s="122"/>
      <c r="U29" s="122"/>
      <c r="V29" s="150"/>
      <c r="W29" s="151"/>
      <c r="X29" s="152">
        <f t="shared" si="14"/>
        <v>0</v>
      </c>
      <c r="Y29" s="153">
        <f t="shared" si="14"/>
        <v>0</v>
      </c>
      <c r="Z29" s="154">
        <f>Q29</f>
        <v>0</v>
      </c>
      <c r="AA29" s="25">
        <f>R29</f>
        <v>0</v>
      </c>
      <c r="AB29" s="155"/>
      <c r="AC29" s="104"/>
      <c r="AD29" s="104">
        <f>V29</f>
        <v>0</v>
      </c>
      <c r="AE29" s="152">
        <f>W29</f>
        <v>0</v>
      </c>
      <c r="AF29" s="156" t="e">
        <f>AE29+AD29+#REF!+AC29+AB29+AA29+Z29+Y29+X29</f>
        <v>#REF!</v>
      </c>
      <c r="AG29" s="43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</row>
    <row r="30" spans="2:56" ht="29.25" hidden="1" customHeight="1" thickBot="1" x14ac:dyDescent="0.3">
      <c r="B30" s="214" t="s">
        <v>58</v>
      </c>
      <c r="C30" s="215"/>
      <c r="D30" s="157"/>
      <c r="E30" s="158">
        <f>F30+G30+H30+I30+J30+K30+M30</f>
        <v>77.5</v>
      </c>
      <c r="F30" s="159">
        <v>11.8</v>
      </c>
      <c r="G30" s="160">
        <v>3.9</v>
      </c>
      <c r="H30" s="160">
        <v>0</v>
      </c>
      <c r="I30" s="160">
        <v>61.8</v>
      </c>
      <c r="J30" s="160"/>
      <c r="K30" s="160"/>
      <c r="L30" s="160"/>
      <c r="M30" s="161"/>
      <c r="N30" s="49">
        <f>O30+P30+Q30+R30+S30+T30+W30+U30+V30</f>
        <v>0</v>
      </c>
      <c r="O30" s="162"/>
      <c r="P30" s="123"/>
      <c r="Q30" s="122"/>
      <c r="R30" s="123"/>
      <c r="S30" s="123"/>
      <c r="T30" s="123"/>
      <c r="U30" s="123"/>
      <c r="V30" s="123"/>
      <c r="W30" s="151"/>
      <c r="X30" s="92">
        <f t="shared" si="14"/>
        <v>0</v>
      </c>
      <c r="Y30" s="163">
        <f t="shared" si="14"/>
        <v>0</v>
      </c>
      <c r="Z30" s="164">
        <f>Q30</f>
        <v>0</v>
      </c>
      <c r="AA30" s="165">
        <f>R30</f>
        <v>0</v>
      </c>
      <c r="AB30" s="166"/>
      <c r="AC30" s="167"/>
      <c r="AD30" s="104">
        <f>V30</f>
        <v>0</v>
      </c>
      <c r="AE30" s="152">
        <f>W30</f>
        <v>0</v>
      </c>
      <c r="AF30" s="156" t="e">
        <f>AE30+AD30+#REF!+AC30+AB30+AA30+Z30+Y30+X30</f>
        <v>#REF!</v>
      </c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</row>
    <row r="31" spans="2:56" ht="32.25" hidden="1" customHeight="1" thickBot="1" x14ac:dyDescent="0.3">
      <c r="B31" s="216" t="s">
        <v>59</v>
      </c>
      <c r="C31" s="217"/>
      <c r="D31" s="127"/>
      <c r="E31" s="128">
        <v>16.2</v>
      </c>
      <c r="F31" s="129"/>
      <c r="G31" s="130"/>
      <c r="H31" s="130"/>
      <c r="I31" s="130"/>
      <c r="J31" s="130"/>
      <c r="K31" s="130"/>
      <c r="L31" s="130"/>
      <c r="M31" s="131"/>
      <c r="N31" s="49">
        <f t="shared" si="10"/>
        <v>0</v>
      </c>
      <c r="O31" s="162"/>
      <c r="P31" s="123"/>
      <c r="Q31" s="123"/>
      <c r="R31" s="123"/>
      <c r="S31" s="123"/>
      <c r="T31" s="123"/>
      <c r="U31" s="123"/>
      <c r="V31" s="123"/>
      <c r="W31" s="151"/>
      <c r="X31" s="92">
        <f>O31+'[1]січень2023 '!X32</f>
        <v>0</v>
      </c>
      <c r="Y31" s="168">
        <f>P31+'[1]січень2023 '!P32</f>
        <v>0</v>
      </c>
      <c r="Z31" s="169"/>
      <c r="AA31" s="104"/>
      <c r="AB31" s="170"/>
      <c r="AC31" s="123"/>
      <c r="AD31" s="151"/>
      <c r="AE31" s="171">
        <f>W31</f>
        <v>0</v>
      </c>
      <c r="AF31" s="172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  <c r="BC31" s="44"/>
      <c r="BD31" s="44"/>
    </row>
    <row r="32" spans="2:56" ht="36" hidden="1" customHeight="1" thickBot="1" x14ac:dyDescent="0.3">
      <c r="B32" s="218" t="s">
        <v>60</v>
      </c>
      <c r="C32" s="219"/>
      <c r="D32" s="56" t="s">
        <v>33</v>
      </c>
      <c r="E32" s="57">
        <f>E33+E35+E36+E34</f>
        <v>176.60000000000002</v>
      </c>
      <c r="F32" s="173"/>
      <c r="G32" s="173"/>
      <c r="H32" s="173"/>
      <c r="I32" s="173"/>
      <c r="J32" s="173"/>
      <c r="K32" s="173"/>
      <c r="L32" s="173"/>
      <c r="M32" s="174"/>
      <c r="N32" s="49">
        <f>N33+N36+N35+N34</f>
        <v>18051659.82</v>
      </c>
      <c r="O32" s="175"/>
      <c r="P32" s="176"/>
      <c r="Q32" s="176"/>
      <c r="R32" s="176"/>
      <c r="S32" s="176"/>
      <c r="T32" s="176"/>
      <c r="U32" s="176"/>
      <c r="V32" s="176"/>
      <c r="W32" s="177"/>
      <c r="X32" s="92">
        <f>O32+'[1]січень2023 '!X33</f>
        <v>0</v>
      </c>
      <c r="Y32" s="75">
        <f>P32+'[1]січень2023 '!P33</f>
        <v>0</v>
      </c>
      <c r="Z32" s="178"/>
      <c r="AA32" s="76"/>
      <c r="AB32" s="155"/>
      <c r="AC32" s="104"/>
      <c r="AD32" s="176"/>
      <c r="AE32" s="152">
        <f>W32</f>
        <v>0</v>
      </c>
      <c r="AF32" s="67">
        <f>AF33+AF35+AF36</f>
        <v>17357293.219999999</v>
      </c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  <c r="BC32" s="44"/>
      <c r="BD32" s="44"/>
    </row>
    <row r="33" spans="2:56" ht="24.75" hidden="1" customHeight="1" thickBot="1" x14ac:dyDescent="0.3">
      <c r="B33" s="220" t="s">
        <v>61</v>
      </c>
      <c r="C33" s="221"/>
      <c r="D33" s="68"/>
      <c r="E33" s="69">
        <v>115.3</v>
      </c>
      <c r="F33" s="70"/>
      <c r="G33" s="71"/>
      <c r="H33" s="71"/>
      <c r="I33" s="71"/>
      <c r="J33" s="71"/>
      <c r="K33" s="71"/>
      <c r="L33" s="71"/>
      <c r="M33" s="72"/>
      <c r="N33" s="49">
        <v>4323079.76</v>
      </c>
      <c r="O33" s="179"/>
      <c r="P33" s="76"/>
      <c r="Q33" s="76"/>
      <c r="R33" s="76"/>
      <c r="S33" s="76"/>
      <c r="T33" s="76"/>
      <c r="U33" s="76"/>
      <c r="V33" s="76"/>
      <c r="W33" s="180"/>
      <c r="X33" s="92">
        <f>O33+'[1]січень2023 '!X34</f>
        <v>0</v>
      </c>
      <c r="Y33" s="75">
        <f>P33+'[1]січень2023 '!P34</f>
        <v>0</v>
      </c>
      <c r="Z33" s="181"/>
      <c r="AA33" s="76"/>
      <c r="AB33" s="182"/>
      <c r="AC33" s="76"/>
      <c r="AD33" s="76"/>
      <c r="AE33" s="92">
        <f>W33</f>
        <v>0</v>
      </c>
      <c r="AF33" s="73">
        <v>1919439.61</v>
      </c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</row>
    <row r="34" spans="2:56" ht="28.5" hidden="1" customHeight="1" thickBot="1" x14ac:dyDescent="0.3">
      <c r="B34" s="222" t="s">
        <v>62</v>
      </c>
      <c r="C34" s="223"/>
      <c r="D34" s="68"/>
      <c r="E34" s="69">
        <v>38.200000000000003</v>
      </c>
      <c r="F34" s="70"/>
      <c r="G34" s="71"/>
      <c r="H34" s="71"/>
      <c r="I34" s="71"/>
      <c r="J34" s="71"/>
      <c r="K34" s="71"/>
      <c r="L34" s="71"/>
      <c r="M34" s="72"/>
      <c r="N34" s="183">
        <v>254681.88000000006</v>
      </c>
      <c r="O34" s="179"/>
      <c r="P34" s="76"/>
      <c r="Q34" s="76"/>
      <c r="R34" s="76"/>
      <c r="S34" s="76"/>
      <c r="T34" s="76"/>
      <c r="U34" s="76"/>
      <c r="V34" s="76"/>
      <c r="W34" s="180"/>
      <c r="X34" s="92">
        <f>O34+'[1]січень2023 '!X35</f>
        <v>0</v>
      </c>
      <c r="Y34" s="75">
        <f>P34+'[1]січень2023 '!P35</f>
        <v>0</v>
      </c>
      <c r="Z34" s="181"/>
      <c r="AA34" s="76"/>
      <c r="AB34" s="182"/>
      <c r="AC34" s="76"/>
      <c r="AD34" s="76"/>
      <c r="AE34" s="92">
        <f>W34</f>
        <v>0</v>
      </c>
      <c r="AF34" s="184">
        <v>0</v>
      </c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</row>
    <row r="35" spans="2:56" ht="24.75" hidden="1" customHeight="1" thickBot="1" x14ac:dyDescent="0.3">
      <c r="B35" s="224" t="s">
        <v>63</v>
      </c>
      <c r="C35" s="225"/>
      <c r="D35" s="68"/>
      <c r="E35" s="69">
        <f>F35+G35+H35+I35+J35+K35+M35</f>
        <v>0</v>
      </c>
      <c r="F35" s="70"/>
      <c r="G35" s="71"/>
      <c r="H35" s="71"/>
      <c r="I35" s="71"/>
      <c r="J35" s="71"/>
      <c r="K35" s="71"/>
      <c r="L35" s="71"/>
      <c r="M35" s="72"/>
      <c r="N35" s="183">
        <v>11199212.720000001</v>
      </c>
      <c r="O35" s="179"/>
      <c r="P35" s="76"/>
      <c r="Q35" s="76"/>
      <c r="R35" s="76"/>
      <c r="S35" s="76"/>
      <c r="T35" s="76"/>
      <c r="U35" s="76"/>
      <c r="V35" s="76"/>
      <c r="W35" s="180"/>
      <c r="X35" s="92">
        <f>O35+'[1]січень2023 '!X36</f>
        <v>0</v>
      </c>
      <c r="Y35" s="75">
        <f>P35+'[1]січень2023 '!P36</f>
        <v>0</v>
      </c>
      <c r="Z35" s="181"/>
      <c r="AA35" s="76"/>
      <c r="AB35" s="182"/>
      <c r="AC35" s="76"/>
      <c r="AD35" s="76"/>
      <c r="AE35" s="92">
        <f>W35</f>
        <v>0</v>
      </c>
      <c r="AF35" s="73">
        <v>11835172.99</v>
      </c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</row>
    <row r="36" spans="2:56" ht="27.75" hidden="1" customHeight="1" thickBot="1" x14ac:dyDescent="0.3">
      <c r="B36" s="208" t="s">
        <v>59</v>
      </c>
      <c r="C36" s="209"/>
      <c r="D36" s="78"/>
      <c r="E36" s="81">
        <v>23.1</v>
      </c>
      <c r="F36" s="82"/>
      <c r="G36" s="31"/>
      <c r="H36" s="31"/>
      <c r="I36" s="31"/>
      <c r="J36" s="31"/>
      <c r="K36" s="31"/>
      <c r="L36" s="31"/>
      <c r="M36" s="83"/>
      <c r="N36" s="183">
        <v>2274685.46</v>
      </c>
      <c r="O36" s="142"/>
      <c r="P36" s="109"/>
      <c r="Q36" s="109"/>
      <c r="R36" s="109"/>
      <c r="S36" s="109"/>
      <c r="T36" s="109"/>
      <c r="U36" s="109"/>
      <c r="V36" s="109"/>
      <c r="W36" s="143"/>
      <c r="X36" s="92">
        <f>O36+'[1]січень2023 '!X37</f>
        <v>0</v>
      </c>
      <c r="Y36" s="75">
        <f>P36+'[1]січень2023 '!P37</f>
        <v>0</v>
      </c>
      <c r="Z36" s="145"/>
      <c r="AA36" s="76"/>
      <c r="AB36" s="146"/>
      <c r="AC36" s="109"/>
      <c r="AD36" s="109"/>
      <c r="AE36" s="29">
        <f>W36</f>
        <v>0</v>
      </c>
      <c r="AF36" s="86">
        <f>3348682.66+253997.96</f>
        <v>3602680.62</v>
      </c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</row>
    <row r="37" spans="2:56" ht="24.75" hidden="1" customHeight="1" thickBot="1" x14ac:dyDescent="0.3">
      <c r="B37" s="210" t="s">
        <v>64</v>
      </c>
      <c r="C37" s="211"/>
      <c r="D37" s="185" t="s">
        <v>65</v>
      </c>
      <c r="E37" s="186">
        <f>F37+G37+H37+I37+J37+K37+M37</f>
        <v>93307</v>
      </c>
      <c r="F37" s="187">
        <v>91126</v>
      </c>
      <c r="G37" s="188">
        <v>500</v>
      </c>
      <c r="H37" s="188">
        <v>439</v>
      </c>
      <c r="I37" s="188"/>
      <c r="J37" s="188">
        <v>2</v>
      </c>
      <c r="K37" s="188"/>
      <c r="L37" s="188"/>
      <c r="M37" s="189">
        <v>1240</v>
      </c>
      <c r="N37" s="49">
        <f t="shared" si="10"/>
        <v>153253</v>
      </c>
      <c r="O37" s="190">
        <f>148999+800</f>
        <v>149799</v>
      </c>
      <c r="P37" s="191">
        <v>174</v>
      </c>
      <c r="Q37" s="192"/>
      <c r="R37" s="193">
        <f>257+3014+7</f>
        <v>3278</v>
      </c>
      <c r="S37" s="192"/>
      <c r="T37" s="191">
        <v>2</v>
      </c>
      <c r="U37" s="192"/>
      <c r="V37" s="191"/>
      <c r="W37" s="194"/>
      <c r="X37" s="92">
        <f>O37+'[1]лютий 2023'!X38</f>
        <v>327099.12820000004</v>
      </c>
      <c r="Y37" s="75">
        <f>P37+'[1]січень2023 '!P38</f>
        <v>433.32900000000001</v>
      </c>
      <c r="Z37" s="195">
        <f>Q37</f>
        <v>0</v>
      </c>
      <c r="AA37" s="196">
        <f t="shared" ref="AA37:AC37" si="16">R37</f>
        <v>3278</v>
      </c>
      <c r="AB37" s="197">
        <f t="shared" si="16"/>
        <v>0</v>
      </c>
      <c r="AC37" s="190">
        <f t="shared" si="16"/>
        <v>2</v>
      </c>
      <c r="AD37" s="198">
        <f>V37</f>
        <v>0</v>
      </c>
      <c r="AE37" s="199">
        <f>W37</f>
        <v>0</v>
      </c>
      <c r="AF37" s="200">
        <f>N37+'[1]липень  2023 '!AG38</f>
        <v>994442.81570000004</v>
      </c>
      <c r="AG37" s="43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</row>
    <row r="38" spans="2:56" ht="31.5" hidden="1" customHeight="1" thickBot="1" x14ac:dyDescent="0.3">
      <c r="B38" s="212" t="s">
        <v>66</v>
      </c>
      <c r="C38" s="213"/>
      <c r="D38" s="157" t="s">
        <v>67</v>
      </c>
      <c r="E38" s="158">
        <v>0</v>
      </c>
      <c r="F38" s="159"/>
      <c r="G38" s="160"/>
      <c r="H38" s="160"/>
      <c r="I38" s="160"/>
      <c r="J38" s="160"/>
      <c r="K38" s="160"/>
      <c r="L38" s="160"/>
      <c r="M38" s="161"/>
      <c r="N38" s="49">
        <f t="shared" si="10"/>
        <v>0</v>
      </c>
      <c r="O38" s="201"/>
      <c r="P38" s="167"/>
      <c r="Q38" s="167"/>
      <c r="R38" s="167"/>
      <c r="S38" s="167"/>
      <c r="T38" s="167"/>
      <c r="U38" s="167"/>
      <c r="V38" s="202"/>
      <c r="W38" s="203"/>
      <c r="X38" s="147"/>
      <c r="Y38" s="75">
        <f>P38+'[1]січень2023 '!P39</f>
        <v>0</v>
      </c>
      <c r="Z38" s="204"/>
      <c r="AA38" s="76"/>
      <c r="AB38" s="166"/>
      <c r="AC38" s="167"/>
      <c r="AD38" s="167">
        <f>V38</f>
        <v>0</v>
      </c>
      <c r="AE38" s="76"/>
      <c r="AF38" s="205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</row>
    <row r="39" spans="2:56" ht="24.75" hidden="1" customHeight="1" x14ac:dyDescent="0.25">
      <c r="N39" s="206"/>
      <c r="O39" s="43"/>
      <c r="P39" s="44"/>
      <c r="Q39" s="44"/>
      <c r="R39" s="44"/>
      <c r="S39" s="44"/>
      <c r="T39" s="44"/>
      <c r="U39" s="44"/>
      <c r="V39" s="43"/>
      <c r="W39" s="43"/>
      <c r="X39" s="43"/>
      <c r="Y39" s="43"/>
      <c r="Z39" s="44"/>
      <c r="AA39" s="44"/>
      <c r="AB39" s="44"/>
      <c r="AC39" s="44"/>
      <c r="AD39" s="44"/>
      <c r="AE39" s="44"/>
      <c r="AF39" s="113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</row>
    <row r="40" spans="2:56" s="114" customFormat="1" ht="24.75" customHeight="1" x14ac:dyDescent="0.25">
      <c r="J40" s="13"/>
      <c r="K40" s="13"/>
      <c r="L40" s="13"/>
      <c r="M40" s="13"/>
      <c r="O40" s="207"/>
      <c r="P40" s="207"/>
      <c r="Q40" s="207"/>
      <c r="S40" s="13"/>
      <c r="T40" s="13"/>
      <c r="U40" s="13"/>
      <c r="V40" s="13"/>
      <c r="W40" s="206"/>
      <c r="X40" s="207"/>
      <c r="Y40" s="207"/>
      <c r="Z40" s="207"/>
      <c r="AA40" s="207"/>
      <c r="AD40" s="13"/>
    </row>
    <row r="41" spans="2:56" s="114" customFormat="1" ht="24.75" customHeight="1" x14ac:dyDescent="0.25">
      <c r="O41" s="207"/>
      <c r="P41" s="207"/>
      <c r="Q41" s="207"/>
      <c r="U41" s="207"/>
      <c r="V41" s="207"/>
      <c r="W41" s="207"/>
      <c r="X41" s="207"/>
      <c r="Y41" s="207"/>
      <c r="Z41" s="207"/>
    </row>
    <row r="42" spans="2:56" ht="24.75" customHeight="1" x14ac:dyDescent="0.25">
      <c r="C42" s="114"/>
      <c r="G42" s="114"/>
      <c r="H42" s="114"/>
      <c r="I42" s="114"/>
      <c r="J42" s="114"/>
      <c r="K42" s="114"/>
      <c r="L42" s="114"/>
      <c r="N42" s="206"/>
      <c r="O42" s="206"/>
      <c r="P42" s="114"/>
      <c r="Q42" s="114"/>
      <c r="R42" s="114"/>
      <c r="S42" s="114"/>
      <c r="T42" s="114"/>
      <c r="U42" s="114"/>
      <c r="V42" s="114"/>
      <c r="W42" s="206"/>
      <c r="AD42" s="114"/>
    </row>
    <row r="43" spans="2:56" ht="24.75" customHeight="1" x14ac:dyDescent="0.25">
      <c r="C43" s="114"/>
      <c r="G43" s="114"/>
      <c r="H43" s="114"/>
      <c r="I43" s="114"/>
      <c r="J43" s="114"/>
      <c r="K43" s="114"/>
      <c r="L43" s="114"/>
      <c r="P43" s="114"/>
      <c r="Q43" s="114"/>
      <c r="R43" s="114"/>
      <c r="S43" s="114"/>
      <c r="T43" s="114"/>
      <c r="U43" s="114"/>
      <c r="V43" s="114"/>
      <c r="Y43" s="206"/>
      <c r="AD43" s="114"/>
    </row>
    <row r="44" spans="2:56" s="114" customFormat="1" ht="24.75" customHeight="1" x14ac:dyDescent="0.25"/>
  </sheetData>
  <mergeCells count="38">
    <mergeCell ref="B6:C6"/>
    <mergeCell ref="B1:AF1"/>
    <mergeCell ref="B2:AF2"/>
    <mergeCell ref="B3:C3"/>
    <mergeCell ref="B4:C4"/>
    <mergeCell ref="B5:C5"/>
    <mergeCell ref="B18:C18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29:C29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36:C36"/>
    <mergeCell ref="B37:C37"/>
    <mergeCell ref="B38:C38"/>
    <mergeCell ref="B30:C30"/>
    <mergeCell ref="B31:C31"/>
    <mergeCell ref="B32:C32"/>
    <mergeCell ref="B33:C33"/>
    <mergeCell ref="B34:C34"/>
    <mergeCell ref="B35:C35"/>
  </mergeCells>
  <pageMargins left="0" right="0" top="0.15748031496062992" bottom="0.15748031496062992" header="0.15748031496062992" footer="0.15748031496062992"/>
  <pageSetup paperSize="9" scale="76" orientation="landscape" verticalDpi="200" r:id="rId1"/>
  <colBreaks count="1" manualBreakCount="1">
    <brk id="32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звіт</vt:lpstr>
      <vt:lpstr>Лист2</vt:lpstr>
      <vt:lpstr>Лист3</vt:lpstr>
      <vt:lpstr>звіт!Область_печати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2023-12-15T11:29:34Z</dcterms:modified>
</cp:coreProperties>
</file>