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8F8942E3-A6C2-4A68-BF97-3B8CF85F8FC7}" xr6:coauthVersionLast="47" xr6:coauthVersionMax="47" xr10:uidLastSave="{00000000-0000-0000-0000-000000000000}"/>
  <bookViews>
    <workbookView xWindow="-120" yWindow="-120" windowWidth="29040" windowHeight="15720" tabRatio="733" xr2:uid="{00000000-000D-0000-FFFF-FFFF00000000}"/>
  </bookViews>
  <sheets>
    <sheet name="N_Campos Generales" sheetId="1" r:id="rId1"/>
    <sheet name="N_Campos Especificos" sheetId="10" r:id="rId2"/>
    <sheet name="Con referencia insumos" sheetId="21" r:id="rId3"/>
    <sheet name="Estándar" sheetId="14" r:id="rId4"/>
    <sheet name="Estándar con expresion" sheetId="22" r:id="rId5"/>
    <sheet name="Estándar Cod Auxiliar" sheetId="20" r:id="rId6"/>
    <sheet name="Estándar Técnica" sheetId="19" r:id="rId7"/>
    <sheet name="Estándar 2 Monedas" sheetId="4" r:id="rId8"/>
    <sheet name="Estándar con Imagen" sheetId="17" r:id="rId9"/>
    <sheet name="Ecuador" sheetId="11" r:id="rId10"/>
    <sheet name="Sin Porcentajes" sheetId="12" r:id="rId11"/>
    <sheet name="Básicos" sheetId="18" r:id="rId12"/>
    <sheet name="Estándar SAP" sheetId="23" r:id="rId13"/>
    <sheet name="Estándar SAP (2)" sheetId="24" r:id="rId14"/>
    <sheet name="Básicos SAP" sheetId="25" r:id="rId15"/>
    <sheet name="Básicos SAP (2)" sheetId="26" r:id="rId1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11">Básicos!$F$17</definedName>
    <definedName name="ColumnaCantidad" localSheetId="14">'Básicos SAP'!$G$17</definedName>
    <definedName name="ColumnaCantidad" localSheetId="15">'Básicos SAP (2)'!$F$17</definedName>
    <definedName name="ColumnaCantidad" localSheetId="2">'Con referencia insumos'!$G$17</definedName>
    <definedName name="ColumnaCantidad" localSheetId="9">Ecuador!$D$21</definedName>
    <definedName name="ColumnaCantidad" localSheetId="3">Estándar!$F$17</definedName>
    <definedName name="ColumnaCantidad" localSheetId="7">'Estándar 2 Monedas'!$G$17</definedName>
    <definedName name="ColumnaCantidad" localSheetId="5">'Estándar Cod Auxiliar'!$F$17</definedName>
    <definedName name="ColumnaCantidad" localSheetId="4">'Estándar con expresion'!$F$17</definedName>
    <definedName name="ColumnaCantidad" localSheetId="8">'Estándar con Imagen'!$F$17</definedName>
    <definedName name="ColumnaCantidad" localSheetId="12">'Estándar SAP'!$G$17</definedName>
    <definedName name="ColumnaCantidad" localSheetId="13">'Estándar SAP (2)'!$F$17</definedName>
    <definedName name="ColumnaCantidad" localSheetId="6">'Estándar Técnica'!$E$17</definedName>
    <definedName name="ColumnaCantidad" localSheetId="10">'Sin Porcentajes'!$F$16</definedName>
    <definedName name="ColumnaImporte" localSheetId="11">Básicos!$G$17</definedName>
    <definedName name="ColumnaImporte" localSheetId="14">'Básicos SAP'!$H$17</definedName>
    <definedName name="ColumnaImporte" localSheetId="15">'Básicos SAP (2)'!$G$17</definedName>
    <definedName name="ColumnaImporte" localSheetId="2">'Con referencia insumos'!$H$17</definedName>
    <definedName name="ColumnaImporte" localSheetId="9">Ecuador!$G$21</definedName>
    <definedName name="ColumnaImporte" localSheetId="3">Estándar!$G$17</definedName>
    <definedName name="ColumnaImporte" localSheetId="7">'Estándar 2 Monedas'!$H$17</definedName>
    <definedName name="ColumnaImporte" localSheetId="5">'Estándar Cod Auxiliar'!$G$17</definedName>
    <definedName name="ColumnaImporte" localSheetId="4">'Estándar con expresion'!$G$17</definedName>
    <definedName name="ColumnaImporte" localSheetId="8">'Estándar con Imagen'!$G$17</definedName>
    <definedName name="ColumnaImporte" localSheetId="12">'Estándar SAP'!$H$17</definedName>
    <definedName name="ColumnaImporte" localSheetId="13">'Estándar SAP (2)'!$G$17</definedName>
    <definedName name="ColumnaImporte" localSheetId="10">'Sin Porcentajes'!$H$16</definedName>
    <definedName name="ColumnaImporte2" localSheetId="7">'Estándar 2 Monedas'!$I$17</definedName>
    <definedName name="ColumnaPorcentaje" localSheetId="11">Básicos!$H$17</definedName>
    <definedName name="ColumnaPorcentaje" localSheetId="14">'Básicos SAP'!$I$17</definedName>
    <definedName name="ColumnaPorcentaje" localSheetId="15">'Básicos SAP (2)'!$H$17</definedName>
    <definedName name="ColumnaPorcentaje" localSheetId="2">'Con referencia insumos'!$I$17</definedName>
    <definedName name="ColumnaPorcentaje" localSheetId="3">Estándar!$H$17</definedName>
    <definedName name="ColumnaPorcentaje" localSheetId="7">'Estándar 2 Monedas'!$J$17</definedName>
    <definedName name="ColumnaPorcentaje" localSheetId="5">'Estándar Cod Auxiliar'!$H$17</definedName>
    <definedName name="ColumnaPorcentaje" localSheetId="4">'Estándar con expresion'!$H$17</definedName>
    <definedName name="ColumnaPorcentaje" localSheetId="8">'Estándar con Imagen'!$H$17</definedName>
    <definedName name="ColumnaPorcentaje" localSheetId="12">'Estándar SAP'!$I$17</definedName>
    <definedName name="ColumnaPorcentaje" localSheetId="13">'Estándar SAP (2)'!$H$17</definedName>
    <definedName name="ColumnaPorcentaje2" localSheetId="7">'Estándar 2 Monedas'!$K$17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11">Básicos!$A$22:$H$22</definedName>
    <definedName name="DetalleTipo1" localSheetId="14">'Básicos SAP'!$A$22:$I$22</definedName>
    <definedName name="DetalleTipo1" localSheetId="15">'Básicos SAP (2)'!$A$22:$H$22</definedName>
    <definedName name="DetalleTipo1" localSheetId="2">'Con referencia insumos'!$A$22:$I$22</definedName>
    <definedName name="DetalleTipo1" localSheetId="9">Ecuador!$A$22:$G$22</definedName>
    <definedName name="DetalleTipo1" localSheetId="3">Estándar!$A$22:$H$22</definedName>
    <definedName name="DetalleTipo1" localSheetId="5">'Estándar Cod Auxiliar'!$A$22:$H$22</definedName>
    <definedName name="DetalleTipo1" localSheetId="4">'Estándar con expresion'!$A$22:$I$22</definedName>
    <definedName name="DetalleTipo1" localSheetId="8">'Estándar con Imagen'!$A$22:$H$22</definedName>
    <definedName name="DetalleTipo1" localSheetId="12">'Estándar SAP'!$A$22:$I$22</definedName>
    <definedName name="DetalleTipo1" localSheetId="13">'Estándar SAP (2)'!$A$22:$H$22</definedName>
    <definedName name="DetalleTipo1" localSheetId="6">'Estándar Técnica'!$A$22:$F$22</definedName>
    <definedName name="DetalleTipo1" localSheetId="10">'Sin Porcentajes'!$A$22:$H$22</definedName>
    <definedName name="DetalleTipo1">'Estándar 2 Monedas'!$A$23:$K$23</definedName>
    <definedName name="DetalleTipo2" localSheetId="11">Básicos!$A$25:$H$25</definedName>
    <definedName name="DetalleTipo2" localSheetId="14">'Básicos SAP'!$A$25:$I$25</definedName>
    <definedName name="DetalleTipo2" localSheetId="15">'Básicos SAP (2)'!$A$25:$H$25</definedName>
    <definedName name="DetalleTipo2" localSheetId="2">'Con referencia insumos'!$A$25:$I$25</definedName>
    <definedName name="DetalleTipo2" localSheetId="9">Ecuador!$A$26:$G$26</definedName>
    <definedName name="DetalleTipo2" localSheetId="3">Estándar!$A$25:$H$25</definedName>
    <definedName name="DetalleTipo2" localSheetId="5">'Estándar Cod Auxiliar'!$A$25:$H$25</definedName>
    <definedName name="DetalleTipo2" localSheetId="4">'Estándar con expresion'!$A$25:$I$25</definedName>
    <definedName name="DetalleTipo2" localSheetId="8">'Estándar con Imagen'!$A$25:$H$25</definedName>
    <definedName name="DetalleTipo2" localSheetId="12">'Estándar SAP'!$A$25:$I$25</definedName>
    <definedName name="DetalleTipo2" localSheetId="13">'Estándar SAP (2)'!$A$25:$H$25</definedName>
    <definedName name="DetalleTipo2" localSheetId="6">'Estándar Técnica'!$A$25:$F$25</definedName>
    <definedName name="DetalleTipo2" localSheetId="10">'Sin Porcentajes'!$A$25:$H$25</definedName>
    <definedName name="DetalleTipo2">'Estándar 2 Monedas'!$A$26:$K$26</definedName>
    <definedName name="DetalleTipo3" localSheetId="11">Básicos!$A$28:$H$28</definedName>
    <definedName name="DetalleTipo3" localSheetId="14">'Básicos SAP'!$A$28:$I$28</definedName>
    <definedName name="DetalleTipo3" localSheetId="15">'Básicos SAP (2)'!$A$28:$H$28</definedName>
    <definedName name="DetalleTipo3" localSheetId="2">'Con referencia insumos'!$A$28:$I$28</definedName>
    <definedName name="DetalleTipo3" localSheetId="9">Ecuador!$A$30:$G$30</definedName>
    <definedName name="DetalleTipo3" localSheetId="3">Estándar!$A$28:$H$28</definedName>
    <definedName name="DetalleTipo3" localSheetId="5">'Estándar Cod Auxiliar'!$A$28:$H$28</definedName>
    <definedName name="DetalleTipo3" localSheetId="4">'Estándar con expresion'!$A$28:$I$28</definedName>
    <definedName name="DetalleTipo3" localSheetId="8">'Estándar con Imagen'!$A$28:$H$28</definedName>
    <definedName name="DetalleTipo3" localSheetId="12">'Estándar SAP'!$A$28:$I$28</definedName>
    <definedName name="DetalleTipo3" localSheetId="13">'Estándar SAP (2)'!$A$28:$H$28</definedName>
    <definedName name="DetalleTipo3" localSheetId="6">'Estándar Técnica'!$A$28:$F$28</definedName>
    <definedName name="DetalleTipo3" localSheetId="10">'Sin Porcentajes'!$A$28:$H$28</definedName>
    <definedName name="DetalleTipo3">'Estándar 2 Monedas'!$A$29:$K$29</definedName>
    <definedName name="DetalleTipo4" localSheetId="11">Básicos!$A$31:$H$31</definedName>
    <definedName name="DetalleTipo4" localSheetId="14">'Básicos SAP'!$A$31:$I$31</definedName>
    <definedName name="DetalleTipo4" localSheetId="15">'Básicos SAP (2)'!$A$31:$H$31</definedName>
    <definedName name="DetalleTipo4" localSheetId="2">'Con referencia insumos'!$A$31:$I$31</definedName>
    <definedName name="DetalleTipo4" localSheetId="9">Ecuador!$A$34:$G$34</definedName>
    <definedName name="DetalleTipo4" localSheetId="3">Estándar!$A$31:$H$31</definedName>
    <definedName name="DetalleTipo4" localSheetId="5">'Estándar Cod Auxiliar'!$A$31:$H$31</definedName>
    <definedName name="DetalleTipo4" localSheetId="4">'Estándar con expresion'!$A$31:$I$31</definedName>
    <definedName name="DetalleTipo4" localSheetId="8">'Estándar con Imagen'!$A$31:$H$31</definedName>
    <definedName name="DetalleTipo4" localSheetId="12">'Estándar SAP'!$A$31:$I$31</definedName>
    <definedName name="DetalleTipo4" localSheetId="13">'Estándar SAP (2)'!$A$31:$H$31</definedName>
    <definedName name="DetalleTipo4" localSheetId="6">'Estándar Técnica'!$A$31:$F$31</definedName>
    <definedName name="DetalleTipo4" localSheetId="10">'Sin Porcentajes'!$A$31:$H$31</definedName>
    <definedName name="DetalleTipo4">'Estándar 2 Monedas'!$A$32:$K$32</definedName>
    <definedName name="DetalleTipo5" localSheetId="11">Básicos!$A$34:$H$34</definedName>
    <definedName name="DetalleTipo5" localSheetId="14">'Básicos SAP'!$A$34:$I$34</definedName>
    <definedName name="DetalleTipo5" localSheetId="15">'Básicos SAP (2)'!$A$34:$H$34</definedName>
    <definedName name="DetalleTipo5" localSheetId="2">'Con referencia insumos'!$A$34:$I$34</definedName>
    <definedName name="DetalleTipo5" localSheetId="9">Ecuador!$A$38:$G$38</definedName>
    <definedName name="DetalleTipo5" localSheetId="3">Estándar!$A$34:$H$34</definedName>
    <definedName name="DetalleTipo5" localSheetId="7">'Estándar 2 Monedas'!$A$35:$K$35</definedName>
    <definedName name="DetalleTipo5" localSheetId="5">'Estándar Cod Auxiliar'!$A$34:$H$34</definedName>
    <definedName name="DetalleTipo5" localSheetId="4">'Estándar con expresion'!$A$34:$I$34</definedName>
    <definedName name="DetalleTipo5" localSheetId="8">'Estándar con Imagen'!$A$34:$H$34</definedName>
    <definedName name="DetalleTipo5" localSheetId="12">'Estándar SAP'!$A$34:$I$34</definedName>
    <definedName name="DetalleTipo5" localSheetId="13">'Estándar SAP (2)'!$A$34:$H$34</definedName>
    <definedName name="DetalleTipo5" localSheetId="6">'Estándar Técnica'!$A$34:$F$34</definedName>
    <definedName name="DetalleTipo5" localSheetId="10">'Sin Porcentajes'!$A$34:$H$34</definedName>
    <definedName name="DetalleTipo6" localSheetId="11">Básicos!$A$37:$H$37</definedName>
    <definedName name="DetalleTipo6" localSheetId="14">'Básicos SAP'!$A$37:$I$37</definedName>
    <definedName name="DetalleTipo6" localSheetId="15">'Básicos SAP (2)'!$A$37:$H$37</definedName>
    <definedName name="DetalleTipo6" localSheetId="2">'Con referencia insumos'!$A$37:$I$37</definedName>
    <definedName name="DetalleTipo6" localSheetId="9">Ecuador!$A$42:$G$42</definedName>
    <definedName name="DetalleTipo6" localSheetId="3">Estándar!$A$37:$H$37</definedName>
    <definedName name="DetalleTipo6" localSheetId="7">'Estándar 2 Monedas'!$A$38:$K$38</definedName>
    <definedName name="DetalleTipo6" localSheetId="5">'Estándar Cod Auxiliar'!$A$37:$H$37</definedName>
    <definedName name="DetalleTipo6" localSheetId="4">'Estándar con expresion'!$A$37:$I$37</definedName>
    <definedName name="DetalleTipo6" localSheetId="8">'Estándar con Imagen'!$A$37:$H$37</definedName>
    <definedName name="DetalleTipo6" localSheetId="12">'Estándar SAP'!$A$37:$I$37</definedName>
    <definedName name="DetalleTipo6" localSheetId="13">'Estándar SAP (2)'!$A$37:$H$37</definedName>
    <definedName name="DetalleTipo6" localSheetId="6">'Estándar Técnica'!$A$37:$F$37</definedName>
    <definedName name="DetalleTipo6" localSheetId="10">'Sin Porcentajes'!$A$37:$H$37</definedName>
    <definedName name="DetalleTipo7" localSheetId="11">Básicos!$A$40:$H$40</definedName>
    <definedName name="DetalleTipo7" localSheetId="14">'Básicos SAP'!$A$40:$I$40</definedName>
    <definedName name="DetalleTipo7" localSheetId="15">'Básicos SAP (2)'!$A$40:$H$40</definedName>
    <definedName name="DetalleTipo7" localSheetId="2">'Con referencia insumos'!$A$40:$I$40</definedName>
    <definedName name="DetalleTipo7" localSheetId="9">Ecuador!$A$46:$G$46</definedName>
    <definedName name="DetalleTipo7" localSheetId="3">Estándar!$A$40:$H$40</definedName>
    <definedName name="DetalleTipo7" localSheetId="7">'Estándar 2 Monedas'!$A$41:$K$41</definedName>
    <definedName name="DetalleTipo7" localSheetId="5">'Estándar Cod Auxiliar'!$A$40:$H$40</definedName>
    <definedName name="DetalleTipo7" localSheetId="4">'Estándar con expresion'!$A$40:$I$40</definedName>
    <definedName name="DetalleTipo7" localSheetId="8">'Estándar con Imagen'!$A$40:$H$40</definedName>
    <definedName name="DetalleTipo7" localSheetId="12">'Estándar SAP'!$A$40:$I$40</definedName>
    <definedName name="DetalleTipo7" localSheetId="13">'Estándar SAP (2)'!$A$40:$H$40</definedName>
    <definedName name="DetalleTipo7" localSheetId="6">'Estándar Técnica'!$A$40:$F$40</definedName>
    <definedName name="DetalleTipo7" localSheetId="10">'Sin Porcentajes'!$A$40:$H$40</definedName>
    <definedName name="DetalleTipo8" localSheetId="11">Básicos!$A$43:$H$43</definedName>
    <definedName name="DetalleTipo8" localSheetId="14">'Básicos SAP'!$A$43:$I$43</definedName>
    <definedName name="DetalleTipo8" localSheetId="15">'Básicos SAP (2)'!$A$43:$H$43</definedName>
    <definedName name="DetalleTipo8" localSheetId="2">'Con referencia insumos'!$A$43:$I$43</definedName>
    <definedName name="DetalleTipo8" localSheetId="9">Ecuador!$A$50:$G$50</definedName>
    <definedName name="DetalleTipo8" localSheetId="7">'Estándar 2 Monedas'!$A$44:$K$44</definedName>
    <definedName name="DetalleTipo8" localSheetId="5">'Estándar Cod Auxiliar'!$A$43:$H$43</definedName>
    <definedName name="DetalleTipo8" localSheetId="4">'Estándar con expresion'!$A$43:$I$43</definedName>
    <definedName name="DetalleTipo8" localSheetId="8">'Estándar con Imagen'!$A$43:$H$43</definedName>
    <definedName name="DetalleTipo8" localSheetId="12">'Estándar SAP'!$A$43:$I$43</definedName>
    <definedName name="DetalleTipo8" localSheetId="13">'Estándar SAP (2)'!$A$43:$H$43</definedName>
    <definedName name="DetalleTipo8" localSheetId="6">'Estándar Técnica'!$A$43:$F$43</definedName>
    <definedName name="DetalleTipo8" localSheetId="10">'Sin Porcentajes'!$A$43:$H$43</definedName>
    <definedName name="DetalleTipo8">Estándar!$A$43:$H$43</definedName>
    <definedName name="DetalleTipo9" localSheetId="11">Básicos!$A$46:$H$46</definedName>
    <definedName name="DetalleTipo9" localSheetId="14">'Básicos SAP'!$A$46:$I$46</definedName>
    <definedName name="DetalleTipo9" localSheetId="15">'Básicos SAP (2)'!$A$46:$H$46</definedName>
    <definedName name="DetalleTipo9" localSheetId="2">'Con referencia insumos'!$A$46:$I$46</definedName>
    <definedName name="DetalleTipo9" localSheetId="9">Ecuador!$A$54:$G$54</definedName>
    <definedName name="DetalleTipo9" localSheetId="3">Estándar!$A$46:$H$46</definedName>
    <definedName name="DetalleTipo9" localSheetId="7">'Estándar 2 Monedas'!$A$47:$K$47</definedName>
    <definedName name="DetalleTipo9" localSheetId="5">'Estándar Cod Auxiliar'!$A$46:$H$46</definedName>
    <definedName name="DetalleTipo9" localSheetId="4">'Estándar con expresion'!$A$46:$I$46</definedName>
    <definedName name="DetalleTipo9" localSheetId="8">'Estándar con Imagen'!$A$46:$H$46</definedName>
    <definedName name="DetalleTipo9" localSheetId="12">'Estándar SAP'!$A$46:$I$46</definedName>
    <definedName name="DetalleTipo9" localSheetId="13">'Estándar SAP (2)'!$A$46:$H$46</definedName>
    <definedName name="DetalleTipo9" localSheetId="6">'Estándar Técnica'!$A$46:$F$46</definedName>
    <definedName name="DetalleTipo9" localSheetId="10">'Sin Porcentajes'!$A$46:$H$46</definedName>
    <definedName name="DetalleTipoOtros" localSheetId="11">Básicos!$A$49:$H$49</definedName>
    <definedName name="DetalleTipoOtros" localSheetId="14">'Básicos SAP'!$A$49:$I$49</definedName>
    <definedName name="DetalleTipoOtros" localSheetId="15">'Básicos SAP (2)'!$A$49:$H$49</definedName>
    <definedName name="DetalleTipoOtros" localSheetId="2">'Con referencia insumos'!$A$49:$I$49</definedName>
    <definedName name="DetalleTipoOtros" localSheetId="9">Ecuador!$A$58:$G$58</definedName>
    <definedName name="DetalleTipoOtros" localSheetId="3">Estándar!$A$49:$H$49</definedName>
    <definedName name="DetalleTipoOtros" localSheetId="5">'Estándar Cod Auxiliar'!$A$49:$H$49</definedName>
    <definedName name="DetalleTipoOtros" localSheetId="4">'Estándar con expresion'!$A$49:$I$49</definedName>
    <definedName name="DetalleTipoOtros" localSheetId="8">'Estándar con Imagen'!$A$49:$H$49</definedName>
    <definedName name="DetalleTipoOtros" localSheetId="12">'Estándar SAP'!$A$49:$I$49</definedName>
    <definedName name="DetalleTipoOtros" localSheetId="13">'Estándar SAP (2)'!$A$49:$H$49</definedName>
    <definedName name="DetalleTipoOtros" localSheetId="6">'Estándar Técnica'!$A$49:$F$49</definedName>
    <definedName name="DetalleTipoOtros" localSheetId="10">'Sin Porcentajes'!$A$49:$H$49</definedName>
    <definedName name="DetalleTipoOtros">'Estándar 2 Monedas'!$A$50:$K$50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11">Básicos!$A$21:$H$21</definedName>
    <definedName name="EncabezadoTipo1" localSheetId="14">'Básicos SAP'!$A$21:$I$21</definedName>
    <definedName name="EncabezadoTipo1" localSheetId="15">'Básicos SAP (2)'!$A$21:$H$21</definedName>
    <definedName name="EncabezadoTipo1" localSheetId="2">'Con referencia insumos'!$A$21:$I$21</definedName>
    <definedName name="EncabezadoTipo1" localSheetId="9">Ecuador!$A$20:$G$21</definedName>
    <definedName name="EncabezadoTipo1" localSheetId="3">Estándar!$A$21:$H$21</definedName>
    <definedName name="EncabezadoTipo1" localSheetId="5">'Estándar Cod Auxiliar'!$A$21:$H$21</definedName>
    <definedName name="EncabezadoTipo1" localSheetId="4">'Estándar con expresion'!$A$21:$H$21</definedName>
    <definedName name="EncabezadoTipo1" localSheetId="8">'Estándar con Imagen'!$A$21:$H$21</definedName>
    <definedName name="EncabezadoTipo1" localSheetId="12">'Estándar SAP'!$A$21:$I$21</definedName>
    <definedName name="EncabezadoTipo1" localSheetId="13">'Estándar SAP (2)'!$A$21:$H$21</definedName>
    <definedName name="EncabezadoTipo1" localSheetId="6">'Estándar Técnica'!$A$21:$F$21</definedName>
    <definedName name="EncabezadoTipo1" localSheetId="10">'Sin Porcentajes'!$A$21:$H$21</definedName>
    <definedName name="EncabezadoTipo1">'Estándar 2 Monedas'!$A$22:$K$22</definedName>
    <definedName name="EncabezadoTipo2" localSheetId="11">Básicos!$A$24</definedName>
    <definedName name="EncabezadoTipo2" localSheetId="14">'Básicos SAP'!$A$24</definedName>
    <definedName name="EncabezadoTipo2" localSheetId="15">'Básicos SAP (2)'!$A$24</definedName>
    <definedName name="EncabezadoTipo2" localSheetId="2">'Con referencia insumos'!$A$24</definedName>
    <definedName name="EncabezadoTipo2" localSheetId="9">Ecuador!$A$24:$G$25</definedName>
    <definedName name="EncabezadoTipo2" localSheetId="3">Estándar!$A$24</definedName>
    <definedName name="EncabezadoTipo2" localSheetId="5">'Estándar Cod Auxiliar'!$A$24</definedName>
    <definedName name="EncabezadoTipo2" localSheetId="4">'Estándar con expresion'!$A$24</definedName>
    <definedName name="EncabezadoTipo2" localSheetId="8">'Estándar con Imagen'!$A$24</definedName>
    <definedName name="EncabezadoTipo2" localSheetId="12">'Estándar SAP'!$A$24</definedName>
    <definedName name="EncabezadoTipo2" localSheetId="13">'Estándar SAP (2)'!$A$24</definedName>
    <definedName name="EncabezadoTipo2" localSheetId="6">'Estándar Técnica'!$A$24</definedName>
    <definedName name="EncabezadoTipo2" localSheetId="10">'Sin Porcentajes'!$A$24:$H$24</definedName>
    <definedName name="EncabezadoTipo2">'Estándar 2 Monedas'!$A$25:$K$25</definedName>
    <definedName name="EncabezadoTipo3" localSheetId="11">Básicos!$A$27</definedName>
    <definedName name="EncabezadoTipo3" localSheetId="14">'Básicos SAP'!$A$27</definedName>
    <definedName name="EncabezadoTipo3" localSheetId="15">'Básicos SAP (2)'!$A$27</definedName>
    <definedName name="EncabezadoTipo3" localSheetId="2">'Con referencia insumos'!$A$27</definedName>
    <definedName name="EncabezadoTipo3" localSheetId="9">Ecuador!$A$28:$G$29</definedName>
    <definedName name="EncabezadoTipo3" localSheetId="3">Estándar!$A$27</definedName>
    <definedName name="EncabezadoTipo3" localSheetId="5">'Estándar Cod Auxiliar'!$A$27</definedName>
    <definedName name="EncabezadoTipo3" localSheetId="4">'Estándar con expresion'!$A$27</definedName>
    <definedName name="EncabezadoTipo3" localSheetId="8">'Estándar con Imagen'!$A$27</definedName>
    <definedName name="EncabezadoTipo3" localSheetId="12">'Estándar SAP'!$A$27</definedName>
    <definedName name="EncabezadoTipo3" localSheetId="13">'Estándar SAP (2)'!$A$27</definedName>
    <definedName name="EncabezadoTipo3" localSheetId="6">'Estándar Técnica'!$A$27</definedName>
    <definedName name="EncabezadoTipo3" localSheetId="10">'Sin Porcentajes'!$A$27:$H$27</definedName>
    <definedName name="EncabezadoTipo3">'Estándar 2 Monedas'!$A$28:$K$28</definedName>
    <definedName name="EncabezadoTipo4" localSheetId="11">Básicos!$A$30</definedName>
    <definedName name="EncabezadoTipo4" localSheetId="14">'Básicos SAP'!$A$30</definedName>
    <definedName name="EncabezadoTipo4" localSheetId="15">'Básicos SAP (2)'!$A$30</definedName>
    <definedName name="EncabezadoTipo4" localSheetId="2">'Con referencia insumos'!$A$30</definedName>
    <definedName name="EncabezadoTipo4" localSheetId="9">Ecuador!$A$32:$G$33</definedName>
    <definedName name="EncabezadoTipo4" localSheetId="3">Estándar!$A$30</definedName>
    <definedName name="EncabezadoTipo4" localSheetId="5">'Estándar Cod Auxiliar'!$A$30</definedName>
    <definedName name="EncabezadoTipo4" localSheetId="4">'Estándar con expresion'!$A$30</definedName>
    <definedName name="EncabezadoTipo4" localSheetId="8">'Estándar con Imagen'!$A$30</definedName>
    <definedName name="EncabezadoTipo4" localSheetId="12">'Estándar SAP'!$A$30</definedName>
    <definedName name="EncabezadoTipo4" localSheetId="13">'Estándar SAP (2)'!$A$30</definedName>
    <definedName name="EncabezadoTipo4" localSheetId="6">'Estándar Técnica'!$A$30</definedName>
    <definedName name="EncabezadoTipo4" localSheetId="10">'Sin Porcentajes'!$A$30:$H$30</definedName>
    <definedName name="EncabezadoTipo4">'Estándar 2 Monedas'!$A$31:$K$31</definedName>
    <definedName name="EncabezadoTipo5" localSheetId="11">Básicos!$A$33</definedName>
    <definedName name="EncabezadoTipo5" localSheetId="14">'Básicos SAP'!$A$33</definedName>
    <definedName name="EncabezadoTipo5" localSheetId="15">'Básicos SAP (2)'!$A$33</definedName>
    <definedName name="EncabezadoTipo5" localSheetId="2">'Con referencia insumos'!$A$33</definedName>
    <definedName name="EncabezadoTipo5" localSheetId="9">Ecuador!$A$36:$G$37</definedName>
    <definedName name="EncabezadoTipo5" localSheetId="3">Estándar!$A$33</definedName>
    <definedName name="EncabezadoTipo5" localSheetId="7">'Estándar 2 Monedas'!$A$34</definedName>
    <definedName name="EncabezadoTipo5" localSheetId="5">'Estándar Cod Auxiliar'!$A$33</definedName>
    <definedName name="EncabezadoTipo5" localSheetId="4">'Estándar con expresion'!$A$33</definedName>
    <definedName name="EncabezadoTipo5" localSheetId="8">'Estándar con Imagen'!$A$33</definedName>
    <definedName name="EncabezadoTipo5" localSheetId="12">'Estándar SAP'!$A$33</definedName>
    <definedName name="EncabezadoTipo5" localSheetId="13">'Estándar SAP (2)'!$A$33</definedName>
    <definedName name="EncabezadoTipo5" localSheetId="6">'Estándar Técnica'!$A$33</definedName>
    <definedName name="EncabezadoTipo5" localSheetId="10">'Sin Porcentajes'!$A$33</definedName>
    <definedName name="EncabezadoTipo6" localSheetId="11">Básicos!$A$36</definedName>
    <definedName name="EncabezadoTipo6" localSheetId="14">'Básicos SAP'!$A$36</definedName>
    <definedName name="EncabezadoTipo6" localSheetId="15">'Básicos SAP (2)'!$A$36</definedName>
    <definedName name="EncabezadoTipo6" localSheetId="2">'Con referencia insumos'!$A$36</definedName>
    <definedName name="EncabezadoTipo6" localSheetId="9">Ecuador!$A$40:$G$41</definedName>
    <definedName name="EncabezadoTipo6" localSheetId="3">Estándar!$A$36</definedName>
    <definedName name="EncabezadoTipo6" localSheetId="7">'Estándar 2 Monedas'!$A$37</definedName>
    <definedName name="EncabezadoTipo6" localSheetId="5">'Estándar Cod Auxiliar'!$A$36</definedName>
    <definedName name="EncabezadoTipo6" localSheetId="4">'Estándar con expresion'!$A$36</definedName>
    <definedName name="EncabezadoTipo6" localSheetId="8">'Estándar con Imagen'!$A$36</definedName>
    <definedName name="EncabezadoTipo6" localSheetId="12">'Estándar SAP'!$A$36</definedName>
    <definedName name="EncabezadoTipo6" localSheetId="13">'Estándar SAP (2)'!$A$36</definedName>
    <definedName name="EncabezadoTipo6" localSheetId="6">'Estándar Técnica'!$A$36</definedName>
    <definedName name="EncabezadoTipo6" localSheetId="10">'Sin Porcentajes'!$A$36</definedName>
    <definedName name="EncabezadoTipo7" localSheetId="11">Básicos!$A$39</definedName>
    <definedName name="EncabezadoTipo7" localSheetId="14">'Básicos SAP'!$A$39</definedName>
    <definedName name="EncabezadoTipo7" localSheetId="15">'Básicos SAP (2)'!$A$39</definedName>
    <definedName name="EncabezadoTipo7" localSheetId="2">'Con referencia insumos'!$A$39</definedName>
    <definedName name="EncabezadoTipo7" localSheetId="9">Ecuador!$A$44:$G$45</definedName>
    <definedName name="EncabezadoTipo7" localSheetId="3">Estándar!$A$39</definedName>
    <definedName name="EncabezadoTipo7" localSheetId="7">'Estándar 2 Monedas'!$A$40</definedName>
    <definedName name="EncabezadoTipo7" localSheetId="5">'Estándar Cod Auxiliar'!$A$39</definedName>
    <definedName name="EncabezadoTipo7" localSheetId="4">'Estándar con expresion'!$A$39</definedName>
    <definedName name="EncabezadoTipo7" localSheetId="8">'Estándar con Imagen'!$A$39</definedName>
    <definedName name="EncabezadoTipo7" localSheetId="12">'Estándar SAP'!$A$39</definedName>
    <definedName name="EncabezadoTipo7" localSheetId="13">'Estándar SAP (2)'!$A$39</definedName>
    <definedName name="EncabezadoTipo7" localSheetId="6">'Estándar Técnica'!$A$39</definedName>
    <definedName name="EncabezadoTipo7" localSheetId="10">'Sin Porcentajes'!$A$39</definedName>
    <definedName name="EncabezadoTipo8" localSheetId="11">Básicos!$A$42</definedName>
    <definedName name="EncabezadoTipo8" localSheetId="14">'Básicos SAP'!$A$42</definedName>
    <definedName name="EncabezadoTipo8" localSheetId="15">'Básicos SAP (2)'!$A$42</definedName>
    <definedName name="EncabezadoTipo8" localSheetId="2">'Con referencia insumos'!$A$42</definedName>
    <definedName name="EncabezadoTipo8" localSheetId="9">Ecuador!$A$48:$G$49</definedName>
    <definedName name="EncabezadoTipo8" localSheetId="3">Estándar!$A$42</definedName>
    <definedName name="EncabezadoTipo8" localSheetId="7">'Estándar 2 Monedas'!$A$43</definedName>
    <definedName name="EncabezadoTipo8" localSheetId="5">'Estándar Cod Auxiliar'!$A$42</definedName>
    <definedName name="EncabezadoTipo8" localSheetId="4">'Estándar con expresion'!$A$42</definedName>
    <definedName name="EncabezadoTipo8" localSheetId="8">'Estándar con Imagen'!$A$42</definedName>
    <definedName name="EncabezadoTipo8" localSheetId="12">'Estándar SAP'!$A$42</definedName>
    <definedName name="EncabezadoTipo8" localSheetId="13">'Estándar SAP (2)'!$A$42</definedName>
    <definedName name="EncabezadoTipo8" localSheetId="6">'Estándar Técnica'!$A$42</definedName>
    <definedName name="EncabezadoTipo8" localSheetId="10">'Sin Porcentajes'!$A$42</definedName>
    <definedName name="EncabezadoTipo9" localSheetId="11">Básicos!$A$45</definedName>
    <definedName name="EncabezadoTipo9" localSheetId="14">'Básicos SAP'!$A$45</definedName>
    <definedName name="EncabezadoTipo9" localSheetId="15">'Básicos SAP (2)'!$A$45</definedName>
    <definedName name="EncabezadoTipo9" localSheetId="2">'Con referencia insumos'!$A$45</definedName>
    <definedName name="EncabezadoTipo9" localSheetId="9">Ecuador!$A$52:$G$53</definedName>
    <definedName name="EncabezadoTipo9" localSheetId="3">Estándar!$A$45</definedName>
    <definedName name="EncabezadoTipo9" localSheetId="7">'Estándar 2 Monedas'!$A$46</definedName>
    <definedName name="EncabezadoTipo9" localSheetId="5">'Estándar Cod Auxiliar'!$A$45</definedName>
    <definedName name="EncabezadoTipo9" localSheetId="4">'Estándar con expresion'!$A$45</definedName>
    <definedName name="EncabezadoTipo9" localSheetId="8">'Estándar con Imagen'!$A$45</definedName>
    <definedName name="EncabezadoTipo9" localSheetId="12">'Estándar SAP'!$A$45</definedName>
    <definedName name="EncabezadoTipo9" localSheetId="13">'Estándar SAP (2)'!$A$45</definedName>
    <definedName name="EncabezadoTipo9" localSheetId="6">'Estándar Técnica'!$A$45</definedName>
    <definedName name="EncabezadoTipo9" localSheetId="10">'Sin Porcentajes'!$A$45</definedName>
    <definedName name="EncabezadoTipoOtros" localSheetId="11">Básicos!$A$48</definedName>
    <definedName name="EncabezadoTipoOtros" localSheetId="14">'Básicos SAP'!$A$48</definedName>
    <definedName name="EncabezadoTipoOtros" localSheetId="15">'Básicos SAP (2)'!$A$48</definedName>
    <definedName name="EncabezadoTipoOtros" localSheetId="2">'Con referencia insumos'!$A$48</definedName>
    <definedName name="EncabezadoTipoOtros" localSheetId="9">Ecuador!$A$56:$G$57</definedName>
    <definedName name="EncabezadoTipoOtros" localSheetId="3">Estándar!$A$48</definedName>
    <definedName name="EncabezadoTipoOtros" localSheetId="5">'Estándar Cod Auxiliar'!$A$48</definedName>
    <definedName name="EncabezadoTipoOtros" localSheetId="4">'Estándar con expresion'!$A$48</definedName>
    <definedName name="EncabezadoTipoOtros" localSheetId="8">'Estándar con Imagen'!$A$48</definedName>
    <definedName name="EncabezadoTipoOtros" localSheetId="12">'Estándar SAP'!$A$48</definedName>
    <definedName name="EncabezadoTipoOtros" localSheetId="13">'Estándar SAP (2)'!$A$48</definedName>
    <definedName name="EncabezadoTipoOtros" localSheetId="6">'Estándar Técnica'!$A$48</definedName>
    <definedName name="EncabezadoTipoOtros" localSheetId="10">'Sin Porcentajes'!$A$48:$H$48</definedName>
    <definedName name="EncabezadoTipoOtros">'Estándar 2 Monedas'!$A$49:$K$49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11">Básicos!$B$51</definedName>
    <definedName name="InicioCostoDirecto" localSheetId="14">'Básicos SAP'!$C$51</definedName>
    <definedName name="InicioCostoDirecto" localSheetId="15">'Básicos SAP (2)'!$B$51</definedName>
    <definedName name="InicioCostoDirecto" localSheetId="2">'Con referencia insumos'!$C$51</definedName>
    <definedName name="InicioCostoDirecto" localSheetId="9">Ecuador!$B$60</definedName>
    <definedName name="InicioCostoDirecto" localSheetId="3">Estándar!$B$51</definedName>
    <definedName name="InicioCostoDirecto" localSheetId="5">'Estándar Cod Auxiliar'!$B$51</definedName>
    <definedName name="InicioCostoDirecto" localSheetId="4">'Estándar con expresion'!$B$51</definedName>
    <definedName name="InicioCostoDirecto" localSheetId="8">'Estándar con Imagen'!$B$51</definedName>
    <definedName name="InicioCostoDirecto" localSheetId="12">'Estándar SAP'!$C$51</definedName>
    <definedName name="InicioCostoDirecto" localSheetId="13">'Estándar SAP (2)'!$B$51</definedName>
    <definedName name="InicioCostoDirecto" localSheetId="6">'Estándar Técnica'!$B$51</definedName>
    <definedName name="InicioCostoDirecto" localSheetId="10">'Sin Porcentajes'!$B$51</definedName>
    <definedName name="InicioCostoDirecto">'Estándar 2 Monedas'!$B$52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11">Básicos!$A$20:$H$20</definedName>
    <definedName name="RangoDescripcionMatriz" localSheetId="14">'Básicos SAP'!$A$20:$I$20</definedName>
    <definedName name="RangoDescripcionMatriz" localSheetId="15">'Básicos SAP (2)'!$A$20:$H$20</definedName>
    <definedName name="RangoDescripcionMatriz" localSheetId="2">'Con referencia insumos'!$A$20:$I$20</definedName>
    <definedName name="RangoDescripcionMatriz" localSheetId="9">Ecuador!$A$19:$G$19</definedName>
    <definedName name="RangoDescripcionMatriz" localSheetId="3">Estándar!$A$20:$H$20</definedName>
    <definedName name="RangoDescripcionMatriz" localSheetId="5">'Estándar Cod Auxiliar'!$A$20:$H$20</definedName>
    <definedName name="RangoDescripcionMatriz" localSheetId="4">'Estándar con expresion'!$A$20:$I$20</definedName>
    <definedName name="RangoDescripcionMatriz" localSheetId="8">'Estándar con Imagen'!$A$20:$F$20</definedName>
    <definedName name="RangoDescripcionMatriz" localSheetId="12">'Estándar SAP'!$A$20:$I$20</definedName>
    <definedName name="RangoDescripcionMatriz" localSheetId="13">'Estándar SAP (2)'!$A$20:$H$20</definedName>
    <definedName name="RangoDescripcionMatriz" localSheetId="6">'Estándar Técnica'!$A$20:$F$20</definedName>
    <definedName name="RangoDescripcionMatriz" localSheetId="10">'Sin Porcentajes'!$A$20:$H$20</definedName>
    <definedName name="RangoDescripcionMatriz">'Estándar 2 Monedas'!$A$21:$K$21</definedName>
    <definedName name="RangoSoloDatos" localSheetId="11">Básicos!$A$18:$H$51</definedName>
    <definedName name="RangoSoloDatos" localSheetId="14">'Básicos SAP'!$A$18:$I$51</definedName>
    <definedName name="RangoSoloDatos" localSheetId="15">'Básicos SAP (2)'!$A$18:$H$51</definedName>
    <definedName name="RangoSoloDatos" localSheetId="2">'Con referencia insumos'!$A$18:$I$51</definedName>
    <definedName name="RangoSoloDatos" localSheetId="9">Ecuador!$A$17:$G$60</definedName>
    <definedName name="RangoSoloDatos" localSheetId="3">Estándar!$A$18:$H$51</definedName>
    <definedName name="RangoSoloDatos" localSheetId="5">'Estándar Cod Auxiliar'!$A$18:$H$51</definedName>
    <definedName name="RangoSoloDatos" localSheetId="4">'Estándar con expresion'!$A$18:$I$51</definedName>
    <definedName name="RangoSoloDatos" localSheetId="8">'Estándar con Imagen'!$A$18:$H$51</definedName>
    <definedName name="RangoSoloDatos" localSheetId="12">'Estándar SAP'!$A$18:$I$51</definedName>
    <definedName name="RangoSoloDatos" localSheetId="13">'Estándar SAP (2)'!$A$18:$H$51</definedName>
    <definedName name="RangoSoloDatos" localSheetId="6">'Estándar Técnica'!$A$18:$G$51</definedName>
    <definedName name="RangoSoloDatos" localSheetId="10">'Sin Porcentajes'!$A$17:$H$51</definedName>
    <definedName name="RangoSoloDatos">'Estándar 2 Monedas'!$A$18:$K$52</definedName>
    <definedName name="RangoTipo1">'N_Campos Especificos'!$D$3:$R$99</definedName>
    <definedName name="RangoTipo2">'N_Campos Especificos'!$U$3:$AI$99</definedName>
    <definedName name="RangoTipo3">'N_Campos Especificos'!$AM$3:$BA$99</definedName>
    <definedName name="RangoTipo4">'N_Campos Especificos'!$BV$3:$CJ$99</definedName>
    <definedName name="RangoTipo5">'N_Campos Especificos'!$CM$3:$DA$99</definedName>
    <definedName name="RangoTipo6">'N_Campos Especificos'!$DD$3:$DR$99</definedName>
    <definedName name="RangoTipo7">'N_Campos Especificos'!$DU$3:$EI$99</definedName>
    <definedName name="RangoTipo8">'N_Campos Especificos'!$EL$3:$EZ$99</definedName>
    <definedName name="RangoTipo9">'N_Campos Especificos'!$FC$3:$FQ$99</definedName>
    <definedName name="RangoTipoOtros">'N_Campos Especificos'!$BE$3:$BS$99</definedName>
    <definedName name="RangoTitulosARepetir" localSheetId="11">Básicos!$A$1:$H$17</definedName>
    <definedName name="RangoTitulosARepetir" localSheetId="14">'Básicos SAP'!$A$1:$I$17</definedName>
    <definedName name="RangoTitulosARepetir" localSheetId="15">'Básicos SAP (2)'!$A$1:$H$17</definedName>
    <definedName name="RangoTitulosARepetir" localSheetId="2">'Con referencia insumos'!$A$1:$I$17</definedName>
    <definedName name="RangoTitulosARepetir" localSheetId="9">Ecuador!$A$1:$G$16</definedName>
    <definedName name="RangoTitulosARepetir" localSheetId="3">Estándar!$A$1:$H$17</definedName>
    <definedName name="RangoTitulosARepetir" localSheetId="5">'Estándar Cod Auxiliar'!$A$1:$H$17</definedName>
    <definedName name="RangoTitulosARepetir" localSheetId="4">'Estándar con expresion'!$A$1:$H$17</definedName>
    <definedName name="RangoTitulosARepetir" localSheetId="8">'Estándar con Imagen'!$A$1:$H$17</definedName>
    <definedName name="RangoTitulosARepetir" localSheetId="12">'Estándar SAP'!$A$1:$I$17</definedName>
    <definedName name="RangoTitulosARepetir" localSheetId="13">'Estándar SAP (2)'!$A$1:$H$17</definedName>
    <definedName name="RangoTitulosARepetir" localSheetId="6">'Estándar Técnica'!$A$1:$H$17</definedName>
    <definedName name="RangoTitulosARepetir" localSheetId="10">'Sin Porcentajes'!$A$1:$H$16</definedName>
    <definedName name="RangoTitulosARepetir">'Estándar 2 Monedas'!$A$1:$K$17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Especificos'!$AA$100</definedName>
    <definedName name="TotalImporte1Tipo3">'N_Campos Especificos'!$AS$100</definedName>
    <definedName name="TotalImporte1Tipo4">'N_Campos Especificos'!$CB$100</definedName>
    <definedName name="TotalImporte1Tipo5">'N_Campos Especificos'!$CS$100</definedName>
    <definedName name="TotalImporte1Tipo6">'N_Campos Especificos'!$DJ$100</definedName>
    <definedName name="TotalImporte1Tipo7">'N_Campos Especificos'!$EA$100</definedName>
    <definedName name="TotalImporte1Tipo8">'N_Campos Especificos'!$ER$100</definedName>
    <definedName name="TotalImporte1Tipo9">'N_Campos Especificos'!$FI$100</definedName>
    <definedName name="TotalImporte1TipoOtros">'N_Campos Especificos'!$BK$100</definedName>
    <definedName name="TotalImporte2Tipo1">'N_Campos Especificos'!$L$100</definedName>
    <definedName name="TotalImporte2Tipo2">'N_Campos Especificos'!$AC$100</definedName>
    <definedName name="TotalImporte2Tipo3">'N_Campos Especificos'!$AU$100</definedName>
    <definedName name="TotalImporte2Tipo4">'N_Campos Especificos'!$CD$100</definedName>
    <definedName name="TotalImporte2Tipo5">'N_Campos Especificos'!$CU$100</definedName>
    <definedName name="TotalImporte2Tipo6">'N_Campos Especificos'!$DL$100</definedName>
    <definedName name="TotalImporte2Tipo7">'N_Campos Especificos'!$EC$100</definedName>
    <definedName name="TotalImporte2Tipo8">'N_Campos Especificos'!$ET$100</definedName>
    <definedName name="TotalImporte2Tipo9">'N_Campos Especificos'!$FK$100</definedName>
    <definedName name="TotalImporte2TipoOtros">'N_Campos Especificos'!$BM$100</definedName>
    <definedName name="TotalPorcentaje1Tipo1">'N_Campos Especificos'!$M$100</definedName>
    <definedName name="TotalPorcentaje1Tipo2">'N_Campos Especificos'!$AD$100</definedName>
    <definedName name="TotalPorcentaje1Tipo3">'N_Campos Especificos'!$AV$100</definedName>
    <definedName name="TotalPorcentaje1Tipo4">'N_Campos Especificos'!$CE$100</definedName>
    <definedName name="TotalPorcentaje1Tipo5">'N_Campos Especificos'!$CV$100</definedName>
    <definedName name="TotalPorcentaje1Tipo6">'N_Campos Especificos'!$DM$100</definedName>
    <definedName name="TotalPorcentaje1Tipo7">'N_Campos Especificos'!$ED$100</definedName>
    <definedName name="TotalPorcentaje1Tipo8">'N_Campos Especificos'!$EU$100</definedName>
    <definedName name="TotalPorcentaje1Tipo9">'N_Campos Especificos'!$FL$100</definedName>
    <definedName name="TotalPorcentaje1TipoOtros">'N_Campos Especificos'!$BN$100</definedName>
    <definedName name="TotalPorcentaje2Tipo1">'N_Campos Especificos'!$N$100</definedName>
    <definedName name="TotalPorcentaje2Tipo2">'N_Campos Especificos'!$AE$100</definedName>
    <definedName name="TotalPorcentaje2Tipo3">'N_Campos Especificos'!$AW$100</definedName>
    <definedName name="TotalPorcentaje2Tipo4">'N_Campos Especificos'!$CF$100</definedName>
    <definedName name="TotalPorcentaje2Tipo5">'N_Campos Especificos'!$CW$100</definedName>
    <definedName name="TotalPorcentaje2Tipo6">'N_Campos Especificos'!$DN$100</definedName>
    <definedName name="TotalPorcentaje2Tipo7">'N_Campos Especificos'!$EE$100</definedName>
    <definedName name="TotalPorcentaje2Tipo8">'N_Campos Especificos'!$EV$100</definedName>
    <definedName name="TotalPorcentaje2Tipo9">'N_Campos Especificos'!$FM$100</definedName>
    <definedName name="TotalPorcentaje2TipoOtros">'N_Campos Especificos'!$BO$100</definedName>
    <definedName name="totalpresupuestoprimeramoneda">'N_Campos Generales'!$C$56</definedName>
    <definedName name="totalpresupuestosegundamoneda">'N_Campos Generales'!$C$57</definedName>
    <definedName name="TotalTipo1" localSheetId="11">Básicos!$A$23</definedName>
    <definedName name="TotalTipo1" localSheetId="14">'Básicos SAP'!$A$23</definedName>
    <definedName name="TotalTipo1" localSheetId="15">'Básicos SAP (2)'!$A$23</definedName>
    <definedName name="TotalTipo1" localSheetId="2">'Con referencia insumos'!$A$23</definedName>
    <definedName name="TotalTipo1" localSheetId="9">Ecuador!$A$23</definedName>
    <definedName name="TotalTipo1" localSheetId="3">Estándar!$A$23</definedName>
    <definedName name="TotalTipo1" localSheetId="5">'Estándar Cod Auxiliar'!$A$23</definedName>
    <definedName name="TotalTipo1" localSheetId="4">'Estándar con expresion'!$A$23</definedName>
    <definedName name="TotalTipo1" localSheetId="8">'Estándar con Imagen'!$A$23</definedName>
    <definedName name="TotalTipo1" localSheetId="12">'Estándar SAP'!$A$23</definedName>
    <definedName name="TotalTipo1" localSheetId="13">'Estándar SAP (2)'!$A$23</definedName>
    <definedName name="TotalTipo1" localSheetId="6">'Estándar Técnica'!$A$23</definedName>
    <definedName name="TotalTipo1" localSheetId="10">'Sin Porcentajes'!$A$23</definedName>
    <definedName name="TotalTipo1">'Estándar 2 Monedas'!$A$24</definedName>
    <definedName name="TotalTipo2" localSheetId="11">Básicos!$A$26</definedName>
    <definedName name="TotalTipo2" localSheetId="14">'Básicos SAP'!$A$26</definedName>
    <definedName name="TotalTipo2" localSheetId="15">'Básicos SAP (2)'!$A$26</definedName>
    <definedName name="TotalTipo2" localSheetId="2">'Con referencia insumos'!$A$26</definedName>
    <definedName name="TotalTipo2" localSheetId="9">Ecuador!$A$27</definedName>
    <definedName name="TotalTipo2" localSheetId="3">Estándar!$A$26</definedName>
    <definedName name="TotalTipo2" localSheetId="5">'Estándar Cod Auxiliar'!$A$26</definedName>
    <definedName name="TotalTipo2" localSheetId="4">'Estándar con expresion'!$A$26</definedName>
    <definedName name="TotalTipo2" localSheetId="8">'Estándar con Imagen'!$A$26</definedName>
    <definedName name="TotalTipo2" localSheetId="12">'Estándar SAP'!$A$26</definedName>
    <definedName name="TotalTipo2" localSheetId="13">'Estándar SAP (2)'!$A$26</definedName>
    <definedName name="TotalTipo2" localSheetId="6">'Estándar Técnica'!$A$26</definedName>
    <definedName name="TotalTipo2" localSheetId="10">'Sin Porcentajes'!$A$26</definedName>
    <definedName name="TotalTipo2">'Estándar 2 Monedas'!$A$27</definedName>
    <definedName name="TotalTipo3" localSheetId="11">Básicos!$A$29</definedName>
    <definedName name="TotalTipo3" localSheetId="14">'Básicos SAP'!$A$29</definedName>
    <definedName name="TotalTipo3" localSheetId="15">'Básicos SAP (2)'!$A$29</definedName>
    <definedName name="TotalTipo3" localSheetId="2">'Con referencia insumos'!$A$29</definedName>
    <definedName name="TotalTipo3" localSheetId="9">Ecuador!$A$31</definedName>
    <definedName name="TotalTipo3" localSheetId="3">Estándar!$A$29</definedName>
    <definedName name="TotalTipo3" localSheetId="5">'Estándar Cod Auxiliar'!$A$29</definedName>
    <definedName name="TotalTipo3" localSheetId="4">'Estándar con expresion'!$A$29</definedName>
    <definedName name="TotalTipo3" localSheetId="8">'Estándar con Imagen'!$A$29</definedName>
    <definedName name="TotalTipo3" localSheetId="12">'Estándar SAP'!$A$29</definedName>
    <definedName name="TotalTipo3" localSheetId="13">'Estándar SAP (2)'!$A$29</definedName>
    <definedName name="TotalTipo3" localSheetId="6">'Estándar Técnica'!$A$29</definedName>
    <definedName name="TotalTipo3" localSheetId="10">'Sin Porcentajes'!$A$29</definedName>
    <definedName name="TotalTipo3">'Estándar 2 Monedas'!$A$30</definedName>
    <definedName name="TotalTipo4" localSheetId="11">Básicos!$A$32</definedName>
    <definedName name="TotalTipo4" localSheetId="14">'Básicos SAP'!$A$32</definedName>
    <definedName name="TotalTipo4" localSheetId="15">'Básicos SAP (2)'!$A$32</definedName>
    <definedName name="TotalTipo4" localSheetId="2">'Con referencia insumos'!$A$32</definedName>
    <definedName name="TotalTipo4" localSheetId="9">Ecuador!$A$35</definedName>
    <definedName name="TotalTipo4" localSheetId="3">Estándar!$A$32</definedName>
    <definedName name="TotalTipo4" localSheetId="5">'Estándar Cod Auxiliar'!$A$32</definedName>
    <definedName name="TotalTipo4" localSheetId="4">'Estándar con expresion'!$A$32</definedName>
    <definedName name="TotalTipo4" localSheetId="8">'Estándar con Imagen'!$A$32</definedName>
    <definedName name="TotalTipo4" localSheetId="12">'Estándar SAP'!$A$32</definedName>
    <definedName name="TotalTipo4" localSheetId="13">'Estándar SAP (2)'!$A$32</definedName>
    <definedName name="TotalTipo4" localSheetId="6">'Estándar Técnica'!$A$32</definedName>
    <definedName name="TotalTipo4" localSheetId="10">'Sin Porcentajes'!$A$32</definedName>
    <definedName name="TotalTipo4">'Estándar 2 Monedas'!$A$33</definedName>
    <definedName name="TotalTipo5" localSheetId="11">Básicos!$A$35</definedName>
    <definedName name="TotalTipo5" localSheetId="14">'Básicos SAP'!$A$35</definedName>
    <definedName name="TotalTipo5" localSheetId="15">'Básicos SAP (2)'!$A$35</definedName>
    <definedName name="TotalTipo5" localSheetId="2">'Con referencia insumos'!$A$35</definedName>
    <definedName name="TotalTipo5" localSheetId="9">Ecuador!$A$39</definedName>
    <definedName name="TotalTipo5" localSheetId="3">Estándar!$A$35</definedName>
    <definedName name="TotalTipo5" localSheetId="7">'Estándar 2 Monedas'!$A$36</definedName>
    <definedName name="TotalTipo5" localSheetId="5">'Estándar Cod Auxiliar'!$A$35</definedName>
    <definedName name="TotalTipo5" localSheetId="4">'Estándar con expresion'!$A$35</definedName>
    <definedName name="TotalTipo5" localSheetId="8">'Estándar con Imagen'!$A$35</definedName>
    <definedName name="TotalTipo5" localSheetId="12">'Estándar SAP'!$A$35</definedName>
    <definedName name="TotalTipo5" localSheetId="13">'Estándar SAP (2)'!$A$35</definedName>
    <definedName name="TotalTipo5" localSheetId="6">'Estándar Técnica'!$A$35</definedName>
    <definedName name="TotalTipo5" localSheetId="10">'Sin Porcentajes'!$A$35</definedName>
    <definedName name="TotalTipo6" localSheetId="11">Básicos!$A$38</definedName>
    <definedName name="TotalTipo6" localSheetId="14">'Básicos SAP'!$A$38</definedName>
    <definedName name="TotalTipo6" localSheetId="15">'Básicos SAP (2)'!$A$38</definedName>
    <definedName name="TotalTipo6" localSheetId="2">'Con referencia insumos'!$A$38</definedName>
    <definedName name="TotalTipo6" localSheetId="9">Ecuador!$A$43</definedName>
    <definedName name="TotalTipo6" localSheetId="3">Estándar!$A$38</definedName>
    <definedName name="TotalTipo6" localSheetId="7">'Estándar 2 Monedas'!$A$39</definedName>
    <definedName name="TotalTipo6" localSheetId="5">'Estándar Cod Auxiliar'!$A$38</definedName>
    <definedName name="TotalTipo6" localSheetId="4">'Estándar con expresion'!$A$38</definedName>
    <definedName name="TotalTipo6" localSheetId="8">'Estándar con Imagen'!$A$38</definedName>
    <definedName name="TotalTipo6" localSheetId="12">'Estándar SAP'!$A$38</definedName>
    <definedName name="TotalTipo6" localSheetId="13">'Estándar SAP (2)'!$A$38</definedName>
    <definedName name="TotalTipo6" localSheetId="6">'Estándar Técnica'!$A$38</definedName>
    <definedName name="TotalTipo6" localSheetId="10">'Sin Porcentajes'!$A$38</definedName>
    <definedName name="TotalTipo7" localSheetId="11">Básicos!$A$41</definedName>
    <definedName name="TotalTipo7" localSheetId="14">'Básicos SAP'!$A$41</definedName>
    <definedName name="TotalTipo7" localSheetId="15">'Básicos SAP (2)'!$A$41</definedName>
    <definedName name="TotalTipo7" localSheetId="2">'Con referencia insumos'!$A$41</definedName>
    <definedName name="TotalTipo7" localSheetId="9">Ecuador!$A$47</definedName>
    <definedName name="TotalTipo7" localSheetId="3">Estándar!$A$41</definedName>
    <definedName name="TotalTipo7" localSheetId="7">'Estándar 2 Monedas'!$A$42</definedName>
    <definedName name="TotalTipo7" localSheetId="5">'Estándar Cod Auxiliar'!$A$41</definedName>
    <definedName name="TotalTipo7" localSheetId="4">'Estándar con expresion'!$A$41</definedName>
    <definedName name="TotalTipo7" localSheetId="8">'Estándar con Imagen'!$A$41</definedName>
    <definedName name="TotalTipo7" localSheetId="12">'Estándar SAP'!$A$41</definedName>
    <definedName name="TotalTipo7" localSheetId="13">'Estándar SAP (2)'!$A$41</definedName>
    <definedName name="TotalTipo7" localSheetId="6">'Estándar Técnica'!$A$41</definedName>
    <definedName name="TotalTipo7" localSheetId="10">'Sin Porcentajes'!$A$41</definedName>
    <definedName name="TotalTipo8" localSheetId="11">Básicos!$A$44</definedName>
    <definedName name="TotalTipo8" localSheetId="14">'Básicos SAP'!$A$44</definedName>
    <definedName name="TotalTipo8" localSheetId="15">'Básicos SAP (2)'!$A$44</definedName>
    <definedName name="TotalTipo8" localSheetId="2">'Con referencia insumos'!$A$44</definedName>
    <definedName name="TotalTipo8" localSheetId="9">Ecuador!$A$51</definedName>
    <definedName name="TotalTipo8" localSheetId="3">Estándar!$A$44</definedName>
    <definedName name="TotalTipo8" localSheetId="7">'Estándar 2 Monedas'!$A$45</definedName>
    <definedName name="TotalTipo8" localSheetId="5">'Estándar Cod Auxiliar'!$A$44</definedName>
    <definedName name="TotalTipo8" localSheetId="4">'Estándar con expresion'!$A$44</definedName>
    <definedName name="TotalTipo8" localSheetId="8">'Estándar con Imagen'!$A$44</definedName>
    <definedName name="TotalTipo8" localSheetId="12">'Estándar SAP'!$A$44</definedName>
    <definedName name="TotalTipo8" localSheetId="13">'Estándar SAP (2)'!$A$44</definedName>
    <definedName name="TotalTipo8" localSheetId="6">'Estándar Técnica'!$A$44</definedName>
    <definedName name="TotalTipo8" localSheetId="10">'Sin Porcentajes'!$A$44</definedName>
    <definedName name="TotalTipo9" localSheetId="11">Básicos!$A$47</definedName>
    <definedName name="TotalTipo9" localSheetId="14">'Básicos SAP'!$A$47</definedName>
    <definedName name="TotalTipo9" localSheetId="15">'Básicos SAP (2)'!$A$47</definedName>
    <definedName name="TotalTipo9" localSheetId="2">'Con referencia insumos'!$A$47</definedName>
    <definedName name="TotalTipo9" localSheetId="9">Ecuador!$A$55</definedName>
    <definedName name="TotalTipo9" localSheetId="3">Estándar!$A$47</definedName>
    <definedName name="TotalTipo9" localSheetId="7">'Estándar 2 Monedas'!$A$48</definedName>
    <definedName name="TotalTipo9" localSheetId="5">'Estándar Cod Auxiliar'!$A$47</definedName>
    <definedName name="TotalTipo9" localSheetId="4">'Estándar con expresion'!$A$47</definedName>
    <definedName name="TotalTipo9" localSheetId="8">'Estándar con Imagen'!$A$47</definedName>
    <definedName name="TotalTipo9" localSheetId="12">'Estándar SAP'!$A$47</definedName>
    <definedName name="TotalTipo9" localSheetId="13">'Estándar SAP (2)'!$A$47</definedName>
    <definedName name="TotalTipo9" localSheetId="6">'Estándar Técnica'!$A$47</definedName>
    <definedName name="TotalTipo9" localSheetId="10">'Sin Porcentajes'!$A$47</definedName>
    <definedName name="TotalTipoOtros" localSheetId="11">Básicos!$A$50</definedName>
    <definedName name="TotalTipoOtros" localSheetId="14">'Básicos SAP'!$A$50</definedName>
    <definedName name="TotalTipoOtros" localSheetId="15">'Básicos SAP (2)'!$A$50</definedName>
    <definedName name="TotalTipoOtros" localSheetId="2">'Con referencia insumos'!$A$50</definedName>
    <definedName name="TotalTipoOtros" localSheetId="9">Ecuador!$A$59</definedName>
    <definedName name="TotalTipoOtros" localSheetId="3">Estándar!$A$50</definedName>
    <definedName name="TotalTipoOtros" localSheetId="5">'Estándar Cod Auxiliar'!$A$50</definedName>
    <definedName name="TotalTipoOtros" localSheetId="4">'Estándar con expresion'!$A$50</definedName>
    <definedName name="TotalTipoOtros" localSheetId="8">'Estándar con Imagen'!$A$50</definedName>
    <definedName name="TotalTipoOtros" localSheetId="12">'Estándar SAP'!$A$50</definedName>
    <definedName name="TotalTipoOtros" localSheetId="13">'Estándar SAP (2)'!$A$50</definedName>
    <definedName name="TotalTipoOtros" localSheetId="6">'Estándar Técnica'!$A$50</definedName>
    <definedName name="TotalTipoOtros" localSheetId="10">'Sin Porcentajes'!$A$50</definedName>
    <definedName name="TotalTipoOtros">'Estándar 2 Monedas'!$A$51</definedName>
    <definedName name="UnidadMatriz">'N_Campos Especificos'!$B$4</definedName>
    <definedName name="VolumenPresupuesto">'N_Campos Especificos'!$B$10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0" l="1"/>
  <c r="K23" i="4"/>
  <c r="A49" i="25" l="1"/>
  <c r="B49" i="25"/>
  <c r="B46" i="25"/>
  <c r="A46" i="26"/>
  <c r="A43" i="26"/>
  <c r="B43" i="25"/>
  <c r="B40" i="25"/>
  <c r="A40" i="26"/>
  <c r="A37" i="26"/>
  <c r="B37" i="25"/>
  <c r="B34" i="25"/>
  <c r="A34" i="26"/>
  <c r="A31" i="26"/>
  <c r="B31" i="25"/>
  <c r="A49" i="26"/>
  <c r="A28" i="26"/>
  <c r="B28" i="25"/>
  <c r="B25" i="25"/>
  <c r="A25" i="26"/>
  <c r="A22" i="26"/>
  <c r="B22" i="25"/>
  <c r="G51" i="26" l="1"/>
  <c r="H49" i="26"/>
  <c r="G49" i="26"/>
  <c r="F49" i="26"/>
  <c r="E49" i="26"/>
  <c r="D49" i="26"/>
  <c r="C49" i="26"/>
  <c r="B49" i="26"/>
  <c r="H46" i="26"/>
  <c r="G46" i="26"/>
  <c r="F46" i="26"/>
  <c r="E46" i="26"/>
  <c r="D46" i="26"/>
  <c r="C46" i="26"/>
  <c r="B46" i="26"/>
  <c r="H43" i="26"/>
  <c r="G43" i="26"/>
  <c r="F43" i="26"/>
  <c r="E43" i="26"/>
  <c r="D43" i="26"/>
  <c r="C43" i="26"/>
  <c r="B43" i="26"/>
  <c r="H40" i="26"/>
  <c r="G40" i="26"/>
  <c r="F40" i="26"/>
  <c r="E40" i="26"/>
  <c r="D40" i="26"/>
  <c r="C40" i="26"/>
  <c r="B40" i="26"/>
  <c r="H37" i="26"/>
  <c r="G37" i="26"/>
  <c r="F37" i="26"/>
  <c r="E37" i="26"/>
  <c r="D37" i="26"/>
  <c r="C37" i="26"/>
  <c r="B37" i="26"/>
  <c r="H34" i="26"/>
  <c r="G34" i="26"/>
  <c r="F34" i="26"/>
  <c r="E34" i="26"/>
  <c r="D34" i="26"/>
  <c r="C34" i="26"/>
  <c r="B34" i="26"/>
  <c r="H31" i="26"/>
  <c r="G31" i="26"/>
  <c r="F31" i="26"/>
  <c r="E31" i="26"/>
  <c r="D31" i="26"/>
  <c r="C31" i="26"/>
  <c r="B31" i="26"/>
  <c r="H28" i="26"/>
  <c r="G28" i="26"/>
  <c r="F28" i="26"/>
  <c r="E28" i="26"/>
  <c r="D28" i="26"/>
  <c r="C28" i="26"/>
  <c r="B28" i="26"/>
  <c r="H25" i="26"/>
  <c r="G25" i="26"/>
  <c r="F25" i="26"/>
  <c r="E25" i="26"/>
  <c r="D25" i="26"/>
  <c r="C25" i="26"/>
  <c r="B25" i="26"/>
  <c r="H22" i="26"/>
  <c r="G22" i="26"/>
  <c r="F22" i="26"/>
  <c r="E22" i="26"/>
  <c r="D22" i="26"/>
  <c r="C22" i="26"/>
  <c r="B22" i="26"/>
  <c r="A20" i="26"/>
  <c r="D19" i="26"/>
  <c r="B19" i="26"/>
  <c r="B13" i="26"/>
  <c r="G10" i="26"/>
  <c r="G9" i="26"/>
  <c r="G7" i="26"/>
  <c r="B7" i="26"/>
  <c r="G6" i="26"/>
  <c r="B6" i="26"/>
  <c r="B3" i="26"/>
  <c r="A1" i="26"/>
  <c r="H51" i="25"/>
  <c r="I49" i="25"/>
  <c r="H49" i="25"/>
  <c r="G49" i="25"/>
  <c r="F49" i="25"/>
  <c r="E49" i="25"/>
  <c r="D49" i="25"/>
  <c r="C49" i="25"/>
  <c r="I46" i="25"/>
  <c r="H46" i="25"/>
  <c r="G46" i="25"/>
  <c r="F46" i="25"/>
  <c r="E46" i="25"/>
  <c r="D46" i="25"/>
  <c r="C46" i="25"/>
  <c r="A46" i="25"/>
  <c r="I43" i="25"/>
  <c r="H43" i="25"/>
  <c r="G43" i="25"/>
  <c r="F43" i="25"/>
  <c r="E43" i="25"/>
  <c r="D43" i="25"/>
  <c r="C43" i="25"/>
  <c r="A43" i="25"/>
  <c r="I40" i="25"/>
  <c r="H40" i="25"/>
  <c r="G40" i="25"/>
  <c r="F40" i="25"/>
  <c r="E40" i="25"/>
  <c r="D40" i="25"/>
  <c r="C40" i="25"/>
  <c r="A40" i="25"/>
  <c r="I37" i="25"/>
  <c r="H37" i="25"/>
  <c r="G37" i="25"/>
  <c r="F37" i="25"/>
  <c r="E37" i="25"/>
  <c r="D37" i="25"/>
  <c r="C37" i="25"/>
  <c r="A37" i="25"/>
  <c r="I34" i="25"/>
  <c r="H34" i="25"/>
  <c r="G34" i="25"/>
  <c r="F34" i="25"/>
  <c r="E34" i="25"/>
  <c r="D34" i="25"/>
  <c r="C34" i="25"/>
  <c r="A34" i="25"/>
  <c r="I31" i="25"/>
  <c r="H31" i="25"/>
  <c r="G31" i="25"/>
  <c r="F31" i="25"/>
  <c r="E31" i="25"/>
  <c r="D31" i="25"/>
  <c r="C31" i="25"/>
  <c r="A31" i="25"/>
  <c r="I28" i="25"/>
  <c r="H28" i="25"/>
  <c r="G28" i="25"/>
  <c r="F28" i="25"/>
  <c r="E28" i="25"/>
  <c r="D28" i="25"/>
  <c r="C28" i="25"/>
  <c r="A28" i="25"/>
  <c r="I25" i="25"/>
  <c r="H25" i="25"/>
  <c r="G25" i="25"/>
  <c r="F25" i="25"/>
  <c r="E25" i="25"/>
  <c r="D25" i="25"/>
  <c r="C25" i="25"/>
  <c r="A25" i="25"/>
  <c r="I22" i="25"/>
  <c r="H22" i="25"/>
  <c r="G22" i="25"/>
  <c r="F22" i="25"/>
  <c r="E22" i="25"/>
  <c r="D22" i="25"/>
  <c r="C22" i="25"/>
  <c r="A22" i="25"/>
  <c r="A20" i="25"/>
  <c r="E19" i="25"/>
  <c r="B19" i="25"/>
  <c r="B13" i="25"/>
  <c r="H10" i="25"/>
  <c r="H9" i="25"/>
  <c r="H7" i="25"/>
  <c r="B7" i="25"/>
  <c r="H6" i="25"/>
  <c r="B6" i="25"/>
  <c r="B3" i="25"/>
  <c r="A1" i="25"/>
  <c r="A25" i="24"/>
  <c r="A28" i="24"/>
  <c r="A49" i="24"/>
  <c r="A31" i="24"/>
  <c r="A34" i="24"/>
  <c r="A37" i="24"/>
  <c r="A40" i="24"/>
  <c r="A43" i="24"/>
  <c r="A46" i="24"/>
  <c r="B46" i="23"/>
  <c r="B43" i="23"/>
  <c r="B40" i="23"/>
  <c r="B37" i="23"/>
  <c r="B34" i="23"/>
  <c r="B31" i="23"/>
  <c r="B49" i="23"/>
  <c r="B28" i="23"/>
  <c r="B25" i="23"/>
  <c r="B22" i="23"/>
  <c r="A22" i="24"/>
  <c r="G51" i="24"/>
  <c r="H49" i="24"/>
  <c r="G49" i="24"/>
  <c r="F49" i="24"/>
  <c r="E49" i="24"/>
  <c r="D49" i="24"/>
  <c r="C49" i="24"/>
  <c r="B49" i="24"/>
  <c r="H46" i="24"/>
  <c r="G46" i="24"/>
  <c r="F46" i="24"/>
  <c r="E46" i="24"/>
  <c r="D46" i="24"/>
  <c r="C46" i="24"/>
  <c r="B46" i="24"/>
  <c r="H43" i="24"/>
  <c r="G43" i="24"/>
  <c r="F43" i="24"/>
  <c r="E43" i="24"/>
  <c r="D43" i="24"/>
  <c r="C43" i="24"/>
  <c r="B43" i="24"/>
  <c r="H40" i="24"/>
  <c r="G40" i="24"/>
  <c r="F40" i="24"/>
  <c r="E40" i="24"/>
  <c r="D40" i="24"/>
  <c r="C40" i="24"/>
  <c r="B40" i="24"/>
  <c r="H37" i="24"/>
  <c r="G37" i="24"/>
  <c r="F37" i="24"/>
  <c r="E37" i="24"/>
  <c r="D37" i="24"/>
  <c r="C37" i="24"/>
  <c r="B37" i="24"/>
  <c r="H34" i="24"/>
  <c r="G34" i="24"/>
  <c r="F34" i="24"/>
  <c r="E34" i="24"/>
  <c r="D34" i="24"/>
  <c r="C34" i="24"/>
  <c r="B34" i="24"/>
  <c r="H31" i="24"/>
  <c r="G31" i="24"/>
  <c r="F31" i="24"/>
  <c r="E31" i="24"/>
  <c r="D31" i="24"/>
  <c r="C31" i="24"/>
  <c r="B31" i="24"/>
  <c r="H28" i="24"/>
  <c r="G28" i="24"/>
  <c r="F28" i="24"/>
  <c r="E28" i="24"/>
  <c r="D28" i="24"/>
  <c r="C28" i="24"/>
  <c r="B28" i="24"/>
  <c r="H25" i="24"/>
  <c r="G25" i="24"/>
  <c r="F25" i="24"/>
  <c r="E25" i="24"/>
  <c r="D25" i="24"/>
  <c r="C25" i="24"/>
  <c r="B25" i="24"/>
  <c r="H22" i="24"/>
  <c r="G22" i="24"/>
  <c r="F22" i="24"/>
  <c r="E22" i="24"/>
  <c r="D22" i="24"/>
  <c r="C22" i="24"/>
  <c r="B22" i="24"/>
  <c r="A20" i="24"/>
  <c r="G19" i="24"/>
  <c r="F19" i="24"/>
  <c r="D19" i="24"/>
  <c r="B19" i="24"/>
  <c r="E18" i="24"/>
  <c r="B18" i="24"/>
  <c r="B13" i="24"/>
  <c r="G10" i="24"/>
  <c r="G9" i="24"/>
  <c r="G7" i="24"/>
  <c r="B7" i="24"/>
  <c r="G6" i="24"/>
  <c r="B6" i="24"/>
  <c r="B3" i="24"/>
  <c r="A1" i="24"/>
  <c r="H51" i="23"/>
  <c r="I49" i="23"/>
  <c r="H49" i="23"/>
  <c r="G49" i="23"/>
  <c r="F49" i="23"/>
  <c r="E49" i="23"/>
  <c r="D49" i="23"/>
  <c r="C49" i="23"/>
  <c r="A49" i="23"/>
  <c r="I46" i="23"/>
  <c r="H46" i="23"/>
  <c r="G46" i="23"/>
  <c r="F46" i="23"/>
  <c r="E46" i="23"/>
  <c r="D46" i="23"/>
  <c r="C46" i="23"/>
  <c r="A46" i="23"/>
  <c r="I43" i="23"/>
  <c r="H43" i="23"/>
  <c r="G43" i="23"/>
  <c r="F43" i="23"/>
  <c r="E43" i="23"/>
  <c r="D43" i="23"/>
  <c r="C43" i="23"/>
  <c r="A43" i="23"/>
  <c r="I40" i="23"/>
  <c r="H40" i="23"/>
  <c r="G40" i="23"/>
  <c r="F40" i="23"/>
  <c r="E40" i="23"/>
  <c r="D40" i="23"/>
  <c r="C40" i="23"/>
  <c r="A40" i="23"/>
  <c r="I37" i="23"/>
  <c r="H37" i="23"/>
  <c r="G37" i="23"/>
  <c r="F37" i="23"/>
  <c r="E37" i="23"/>
  <c r="D37" i="23"/>
  <c r="C37" i="23"/>
  <c r="A37" i="23"/>
  <c r="I34" i="23"/>
  <c r="H34" i="23"/>
  <c r="G34" i="23"/>
  <c r="F34" i="23"/>
  <c r="E34" i="23"/>
  <c r="D34" i="23"/>
  <c r="C34" i="23"/>
  <c r="A34" i="23"/>
  <c r="I31" i="23"/>
  <c r="H31" i="23"/>
  <c r="G31" i="23"/>
  <c r="F31" i="23"/>
  <c r="E31" i="23"/>
  <c r="D31" i="23"/>
  <c r="C31" i="23"/>
  <c r="A31" i="23"/>
  <c r="I28" i="23"/>
  <c r="H28" i="23"/>
  <c r="G28" i="23"/>
  <c r="F28" i="23"/>
  <c r="E28" i="23"/>
  <c r="D28" i="23"/>
  <c r="C28" i="23"/>
  <c r="A28" i="23"/>
  <c r="I25" i="23"/>
  <c r="H25" i="23"/>
  <c r="G25" i="23"/>
  <c r="F25" i="23"/>
  <c r="E25" i="23"/>
  <c r="D25" i="23"/>
  <c r="C25" i="23"/>
  <c r="A25" i="23"/>
  <c r="I22" i="23"/>
  <c r="H22" i="23"/>
  <c r="G22" i="23"/>
  <c r="F22" i="23"/>
  <c r="E22" i="23"/>
  <c r="D22" i="23"/>
  <c r="C22" i="23"/>
  <c r="A22" i="23"/>
  <c r="A20" i="23"/>
  <c r="H19" i="23"/>
  <c r="G19" i="23"/>
  <c r="E19" i="23"/>
  <c r="B19" i="23"/>
  <c r="F18" i="23"/>
  <c r="C18" i="23"/>
  <c r="B13" i="23"/>
  <c r="H10" i="23"/>
  <c r="H9" i="23"/>
  <c r="H7" i="23"/>
  <c r="B7" i="23"/>
  <c r="H6" i="23"/>
  <c r="B6" i="23"/>
  <c r="B3" i="23"/>
  <c r="A1" i="23"/>
  <c r="I49" i="22" l="1"/>
  <c r="I46" i="22"/>
  <c r="I43" i="22"/>
  <c r="I40" i="22"/>
  <c r="I37" i="22"/>
  <c r="I34" i="22"/>
  <c r="I31" i="22"/>
  <c r="I28" i="22"/>
  <c r="I25" i="22"/>
  <c r="I22" i="22"/>
  <c r="G51" i="22"/>
  <c r="H49" i="22"/>
  <c r="G49" i="22"/>
  <c r="F49" i="22"/>
  <c r="E49" i="22"/>
  <c r="D49" i="22"/>
  <c r="C49" i="22"/>
  <c r="B49" i="22"/>
  <c r="A49" i="22"/>
  <c r="H46" i="22"/>
  <c r="G46" i="22"/>
  <c r="F46" i="22"/>
  <c r="E46" i="22"/>
  <c r="D46" i="22"/>
  <c r="C46" i="22"/>
  <c r="B46" i="22"/>
  <c r="A46" i="22"/>
  <c r="H43" i="22"/>
  <c r="G43" i="22"/>
  <c r="F43" i="22"/>
  <c r="E43" i="22"/>
  <c r="D43" i="22"/>
  <c r="C43" i="22"/>
  <c r="B43" i="22"/>
  <c r="A43" i="22"/>
  <c r="H40" i="22"/>
  <c r="G40" i="22"/>
  <c r="F40" i="22"/>
  <c r="E40" i="22"/>
  <c r="D40" i="22"/>
  <c r="C40" i="22"/>
  <c r="B40" i="22"/>
  <c r="A40" i="22"/>
  <c r="H37" i="22"/>
  <c r="G37" i="22"/>
  <c r="F37" i="22"/>
  <c r="E37" i="22"/>
  <c r="D37" i="22"/>
  <c r="C37" i="22"/>
  <c r="B37" i="22"/>
  <c r="A37" i="22"/>
  <c r="H34" i="22"/>
  <c r="G34" i="22"/>
  <c r="F34" i="22"/>
  <c r="E34" i="22"/>
  <c r="D34" i="22"/>
  <c r="C34" i="22"/>
  <c r="B34" i="22"/>
  <c r="A34" i="22"/>
  <c r="H31" i="22"/>
  <c r="G31" i="22"/>
  <c r="F31" i="22"/>
  <c r="E31" i="22"/>
  <c r="D31" i="22"/>
  <c r="C31" i="22"/>
  <c r="B31" i="22"/>
  <c r="A31" i="22"/>
  <c r="H28" i="22"/>
  <c r="G28" i="22"/>
  <c r="F28" i="22"/>
  <c r="E28" i="22"/>
  <c r="D28" i="22"/>
  <c r="C28" i="22"/>
  <c r="B28" i="22"/>
  <c r="A28" i="22"/>
  <c r="H25" i="22"/>
  <c r="G25" i="22"/>
  <c r="F25" i="22"/>
  <c r="E25" i="22"/>
  <c r="D25" i="22"/>
  <c r="C25" i="22"/>
  <c r="B25" i="22"/>
  <c r="A25" i="22"/>
  <c r="H22" i="22"/>
  <c r="G22" i="22"/>
  <c r="F22" i="22"/>
  <c r="E22" i="22"/>
  <c r="D22" i="22"/>
  <c r="C22" i="22"/>
  <c r="B22" i="22"/>
  <c r="A22" i="22"/>
  <c r="A20" i="22"/>
  <c r="G19" i="22"/>
  <c r="F19" i="22"/>
  <c r="D19" i="22"/>
  <c r="B19" i="22"/>
  <c r="E18" i="22"/>
  <c r="B18" i="22"/>
  <c r="B13" i="22"/>
  <c r="G10" i="22"/>
  <c r="G9" i="22"/>
  <c r="G7" i="22"/>
  <c r="B7" i="22"/>
  <c r="G6" i="22"/>
  <c r="B6" i="22"/>
  <c r="B3" i="22"/>
  <c r="A1" i="22"/>
  <c r="B7" i="21"/>
  <c r="B3" i="21"/>
  <c r="B46" i="21"/>
  <c r="B43" i="21"/>
  <c r="B40" i="21"/>
  <c r="B37" i="21"/>
  <c r="B34" i="21"/>
  <c r="B49" i="21"/>
  <c r="B31" i="21"/>
  <c r="B28" i="21"/>
  <c r="B25" i="21"/>
  <c r="B22" i="21"/>
  <c r="H51" i="21"/>
  <c r="I49" i="21"/>
  <c r="H49" i="21"/>
  <c r="G49" i="21"/>
  <c r="F49" i="21"/>
  <c r="E49" i="21"/>
  <c r="D49" i="21"/>
  <c r="C49" i="21"/>
  <c r="A49" i="21"/>
  <c r="I46" i="21"/>
  <c r="H46" i="21"/>
  <c r="G46" i="21"/>
  <c r="F46" i="21"/>
  <c r="E46" i="21"/>
  <c r="D46" i="21"/>
  <c r="C46" i="21"/>
  <c r="A46" i="21"/>
  <c r="I43" i="21"/>
  <c r="H43" i="21"/>
  <c r="G43" i="21"/>
  <c r="F43" i="21"/>
  <c r="E43" i="21"/>
  <c r="D43" i="21"/>
  <c r="C43" i="21"/>
  <c r="A43" i="21"/>
  <c r="I40" i="21"/>
  <c r="H40" i="21"/>
  <c r="G40" i="21"/>
  <c r="F40" i="21"/>
  <c r="E40" i="21"/>
  <c r="D40" i="21"/>
  <c r="C40" i="21"/>
  <c r="A40" i="21"/>
  <c r="I37" i="21"/>
  <c r="H37" i="21"/>
  <c r="G37" i="21"/>
  <c r="F37" i="21"/>
  <c r="E37" i="21"/>
  <c r="D37" i="21"/>
  <c r="C37" i="21"/>
  <c r="A37" i="21"/>
  <c r="I34" i="21"/>
  <c r="H34" i="21"/>
  <c r="G34" i="21"/>
  <c r="F34" i="21"/>
  <c r="E34" i="21"/>
  <c r="D34" i="21"/>
  <c r="C34" i="21"/>
  <c r="A34" i="21"/>
  <c r="I31" i="21"/>
  <c r="H31" i="21"/>
  <c r="G31" i="21"/>
  <c r="F31" i="21"/>
  <c r="E31" i="21"/>
  <c r="D31" i="21"/>
  <c r="C31" i="21"/>
  <c r="A31" i="21"/>
  <c r="I28" i="21"/>
  <c r="H28" i="21"/>
  <c r="G28" i="21"/>
  <c r="F28" i="21"/>
  <c r="E28" i="21"/>
  <c r="D28" i="21"/>
  <c r="C28" i="21"/>
  <c r="A28" i="21"/>
  <c r="I25" i="21"/>
  <c r="H25" i="21"/>
  <c r="G25" i="21"/>
  <c r="F25" i="21"/>
  <c r="E25" i="21"/>
  <c r="D25" i="21"/>
  <c r="C25" i="21"/>
  <c r="A25" i="21"/>
  <c r="I22" i="21"/>
  <c r="H22" i="21"/>
  <c r="G22" i="21"/>
  <c r="F22" i="21"/>
  <c r="E22" i="21"/>
  <c r="D22" i="21"/>
  <c r="C22" i="21"/>
  <c r="A22" i="21"/>
  <c r="A20" i="21"/>
  <c r="H19" i="21"/>
  <c r="G19" i="21"/>
  <c r="E19" i="21"/>
  <c r="C19" i="21"/>
  <c r="F18" i="21"/>
  <c r="C18" i="21"/>
  <c r="C13" i="21"/>
  <c r="H10" i="21"/>
  <c r="H9" i="21"/>
  <c r="H7" i="21"/>
  <c r="H6" i="21"/>
  <c r="C6" i="21"/>
  <c r="A1" i="21"/>
  <c r="N100" i="10" l="1"/>
  <c r="S4" i="10"/>
  <c r="T4" i="10"/>
  <c r="S5" i="10"/>
  <c r="T5" i="10"/>
  <c r="S6" i="10"/>
  <c r="T6" i="10"/>
  <c r="S7" i="10"/>
  <c r="T7" i="10"/>
  <c r="S8" i="10"/>
  <c r="T8" i="10"/>
  <c r="S9" i="10"/>
  <c r="T9" i="10"/>
  <c r="T100" i="10" s="1"/>
  <c r="S10" i="10"/>
  <c r="T10" i="10"/>
  <c r="S11" i="10"/>
  <c r="T11" i="10"/>
  <c r="S12" i="10"/>
  <c r="T12" i="10"/>
  <c r="S13" i="10"/>
  <c r="T13" i="10"/>
  <c r="S14" i="10"/>
  <c r="T14" i="10"/>
  <c r="S15" i="10"/>
  <c r="T15" i="10"/>
  <c r="S16" i="10"/>
  <c r="T16" i="10"/>
  <c r="S17" i="10"/>
  <c r="T17" i="10"/>
  <c r="S18" i="10"/>
  <c r="T18" i="10"/>
  <c r="S19" i="10"/>
  <c r="T19" i="10"/>
  <c r="S20" i="10"/>
  <c r="T20" i="10"/>
  <c r="S21" i="10"/>
  <c r="T21" i="10"/>
  <c r="S22" i="10"/>
  <c r="T22" i="10"/>
  <c r="S23" i="10"/>
  <c r="T23" i="10"/>
  <c r="S24" i="10"/>
  <c r="T24" i="10"/>
  <c r="S25" i="10"/>
  <c r="T25" i="10"/>
  <c r="S26" i="10"/>
  <c r="T26" i="10"/>
  <c r="S27" i="10"/>
  <c r="T27" i="10"/>
  <c r="S28" i="10"/>
  <c r="T28" i="10"/>
  <c r="S29" i="10"/>
  <c r="T29" i="10"/>
  <c r="S30" i="10"/>
  <c r="T30" i="10"/>
  <c r="S31" i="10"/>
  <c r="T31" i="10"/>
  <c r="S32" i="10"/>
  <c r="T32" i="10"/>
  <c r="S33" i="10"/>
  <c r="T33" i="10"/>
  <c r="S34" i="10"/>
  <c r="T34" i="10"/>
  <c r="S35" i="10"/>
  <c r="T35" i="10"/>
  <c r="S36" i="10"/>
  <c r="T36" i="10"/>
  <c r="S37" i="10"/>
  <c r="T37" i="10"/>
  <c r="S38" i="10"/>
  <c r="T38" i="10"/>
  <c r="S39" i="10"/>
  <c r="T39" i="10"/>
  <c r="S40" i="10"/>
  <c r="T40" i="10"/>
  <c r="S41" i="10"/>
  <c r="T41" i="10"/>
  <c r="S42" i="10"/>
  <c r="T42" i="10"/>
  <c r="S43" i="10"/>
  <c r="T43" i="10"/>
  <c r="S44" i="10"/>
  <c r="T44" i="10"/>
  <c r="S45" i="10"/>
  <c r="T45" i="10"/>
  <c r="S46" i="10"/>
  <c r="T46" i="10"/>
  <c r="S47" i="10"/>
  <c r="T47" i="10"/>
  <c r="S48" i="10"/>
  <c r="T48" i="10"/>
  <c r="S49" i="10"/>
  <c r="T49" i="10"/>
  <c r="S50" i="10"/>
  <c r="T50" i="10"/>
  <c r="S51" i="10"/>
  <c r="T51" i="10"/>
  <c r="S52" i="10"/>
  <c r="T52" i="10"/>
  <c r="S53" i="10"/>
  <c r="T53" i="10"/>
  <c r="S54" i="10"/>
  <c r="T54" i="10"/>
  <c r="S55" i="10"/>
  <c r="T55" i="10"/>
  <c r="S56" i="10"/>
  <c r="T56" i="10"/>
  <c r="S57" i="10"/>
  <c r="T57" i="10"/>
  <c r="S58" i="10"/>
  <c r="T58" i="10"/>
  <c r="S59" i="10"/>
  <c r="T59" i="10"/>
  <c r="S60" i="10"/>
  <c r="T60" i="10"/>
  <c r="S61" i="10"/>
  <c r="T61" i="10"/>
  <c r="S62" i="10"/>
  <c r="T62" i="10"/>
  <c r="S63" i="10"/>
  <c r="T63" i="10"/>
  <c r="S64" i="10"/>
  <c r="T64" i="10"/>
  <c r="S65" i="10"/>
  <c r="T65" i="10"/>
  <c r="S66" i="10"/>
  <c r="T66" i="10"/>
  <c r="S67" i="10"/>
  <c r="T67" i="10"/>
  <c r="S68" i="10"/>
  <c r="T68" i="10"/>
  <c r="S69" i="10"/>
  <c r="T69" i="10"/>
  <c r="S70" i="10"/>
  <c r="T70" i="10"/>
  <c r="S71" i="10"/>
  <c r="T71" i="10"/>
  <c r="S72" i="10"/>
  <c r="T72" i="10"/>
  <c r="S73" i="10"/>
  <c r="T73" i="10"/>
  <c r="S74" i="10"/>
  <c r="T74" i="10"/>
  <c r="S75" i="10"/>
  <c r="T75" i="10"/>
  <c r="S76" i="10"/>
  <c r="T76" i="10"/>
  <c r="S77" i="10"/>
  <c r="T77" i="10"/>
  <c r="S78" i="10"/>
  <c r="T78" i="10"/>
  <c r="S79" i="10"/>
  <c r="T79" i="10"/>
  <c r="S80" i="10"/>
  <c r="T80" i="10"/>
  <c r="S81" i="10"/>
  <c r="T81" i="10"/>
  <c r="S82" i="10"/>
  <c r="T82" i="10"/>
  <c r="S83" i="10"/>
  <c r="T83" i="10"/>
  <c r="S84" i="10"/>
  <c r="T84" i="10"/>
  <c r="S85" i="10"/>
  <c r="T85" i="10"/>
  <c r="S86" i="10"/>
  <c r="T86" i="10"/>
  <c r="S87" i="10"/>
  <c r="T87" i="10"/>
  <c r="S88" i="10"/>
  <c r="T88" i="10"/>
  <c r="S89" i="10"/>
  <c r="T89" i="10"/>
  <c r="S90" i="10"/>
  <c r="T90" i="10"/>
  <c r="S91" i="10"/>
  <c r="T91" i="10"/>
  <c r="S92" i="10"/>
  <c r="T92" i="10"/>
  <c r="S93" i="10"/>
  <c r="T93" i="10"/>
  <c r="S94" i="10"/>
  <c r="T94" i="10"/>
  <c r="S95" i="10"/>
  <c r="T95" i="10"/>
  <c r="S96" i="10"/>
  <c r="T96" i="10"/>
  <c r="S97" i="10"/>
  <c r="T97" i="10"/>
  <c r="S98" i="10"/>
  <c r="T98" i="10"/>
  <c r="S99" i="10"/>
  <c r="T99" i="10"/>
  <c r="B19" i="14"/>
  <c r="B19" i="20"/>
  <c r="G51" i="20"/>
  <c r="H49" i="20"/>
  <c r="G49" i="20"/>
  <c r="F49" i="20"/>
  <c r="E49" i="20"/>
  <c r="D49" i="20"/>
  <c r="C49" i="20"/>
  <c r="B49" i="20"/>
  <c r="A49" i="20"/>
  <c r="H46" i="20"/>
  <c r="G46" i="20"/>
  <c r="F46" i="20"/>
  <c r="E46" i="20"/>
  <c r="D46" i="20"/>
  <c r="C46" i="20"/>
  <c r="B46" i="20"/>
  <c r="A46" i="20"/>
  <c r="H43" i="20"/>
  <c r="G43" i="20"/>
  <c r="F43" i="20"/>
  <c r="E43" i="20"/>
  <c r="D43" i="20"/>
  <c r="C43" i="20"/>
  <c r="B43" i="20"/>
  <c r="A43" i="20"/>
  <c r="H40" i="20"/>
  <c r="G40" i="20"/>
  <c r="F40" i="20"/>
  <c r="E40" i="20"/>
  <c r="D40" i="20"/>
  <c r="C40" i="20"/>
  <c r="B40" i="20"/>
  <c r="A40" i="20"/>
  <c r="H37" i="20"/>
  <c r="G37" i="20"/>
  <c r="F37" i="20"/>
  <c r="E37" i="20"/>
  <c r="D37" i="20"/>
  <c r="C37" i="20"/>
  <c r="B37" i="20"/>
  <c r="A37" i="20"/>
  <c r="H34" i="20"/>
  <c r="G34" i="20"/>
  <c r="F34" i="20"/>
  <c r="E34" i="20"/>
  <c r="D34" i="20"/>
  <c r="C34" i="20"/>
  <c r="B34" i="20"/>
  <c r="A34" i="20"/>
  <c r="H31" i="20"/>
  <c r="G31" i="20"/>
  <c r="F31" i="20"/>
  <c r="E31" i="20"/>
  <c r="D31" i="20"/>
  <c r="C31" i="20"/>
  <c r="B31" i="20"/>
  <c r="A31" i="20"/>
  <c r="H28" i="20"/>
  <c r="G28" i="20"/>
  <c r="F28" i="20"/>
  <c r="E28" i="20"/>
  <c r="D28" i="20"/>
  <c r="C28" i="20"/>
  <c r="B28" i="20"/>
  <c r="A28" i="20"/>
  <c r="H25" i="20"/>
  <c r="G25" i="20"/>
  <c r="F25" i="20"/>
  <c r="E25" i="20"/>
  <c r="D25" i="20"/>
  <c r="C25" i="20"/>
  <c r="B25" i="20"/>
  <c r="A25" i="20"/>
  <c r="H22" i="20"/>
  <c r="G22" i="20"/>
  <c r="F22" i="20"/>
  <c r="E22" i="20"/>
  <c r="D22" i="20"/>
  <c r="C22" i="20"/>
  <c r="B22" i="20"/>
  <c r="A22" i="20"/>
  <c r="A20" i="20"/>
  <c r="G19" i="20"/>
  <c r="F19" i="20"/>
  <c r="D19" i="20"/>
  <c r="E18" i="20"/>
  <c r="B18" i="20"/>
  <c r="B13" i="20"/>
  <c r="G10" i="20"/>
  <c r="G9" i="20"/>
  <c r="G7" i="20"/>
  <c r="B7" i="20"/>
  <c r="G6" i="20"/>
  <c r="B6" i="20"/>
  <c r="B3" i="20"/>
  <c r="A1" i="20"/>
  <c r="C19" i="19"/>
  <c r="E49" i="19"/>
  <c r="D49" i="19"/>
  <c r="C49" i="19"/>
  <c r="B49" i="19"/>
  <c r="A49" i="19"/>
  <c r="E46" i="19"/>
  <c r="D46" i="19"/>
  <c r="C46" i="19"/>
  <c r="B46" i="19"/>
  <c r="A46" i="19"/>
  <c r="E43" i="19"/>
  <c r="D43" i="19"/>
  <c r="C43" i="19"/>
  <c r="B43" i="19"/>
  <c r="A43" i="19"/>
  <c r="E40" i="19"/>
  <c r="D40" i="19"/>
  <c r="C40" i="19"/>
  <c r="B40" i="19"/>
  <c r="A40" i="19"/>
  <c r="E37" i="19"/>
  <c r="D37" i="19"/>
  <c r="C37" i="19"/>
  <c r="B37" i="19"/>
  <c r="A37" i="19"/>
  <c r="E34" i="19"/>
  <c r="D34" i="19"/>
  <c r="C34" i="19"/>
  <c r="B34" i="19"/>
  <c r="A34" i="19"/>
  <c r="E31" i="19"/>
  <c r="D31" i="19"/>
  <c r="C31" i="19"/>
  <c r="B31" i="19"/>
  <c r="A31" i="19"/>
  <c r="E28" i="19"/>
  <c r="D28" i="19"/>
  <c r="C28" i="19"/>
  <c r="B28" i="19"/>
  <c r="A28" i="19"/>
  <c r="E25" i="19"/>
  <c r="D25" i="19"/>
  <c r="C25" i="19"/>
  <c r="B25" i="19"/>
  <c r="A25" i="19"/>
  <c r="E22" i="19"/>
  <c r="D22" i="19"/>
  <c r="C22" i="19"/>
  <c r="B22" i="19"/>
  <c r="A22" i="19"/>
  <c r="A20" i="19"/>
  <c r="E19" i="19"/>
  <c r="B19" i="19"/>
  <c r="B18" i="19"/>
  <c r="B13" i="19"/>
  <c r="G10" i="19"/>
  <c r="G9" i="19"/>
  <c r="G7" i="19"/>
  <c r="B7" i="19"/>
  <c r="G6" i="19"/>
  <c r="B6" i="19"/>
  <c r="B3" i="19"/>
  <c r="A1" i="19"/>
  <c r="G54" i="11"/>
  <c r="F54" i="11"/>
  <c r="E54" i="11"/>
  <c r="D54" i="11"/>
  <c r="C54" i="11"/>
  <c r="B54" i="11"/>
  <c r="A54" i="11"/>
  <c r="G50" i="11"/>
  <c r="F50" i="11"/>
  <c r="E50" i="11"/>
  <c r="D50" i="11"/>
  <c r="C50" i="11"/>
  <c r="B50" i="11"/>
  <c r="A50" i="11"/>
  <c r="G46" i="11"/>
  <c r="F46" i="11"/>
  <c r="E46" i="11"/>
  <c r="D46" i="11"/>
  <c r="C46" i="11"/>
  <c r="B46" i="11"/>
  <c r="A46" i="11"/>
  <c r="G42" i="11"/>
  <c r="F42" i="11"/>
  <c r="E42" i="11"/>
  <c r="D42" i="11"/>
  <c r="C42" i="11"/>
  <c r="B42" i="11"/>
  <c r="A42" i="11"/>
  <c r="G38" i="11"/>
  <c r="F38" i="11"/>
  <c r="E38" i="11"/>
  <c r="D38" i="11"/>
  <c r="C38" i="11"/>
  <c r="B38" i="11"/>
  <c r="A38" i="11"/>
  <c r="B20" i="4"/>
  <c r="BB99" i="10"/>
  <c r="BB98" i="10"/>
  <c r="BB97" i="10"/>
  <c r="BB96" i="10"/>
  <c r="BB95" i="10"/>
  <c r="BB94" i="10"/>
  <c r="BB93" i="10"/>
  <c r="BB92" i="10"/>
  <c r="BB91" i="10"/>
  <c r="BB90" i="10"/>
  <c r="BB89" i="10"/>
  <c r="BB88" i="10"/>
  <c r="BB87" i="10"/>
  <c r="BB86" i="10"/>
  <c r="BB85" i="10"/>
  <c r="BB84" i="10"/>
  <c r="BB83" i="10"/>
  <c r="BB82" i="10"/>
  <c r="BB81" i="10"/>
  <c r="BB80" i="10"/>
  <c r="BB79" i="10"/>
  <c r="BB78" i="10"/>
  <c r="BB77" i="10"/>
  <c r="BB76" i="10"/>
  <c r="BB75" i="10"/>
  <c r="BB74" i="10"/>
  <c r="BB73" i="10"/>
  <c r="BB72" i="10"/>
  <c r="BB71" i="10"/>
  <c r="BB70" i="10"/>
  <c r="BB69" i="10"/>
  <c r="BB68" i="10"/>
  <c r="BB67" i="10"/>
  <c r="BB66" i="10"/>
  <c r="BB65" i="10"/>
  <c r="BB64" i="10"/>
  <c r="BB63" i="10"/>
  <c r="BB62" i="10"/>
  <c r="BB61" i="10"/>
  <c r="BB60" i="10"/>
  <c r="BB59" i="10"/>
  <c r="BB58" i="10"/>
  <c r="BB57" i="10"/>
  <c r="BB56" i="10"/>
  <c r="BB55" i="10"/>
  <c r="BB54" i="10"/>
  <c r="BB53" i="10"/>
  <c r="BB52" i="10"/>
  <c r="BB51" i="10"/>
  <c r="BB50" i="10"/>
  <c r="BB49" i="10"/>
  <c r="BB48" i="10"/>
  <c r="BB47" i="10"/>
  <c r="BB46" i="10"/>
  <c r="BB45" i="10"/>
  <c r="BB44" i="10"/>
  <c r="BB43" i="10"/>
  <c r="BB42" i="10"/>
  <c r="BB41" i="10"/>
  <c r="BB40" i="10"/>
  <c r="BB39" i="10"/>
  <c r="BB38" i="10"/>
  <c r="BB37" i="10"/>
  <c r="BB36" i="10"/>
  <c r="BB35" i="10"/>
  <c r="BB34" i="10"/>
  <c r="BB33" i="10"/>
  <c r="BB32" i="10"/>
  <c r="BB31" i="10"/>
  <c r="BB30" i="10"/>
  <c r="BB29" i="10"/>
  <c r="BB28" i="10"/>
  <c r="BB27" i="10"/>
  <c r="BB26" i="10"/>
  <c r="BB25" i="10"/>
  <c r="BB24" i="10"/>
  <c r="BB23" i="10"/>
  <c r="BB22" i="10"/>
  <c r="BB21" i="10"/>
  <c r="BB20" i="10"/>
  <c r="BB19" i="10"/>
  <c r="BB18" i="10"/>
  <c r="BB17" i="10"/>
  <c r="BB16" i="10"/>
  <c r="BB15" i="10"/>
  <c r="BB14" i="10"/>
  <c r="BB13" i="10"/>
  <c r="BB12" i="10"/>
  <c r="BB11" i="10"/>
  <c r="BB10" i="10"/>
  <c r="BB9" i="10"/>
  <c r="BB8" i="10"/>
  <c r="BB7" i="10"/>
  <c r="BB6" i="10"/>
  <c r="BB5" i="10"/>
  <c r="BB4" i="10"/>
  <c r="AJ99" i="10"/>
  <c r="AJ98" i="10"/>
  <c r="AJ97" i="10"/>
  <c r="AJ96" i="10"/>
  <c r="AJ95" i="10"/>
  <c r="AJ94" i="10"/>
  <c r="AJ93" i="10"/>
  <c r="AJ92" i="10"/>
  <c r="AJ91" i="10"/>
  <c r="AJ90" i="10"/>
  <c r="AJ89" i="10"/>
  <c r="AJ88" i="10"/>
  <c r="AJ87" i="10"/>
  <c r="AJ86" i="10"/>
  <c r="AJ85" i="10"/>
  <c r="AJ84" i="10"/>
  <c r="AJ83" i="10"/>
  <c r="AJ82" i="10"/>
  <c r="AJ81" i="10"/>
  <c r="AJ80" i="10"/>
  <c r="AJ79" i="10"/>
  <c r="AJ78" i="10"/>
  <c r="AJ77" i="10"/>
  <c r="AJ76" i="10"/>
  <c r="AJ75" i="10"/>
  <c r="AJ74" i="10"/>
  <c r="AJ73" i="10"/>
  <c r="AJ72" i="10"/>
  <c r="AJ71" i="10"/>
  <c r="AJ70" i="10"/>
  <c r="AJ69" i="10"/>
  <c r="AJ68" i="10"/>
  <c r="AJ67" i="10"/>
  <c r="AJ66" i="10"/>
  <c r="AJ65" i="10"/>
  <c r="AJ64" i="10"/>
  <c r="AJ63" i="10"/>
  <c r="AJ62" i="10"/>
  <c r="AJ61" i="10"/>
  <c r="AJ60" i="10"/>
  <c r="AJ59" i="10"/>
  <c r="AJ58" i="10"/>
  <c r="AJ57" i="10"/>
  <c r="AJ56" i="10"/>
  <c r="AJ55" i="10"/>
  <c r="AJ54" i="10"/>
  <c r="AJ53" i="10"/>
  <c r="AJ52" i="10"/>
  <c r="AJ51" i="10"/>
  <c r="AJ50" i="10"/>
  <c r="AJ49" i="10"/>
  <c r="AJ48" i="10"/>
  <c r="AJ47" i="10"/>
  <c r="AJ46" i="10"/>
  <c r="AJ45" i="10"/>
  <c r="AJ44" i="10"/>
  <c r="AJ43" i="10"/>
  <c r="AJ42" i="10"/>
  <c r="AJ41" i="10"/>
  <c r="AJ40" i="10"/>
  <c r="AJ39" i="10"/>
  <c r="AJ38" i="10"/>
  <c r="AJ37" i="10"/>
  <c r="AJ36" i="10"/>
  <c r="AJ35" i="10"/>
  <c r="AJ34" i="10"/>
  <c r="AJ33" i="10"/>
  <c r="AJ32" i="10"/>
  <c r="AJ31" i="10"/>
  <c r="AJ30" i="10"/>
  <c r="AJ29" i="10"/>
  <c r="AJ28" i="10"/>
  <c r="AJ27" i="10"/>
  <c r="AJ26" i="10"/>
  <c r="AJ25" i="10"/>
  <c r="AJ24" i="10"/>
  <c r="AJ23" i="10"/>
  <c r="AJ22" i="10"/>
  <c r="AJ21" i="10"/>
  <c r="AJ20" i="10"/>
  <c r="AJ19" i="10"/>
  <c r="AJ18" i="10"/>
  <c r="AJ17" i="10"/>
  <c r="AJ16" i="10"/>
  <c r="AJ15" i="10"/>
  <c r="AJ14" i="10"/>
  <c r="AJ13" i="10"/>
  <c r="AJ12" i="10"/>
  <c r="AJ11" i="10"/>
  <c r="AJ10" i="10"/>
  <c r="AJ9" i="10"/>
  <c r="AJ8" i="10"/>
  <c r="AJ7" i="10"/>
  <c r="AJ6" i="10"/>
  <c r="AJ5" i="10"/>
  <c r="AJ4" i="10"/>
  <c r="H28" i="12"/>
  <c r="G28" i="12"/>
  <c r="F28" i="12"/>
  <c r="C28" i="12"/>
  <c r="B28" i="12"/>
  <c r="A28" i="12"/>
  <c r="H25" i="12"/>
  <c r="F25" i="12"/>
  <c r="D25" i="12"/>
  <c r="G25" i="12" s="1"/>
  <c r="C25" i="12"/>
  <c r="B25" i="12"/>
  <c r="A25" i="12"/>
  <c r="AJ3" i="10"/>
  <c r="E25" i="12" s="1"/>
  <c r="H46" i="12"/>
  <c r="F46" i="12"/>
  <c r="G46" i="12"/>
  <c r="C46" i="12"/>
  <c r="B46" i="12"/>
  <c r="A46" i="12"/>
  <c r="H43" i="12"/>
  <c r="F43" i="12"/>
  <c r="G43" i="12"/>
  <c r="C43" i="12"/>
  <c r="B43" i="12"/>
  <c r="A43" i="12"/>
  <c r="H40" i="12"/>
  <c r="F40" i="12"/>
  <c r="G40" i="12"/>
  <c r="C40" i="12"/>
  <c r="B40" i="12"/>
  <c r="A40" i="12"/>
  <c r="H37" i="12"/>
  <c r="F37" i="12"/>
  <c r="G37" i="12"/>
  <c r="C37" i="12"/>
  <c r="B37" i="12"/>
  <c r="A37" i="12"/>
  <c r="H34" i="12"/>
  <c r="F34" i="12"/>
  <c r="G34" i="12"/>
  <c r="C34" i="12"/>
  <c r="B34" i="12"/>
  <c r="A34" i="12"/>
  <c r="G51" i="18"/>
  <c r="H49" i="18"/>
  <c r="G49" i="18"/>
  <c r="F49" i="18"/>
  <c r="E49" i="18"/>
  <c r="D49" i="18"/>
  <c r="C49" i="18"/>
  <c r="B49" i="18"/>
  <c r="A49" i="18"/>
  <c r="H46" i="18"/>
  <c r="G46" i="18"/>
  <c r="F46" i="18"/>
  <c r="E46" i="18"/>
  <c r="D46" i="18"/>
  <c r="C46" i="18"/>
  <c r="B46" i="18"/>
  <c r="A46" i="18"/>
  <c r="H43" i="18"/>
  <c r="G43" i="18"/>
  <c r="F43" i="18"/>
  <c r="E43" i="18"/>
  <c r="D43" i="18"/>
  <c r="C43" i="18"/>
  <c r="B43" i="18"/>
  <c r="A43" i="18"/>
  <c r="H40" i="18"/>
  <c r="G40" i="18"/>
  <c r="F40" i="18"/>
  <c r="E40" i="18"/>
  <c r="D40" i="18"/>
  <c r="C40" i="18"/>
  <c r="B40" i="18"/>
  <c r="A40" i="18"/>
  <c r="H37" i="18"/>
  <c r="G37" i="18"/>
  <c r="F37" i="18"/>
  <c r="E37" i="18"/>
  <c r="D37" i="18"/>
  <c r="C37" i="18"/>
  <c r="B37" i="18"/>
  <c r="A37" i="18"/>
  <c r="H34" i="18"/>
  <c r="G34" i="18"/>
  <c r="F34" i="18"/>
  <c r="E34" i="18"/>
  <c r="D34" i="18"/>
  <c r="C34" i="18"/>
  <c r="B34" i="18"/>
  <c r="A34" i="18"/>
  <c r="H31" i="18"/>
  <c r="G31" i="18"/>
  <c r="F31" i="18"/>
  <c r="E31" i="18"/>
  <c r="D31" i="18"/>
  <c r="C31" i="18"/>
  <c r="B31" i="18"/>
  <c r="A31" i="18"/>
  <c r="H28" i="18"/>
  <c r="G28" i="18"/>
  <c r="F28" i="18"/>
  <c r="E28" i="18"/>
  <c r="D28" i="18"/>
  <c r="C28" i="18"/>
  <c r="B28" i="18"/>
  <c r="A28" i="18"/>
  <c r="H25" i="18"/>
  <c r="G25" i="18"/>
  <c r="F25" i="18"/>
  <c r="E25" i="18"/>
  <c r="D25" i="18"/>
  <c r="C25" i="18"/>
  <c r="B25" i="18"/>
  <c r="A25" i="18"/>
  <c r="H22" i="18"/>
  <c r="G22" i="18"/>
  <c r="F22" i="18"/>
  <c r="E22" i="18"/>
  <c r="D22" i="18"/>
  <c r="C22" i="18"/>
  <c r="B22" i="18"/>
  <c r="A22" i="18"/>
  <c r="A20" i="18"/>
  <c r="D19" i="18"/>
  <c r="B19" i="18"/>
  <c r="B13" i="18"/>
  <c r="G10" i="18"/>
  <c r="G9" i="18"/>
  <c r="G7" i="18"/>
  <c r="B7" i="18"/>
  <c r="G6" i="18"/>
  <c r="B6" i="18"/>
  <c r="B3" i="18"/>
  <c r="A1" i="18"/>
  <c r="B19" i="12"/>
  <c r="BB3" i="10"/>
  <c r="F30" i="11" s="1"/>
  <c r="G30" i="11"/>
  <c r="D30" i="11"/>
  <c r="C30" i="11"/>
  <c r="B30" i="11"/>
  <c r="A30" i="11"/>
  <c r="G26" i="11"/>
  <c r="D26" i="11"/>
  <c r="E26" i="11" s="1"/>
  <c r="C26" i="11"/>
  <c r="B26" i="11"/>
  <c r="A26" i="11"/>
  <c r="K47" i="4"/>
  <c r="J47" i="4"/>
  <c r="I47" i="4"/>
  <c r="H47" i="4"/>
  <c r="G47" i="4"/>
  <c r="F47" i="4"/>
  <c r="E47" i="4"/>
  <c r="D47" i="4"/>
  <c r="C47" i="4"/>
  <c r="B47" i="4"/>
  <c r="A47" i="4"/>
  <c r="K44" i="4"/>
  <c r="J44" i="4"/>
  <c r="I44" i="4"/>
  <c r="H44" i="4"/>
  <c r="G44" i="4"/>
  <c r="F44" i="4"/>
  <c r="E44" i="4"/>
  <c r="D44" i="4"/>
  <c r="C44" i="4"/>
  <c r="B44" i="4"/>
  <c r="A44" i="4"/>
  <c r="K41" i="4"/>
  <c r="J41" i="4"/>
  <c r="I41" i="4"/>
  <c r="H41" i="4"/>
  <c r="G41" i="4"/>
  <c r="F41" i="4"/>
  <c r="E41" i="4"/>
  <c r="D41" i="4"/>
  <c r="C41" i="4"/>
  <c r="B41" i="4"/>
  <c r="A41" i="4"/>
  <c r="K38" i="4"/>
  <c r="J38" i="4"/>
  <c r="I38" i="4"/>
  <c r="H38" i="4"/>
  <c r="G38" i="4"/>
  <c r="F38" i="4"/>
  <c r="E38" i="4"/>
  <c r="D38" i="4"/>
  <c r="C38" i="4"/>
  <c r="B38" i="4"/>
  <c r="A38" i="4"/>
  <c r="K35" i="4"/>
  <c r="J35" i="4"/>
  <c r="I35" i="4"/>
  <c r="H35" i="4"/>
  <c r="G35" i="4"/>
  <c r="F35" i="4"/>
  <c r="E35" i="4"/>
  <c r="D35" i="4"/>
  <c r="C35" i="4"/>
  <c r="B35" i="4"/>
  <c r="A35" i="4"/>
  <c r="G51" i="17"/>
  <c r="H49" i="17"/>
  <c r="G49" i="17"/>
  <c r="F49" i="17"/>
  <c r="E49" i="17"/>
  <c r="D49" i="17"/>
  <c r="C49" i="17"/>
  <c r="B49" i="17"/>
  <c r="A49" i="17"/>
  <c r="H46" i="17"/>
  <c r="G46" i="17"/>
  <c r="F46" i="17"/>
  <c r="E46" i="17"/>
  <c r="D46" i="17"/>
  <c r="C46" i="17"/>
  <c r="B46" i="17"/>
  <c r="A46" i="17"/>
  <c r="H43" i="17"/>
  <c r="G43" i="17"/>
  <c r="F43" i="17"/>
  <c r="E43" i="17"/>
  <c r="D43" i="17"/>
  <c r="C43" i="17"/>
  <c r="B43" i="17"/>
  <c r="A43" i="17"/>
  <c r="H40" i="17"/>
  <c r="G40" i="17"/>
  <c r="F40" i="17"/>
  <c r="E40" i="17"/>
  <c r="D40" i="17"/>
  <c r="C40" i="17"/>
  <c r="B40" i="17"/>
  <c r="A40" i="17"/>
  <c r="H37" i="17"/>
  <c r="G37" i="17"/>
  <c r="F37" i="17"/>
  <c r="E37" i="17"/>
  <c r="D37" i="17"/>
  <c r="C37" i="17"/>
  <c r="B37" i="17"/>
  <c r="A37" i="17"/>
  <c r="H34" i="17"/>
  <c r="G34" i="17"/>
  <c r="F34" i="17"/>
  <c r="E34" i="17"/>
  <c r="D34" i="17"/>
  <c r="C34" i="17"/>
  <c r="B34" i="17"/>
  <c r="A34" i="17"/>
  <c r="H31" i="17"/>
  <c r="G31" i="17"/>
  <c r="F31" i="17"/>
  <c r="E31" i="17"/>
  <c r="D31" i="17"/>
  <c r="C31" i="17"/>
  <c r="B31" i="17"/>
  <c r="A31" i="17"/>
  <c r="H28" i="17"/>
  <c r="G28" i="17"/>
  <c r="F28" i="17"/>
  <c r="E28" i="17"/>
  <c r="D28" i="17"/>
  <c r="C28" i="17"/>
  <c r="B28" i="17"/>
  <c r="A28" i="17"/>
  <c r="H25" i="17"/>
  <c r="G25" i="17"/>
  <c r="F25" i="17"/>
  <c r="E25" i="17"/>
  <c r="D25" i="17"/>
  <c r="C25" i="17"/>
  <c r="B25" i="17"/>
  <c r="A25" i="17"/>
  <c r="H22" i="17"/>
  <c r="G22" i="17"/>
  <c r="F22" i="17"/>
  <c r="E22" i="17"/>
  <c r="D22" i="17"/>
  <c r="C22" i="17"/>
  <c r="B22" i="17"/>
  <c r="A22" i="17"/>
  <c r="A20" i="17"/>
  <c r="G19" i="17"/>
  <c r="F19" i="17"/>
  <c r="D19" i="17"/>
  <c r="B19" i="17"/>
  <c r="E18" i="17"/>
  <c r="B18" i="17"/>
  <c r="B13" i="17"/>
  <c r="G10" i="17"/>
  <c r="G9" i="17"/>
  <c r="G7" i="17"/>
  <c r="B7" i="17"/>
  <c r="G6" i="17"/>
  <c r="B6" i="17"/>
  <c r="B3" i="17"/>
  <c r="A1" i="17"/>
  <c r="G19" i="14"/>
  <c r="D25" i="14"/>
  <c r="C25" i="14"/>
  <c r="B25" i="14"/>
  <c r="A25" i="14"/>
  <c r="H46" i="14"/>
  <c r="G46" i="14"/>
  <c r="F46" i="14"/>
  <c r="E46" i="14"/>
  <c r="D46" i="14"/>
  <c r="C46" i="14"/>
  <c r="B46" i="14"/>
  <c r="A46" i="14"/>
  <c r="H43" i="14"/>
  <c r="G43" i="14"/>
  <c r="F43" i="14"/>
  <c r="E43" i="14"/>
  <c r="D43" i="14"/>
  <c r="C43" i="14"/>
  <c r="B43" i="14"/>
  <c r="A43" i="14"/>
  <c r="H40" i="14"/>
  <c r="G40" i="14"/>
  <c r="F40" i="14"/>
  <c r="E40" i="14"/>
  <c r="D40" i="14"/>
  <c r="C40" i="14"/>
  <c r="B40" i="14"/>
  <c r="A40" i="14"/>
  <c r="H37" i="14"/>
  <c r="G37" i="14"/>
  <c r="F37" i="14"/>
  <c r="E37" i="14"/>
  <c r="D37" i="14"/>
  <c r="C37" i="14"/>
  <c r="B37" i="14"/>
  <c r="A37" i="14"/>
  <c r="H34" i="14"/>
  <c r="G34" i="14"/>
  <c r="F34" i="14"/>
  <c r="E34" i="14"/>
  <c r="D34" i="14"/>
  <c r="C34" i="14"/>
  <c r="B34" i="14"/>
  <c r="A34" i="14"/>
  <c r="FM100" i="10"/>
  <c r="K48" i="4" s="1"/>
  <c r="FL100" i="10"/>
  <c r="EV100" i="10"/>
  <c r="K45" i="4" s="1"/>
  <c r="EU100" i="10"/>
  <c r="EE100" i="10"/>
  <c r="K42" i="4" s="1"/>
  <c r="ED100" i="10"/>
  <c r="DN100" i="10"/>
  <c r="K39" i="4" s="1"/>
  <c r="DM100" i="10"/>
  <c r="CW100" i="10"/>
  <c r="K36" i="4" s="1"/>
  <c r="CV100" i="10"/>
  <c r="CF100" i="10"/>
  <c r="K33" i="4" s="1"/>
  <c r="CE100" i="10"/>
  <c r="BO100" i="10"/>
  <c r="K51" i="4" s="1"/>
  <c r="BN100" i="10"/>
  <c r="AW100" i="10"/>
  <c r="K30" i="4" s="1"/>
  <c r="AV100" i="10"/>
  <c r="AE100" i="10"/>
  <c r="K27" i="4" s="1"/>
  <c r="AD100" i="10"/>
  <c r="M100" i="10"/>
  <c r="FS99" i="10"/>
  <c r="FR99" i="10"/>
  <c r="FB99" i="10"/>
  <c r="FA99" i="10"/>
  <c r="EK99" i="10"/>
  <c r="EJ99" i="10"/>
  <c r="DT99" i="10"/>
  <c r="DS99" i="10"/>
  <c r="DC99" i="10"/>
  <c r="DB99" i="10"/>
  <c r="CL99" i="10"/>
  <c r="CK99" i="10"/>
  <c r="BU99" i="10"/>
  <c r="BT99" i="10"/>
  <c r="BD99" i="10"/>
  <c r="BC99" i="10"/>
  <c r="AL99" i="10"/>
  <c r="AK99" i="10"/>
  <c r="FS98" i="10"/>
  <c r="FR98" i="10"/>
  <c r="FB98" i="10"/>
  <c r="FA98" i="10"/>
  <c r="EK98" i="10"/>
  <c r="EJ98" i="10"/>
  <c r="DT98" i="10"/>
  <c r="DS98" i="10"/>
  <c r="DC98" i="10"/>
  <c r="DB98" i="10"/>
  <c r="CL98" i="10"/>
  <c r="CK98" i="10"/>
  <c r="BU98" i="10"/>
  <c r="BT98" i="10"/>
  <c r="BD98" i="10"/>
  <c r="BC98" i="10"/>
  <c r="AL98" i="10"/>
  <c r="AK98" i="10"/>
  <c r="FS97" i="10"/>
  <c r="FR97" i="10"/>
  <c r="FB97" i="10"/>
  <c r="FA97" i="10"/>
  <c r="EK97" i="10"/>
  <c r="EJ97" i="10"/>
  <c r="DT97" i="10"/>
  <c r="DS97" i="10"/>
  <c r="DC97" i="10"/>
  <c r="DB97" i="10"/>
  <c r="CL97" i="10"/>
  <c r="CK97" i="10"/>
  <c r="BU97" i="10"/>
  <c r="BT97" i="10"/>
  <c r="BD97" i="10"/>
  <c r="BC97" i="10"/>
  <c r="AL97" i="10"/>
  <c r="AK97" i="10"/>
  <c r="FS96" i="10"/>
  <c r="FR96" i="10"/>
  <c r="FB96" i="10"/>
  <c r="FA96" i="10"/>
  <c r="EK96" i="10"/>
  <c r="EJ96" i="10"/>
  <c r="DT96" i="10"/>
  <c r="DS96" i="10"/>
  <c r="DC96" i="10"/>
  <c r="DB96" i="10"/>
  <c r="CL96" i="10"/>
  <c r="CK96" i="10"/>
  <c r="BU96" i="10"/>
  <c r="BT96" i="10"/>
  <c r="BD96" i="10"/>
  <c r="BC96" i="10"/>
  <c r="AL96" i="10"/>
  <c r="AK96" i="10"/>
  <c r="FS95" i="10"/>
  <c r="FR95" i="10"/>
  <c r="FB95" i="10"/>
  <c r="FA95" i="10"/>
  <c r="EK95" i="10"/>
  <c r="EJ95" i="10"/>
  <c r="DT95" i="10"/>
  <c r="DS95" i="10"/>
  <c r="DC95" i="10"/>
  <c r="DB95" i="10"/>
  <c r="CL95" i="10"/>
  <c r="CK95" i="10"/>
  <c r="BU95" i="10"/>
  <c r="BT95" i="10"/>
  <c r="BD95" i="10"/>
  <c r="BC95" i="10"/>
  <c r="AL95" i="10"/>
  <c r="AK95" i="10"/>
  <c r="FS94" i="10"/>
  <c r="FR94" i="10"/>
  <c r="FB94" i="10"/>
  <c r="FA94" i="10"/>
  <c r="EK94" i="10"/>
  <c r="EJ94" i="10"/>
  <c r="DT94" i="10"/>
  <c r="DS94" i="10"/>
  <c r="DC94" i="10"/>
  <c r="DB94" i="10"/>
  <c r="CL94" i="10"/>
  <c r="CK94" i="10"/>
  <c r="BU94" i="10"/>
  <c r="BT94" i="10"/>
  <c r="BD94" i="10"/>
  <c r="BC94" i="10"/>
  <c r="AL94" i="10"/>
  <c r="AK94" i="10"/>
  <c r="FS93" i="10"/>
  <c r="FR93" i="10"/>
  <c r="FB93" i="10"/>
  <c r="FA93" i="10"/>
  <c r="EK93" i="10"/>
  <c r="EJ93" i="10"/>
  <c r="DT93" i="10"/>
  <c r="DS93" i="10"/>
  <c r="DC93" i="10"/>
  <c r="DB93" i="10"/>
  <c r="CL93" i="10"/>
  <c r="CK93" i="10"/>
  <c r="BU93" i="10"/>
  <c r="BT93" i="10"/>
  <c r="BD93" i="10"/>
  <c r="BC93" i="10"/>
  <c r="AL93" i="10"/>
  <c r="AK93" i="10"/>
  <c r="FS92" i="10"/>
  <c r="FR92" i="10"/>
  <c r="FB92" i="10"/>
  <c r="FA92" i="10"/>
  <c r="EK92" i="10"/>
  <c r="EJ92" i="10"/>
  <c r="DT92" i="10"/>
  <c r="DS92" i="10"/>
  <c r="DC92" i="10"/>
  <c r="DB92" i="10"/>
  <c r="CL92" i="10"/>
  <c r="CK92" i="10"/>
  <c r="BU92" i="10"/>
  <c r="BT92" i="10"/>
  <c r="BD92" i="10"/>
  <c r="BC92" i="10"/>
  <c r="AL92" i="10"/>
  <c r="AK92" i="10"/>
  <c r="FS91" i="10"/>
  <c r="FR91" i="10"/>
  <c r="FB91" i="10"/>
  <c r="FA91" i="10"/>
  <c r="EK91" i="10"/>
  <c r="EJ91" i="10"/>
  <c r="DT91" i="10"/>
  <c r="DS91" i="10"/>
  <c r="DC91" i="10"/>
  <c r="DB91" i="10"/>
  <c r="CL91" i="10"/>
  <c r="CK91" i="10"/>
  <c r="BU91" i="10"/>
  <c r="BT91" i="10"/>
  <c r="BD91" i="10"/>
  <c r="BC91" i="10"/>
  <c r="AL91" i="10"/>
  <c r="AK91" i="10"/>
  <c r="FS90" i="10"/>
  <c r="FR90" i="10"/>
  <c r="FB90" i="10"/>
  <c r="FA90" i="10"/>
  <c r="EK90" i="10"/>
  <c r="EJ90" i="10"/>
  <c r="DT90" i="10"/>
  <c r="DS90" i="10"/>
  <c r="DC90" i="10"/>
  <c r="DB90" i="10"/>
  <c r="CL90" i="10"/>
  <c r="CK90" i="10"/>
  <c r="BU90" i="10"/>
  <c r="BT90" i="10"/>
  <c r="BD90" i="10"/>
  <c r="BC90" i="10"/>
  <c r="AL90" i="10"/>
  <c r="AK90" i="10"/>
  <c r="FS89" i="10"/>
  <c r="FR89" i="10"/>
  <c r="FB89" i="10"/>
  <c r="FA89" i="10"/>
  <c r="EK89" i="10"/>
  <c r="EJ89" i="10"/>
  <c r="DT89" i="10"/>
  <c r="DS89" i="10"/>
  <c r="DC89" i="10"/>
  <c r="DB89" i="10"/>
  <c r="CL89" i="10"/>
  <c r="CK89" i="10"/>
  <c r="BU89" i="10"/>
  <c r="BT89" i="10"/>
  <c r="BD89" i="10"/>
  <c r="BC89" i="10"/>
  <c r="AL89" i="10"/>
  <c r="AK89" i="10"/>
  <c r="FS88" i="10"/>
  <c r="FR88" i="10"/>
  <c r="FB88" i="10"/>
  <c r="FA88" i="10"/>
  <c r="EK88" i="10"/>
  <c r="EJ88" i="10"/>
  <c r="DT88" i="10"/>
  <c r="DS88" i="10"/>
  <c r="DC88" i="10"/>
  <c r="DB88" i="10"/>
  <c r="CL88" i="10"/>
  <c r="CK88" i="10"/>
  <c r="BU88" i="10"/>
  <c r="BT88" i="10"/>
  <c r="BD88" i="10"/>
  <c r="BC88" i="10"/>
  <c r="AL88" i="10"/>
  <c r="AK88" i="10"/>
  <c r="FS87" i="10"/>
  <c r="FR87" i="10"/>
  <c r="FB87" i="10"/>
  <c r="FA87" i="10"/>
  <c r="EK87" i="10"/>
  <c r="EJ87" i="10"/>
  <c r="DT87" i="10"/>
  <c r="DS87" i="10"/>
  <c r="DC87" i="10"/>
  <c r="DB87" i="10"/>
  <c r="CL87" i="10"/>
  <c r="CK87" i="10"/>
  <c r="BU87" i="10"/>
  <c r="BT87" i="10"/>
  <c r="BD87" i="10"/>
  <c r="BC87" i="10"/>
  <c r="AL87" i="10"/>
  <c r="AK87" i="10"/>
  <c r="FS86" i="10"/>
  <c r="FR86" i="10"/>
  <c r="FB86" i="10"/>
  <c r="FA86" i="10"/>
  <c r="EK86" i="10"/>
  <c r="EJ86" i="10"/>
  <c r="DT86" i="10"/>
  <c r="DS86" i="10"/>
  <c r="DC86" i="10"/>
  <c r="DB86" i="10"/>
  <c r="CL86" i="10"/>
  <c r="CK86" i="10"/>
  <c r="BU86" i="10"/>
  <c r="BT86" i="10"/>
  <c r="BD86" i="10"/>
  <c r="BC86" i="10"/>
  <c r="AL86" i="10"/>
  <c r="AK86" i="10"/>
  <c r="FS85" i="10"/>
  <c r="FR85" i="10"/>
  <c r="FB85" i="10"/>
  <c r="FA85" i="10"/>
  <c r="EK85" i="10"/>
  <c r="EJ85" i="10"/>
  <c r="DT85" i="10"/>
  <c r="DS85" i="10"/>
  <c r="DC85" i="10"/>
  <c r="DB85" i="10"/>
  <c r="CL85" i="10"/>
  <c r="CK85" i="10"/>
  <c r="BU85" i="10"/>
  <c r="BT85" i="10"/>
  <c r="BD85" i="10"/>
  <c r="BC85" i="10"/>
  <c r="AL85" i="10"/>
  <c r="AK85" i="10"/>
  <c r="FS84" i="10"/>
  <c r="FR84" i="10"/>
  <c r="FB84" i="10"/>
  <c r="FA84" i="10"/>
  <c r="EK84" i="10"/>
  <c r="EJ84" i="10"/>
  <c r="DT84" i="10"/>
  <c r="DS84" i="10"/>
  <c r="DC84" i="10"/>
  <c r="DB84" i="10"/>
  <c r="CL84" i="10"/>
  <c r="CK84" i="10"/>
  <c r="BU84" i="10"/>
  <c r="BT84" i="10"/>
  <c r="BD84" i="10"/>
  <c r="BC84" i="10"/>
  <c r="AL84" i="10"/>
  <c r="AK84" i="10"/>
  <c r="FS83" i="10"/>
  <c r="FR83" i="10"/>
  <c r="FB83" i="10"/>
  <c r="FA83" i="10"/>
  <c r="EK83" i="10"/>
  <c r="EJ83" i="10"/>
  <c r="DT83" i="10"/>
  <c r="DS83" i="10"/>
  <c r="DC83" i="10"/>
  <c r="DB83" i="10"/>
  <c r="CL83" i="10"/>
  <c r="CK83" i="10"/>
  <c r="BU83" i="10"/>
  <c r="BT83" i="10"/>
  <c r="BD83" i="10"/>
  <c r="BC83" i="10"/>
  <c r="AL83" i="10"/>
  <c r="AK83" i="10"/>
  <c r="FS82" i="10"/>
  <c r="FR82" i="10"/>
  <c r="FB82" i="10"/>
  <c r="FA82" i="10"/>
  <c r="EK82" i="10"/>
  <c r="EJ82" i="10"/>
  <c r="DT82" i="10"/>
  <c r="DS82" i="10"/>
  <c r="DC82" i="10"/>
  <c r="DB82" i="10"/>
  <c r="CL82" i="10"/>
  <c r="CK82" i="10"/>
  <c r="BU82" i="10"/>
  <c r="BT82" i="10"/>
  <c r="BD82" i="10"/>
  <c r="BC82" i="10"/>
  <c r="AL82" i="10"/>
  <c r="AK82" i="10"/>
  <c r="FS81" i="10"/>
  <c r="FR81" i="10"/>
  <c r="FB81" i="10"/>
  <c r="FA81" i="10"/>
  <c r="EK81" i="10"/>
  <c r="EJ81" i="10"/>
  <c r="DT81" i="10"/>
  <c r="DS81" i="10"/>
  <c r="DC81" i="10"/>
  <c r="DB81" i="10"/>
  <c r="CL81" i="10"/>
  <c r="CK81" i="10"/>
  <c r="BU81" i="10"/>
  <c r="BT81" i="10"/>
  <c r="BD81" i="10"/>
  <c r="BC81" i="10"/>
  <c r="AL81" i="10"/>
  <c r="AK81" i="10"/>
  <c r="FS80" i="10"/>
  <c r="FR80" i="10"/>
  <c r="FB80" i="10"/>
  <c r="FA80" i="10"/>
  <c r="EK80" i="10"/>
  <c r="EJ80" i="10"/>
  <c r="DT80" i="10"/>
  <c r="DS80" i="10"/>
  <c r="DC80" i="10"/>
  <c r="DB80" i="10"/>
  <c r="CL80" i="10"/>
  <c r="CK80" i="10"/>
  <c r="BU80" i="10"/>
  <c r="BT80" i="10"/>
  <c r="BD80" i="10"/>
  <c r="BC80" i="10"/>
  <c r="AL80" i="10"/>
  <c r="AK80" i="10"/>
  <c r="FS79" i="10"/>
  <c r="FR79" i="10"/>
  <c r="FB79" i="10"/>
  <c r="FA79" i="10"/>
  <c r="EK79" i="10"/>
  <c r="EJ79" i="10"/>
  <c r="DT79" i="10"/>
  <c r="DS79" i="10"/>
  <c r="DC79" i="10"/>
  <c r="DB79" i="10"/>
  <c r="CL79" i="10"/>
  <c r="CK79" i="10"/>
  <c r="BU79" i="10"/>
  <c r="BT79" i="10"/>
  <c r="BD79" i="10"/>
  <c r="BC79" i="10"/>
  <c r="AL79" i="10"/>
  <c r="AK79" i="10"/>
  <c r="FS78" i="10"/>
  <c r="FR78" i="10"/>
  <c r="FB78" i="10"/>
  <c r="FA78" i="10"/>
  <c r="EK78" i="10"/>
  <c r="EJ78" i="10"/>
  <c r="DT78" i="10"/>
  <c r="DS78" i="10"/>
  <c r="DC78" i="10"/>
  <c r="DB78" i="10"/>
  <c r="CL78" i="10"/>
  <c r="CK78" i="10"/>
  <c r="BU78" i="10"/>
  <c r="BT78" i="10"/>
  <c r="BD78" i="10"/>
  <c r="BC78" i="10"/>
  <c r="AL78" i="10"/>
  <c r="AK78" i="10"/>
  <c r="FS77" i="10"/>
  <c r="FR77" i="10"/>
  <c r="FB77" i="10"/>
  <c r="FA77" i="10"/>
  <c r="EK77" i="10"/>
  <c r="EJ77" i="10"/>
  <c r="DT77" i="10"/>
  <c r="DS77" i="10"/>
  <c r="DC77" i="10"/>
  <c r="DB77" i="10"/>
  <c r="CL77" i="10"/>
  <c r="CK77" i="10"/>
  <c r="BU77" i="10"/>
  <c r="BT77" i="10"/>
  <c r="BD77" i="10"/>
  <c r="BC77" i="10"/>
  <c r="AL77" i="10"/>
  <c r="AK77" i="10"/>
  <c r="FS76" i="10"/>
  <c r="FR76" i="10"/>
  <c r="FB76" i="10"/>
  <c r="FA76" i="10"/>
  <c r="EK76" i="10"/>
  <c r="EJ76" i="10"/>
  <c r="DT76" i="10"/>
  <c r="DS76" i="10"/>
  <c r="DC76" i="10"/>
  <c r="DB76" i="10"/>
  <c r="CL76" i="10"/>
  <c r="CK76" i="10"/>
  <c r="BU76" i="10"/>
  <c r="BT76" i="10"/>
  <c r="BD76" i="10"/>
  <c r="BC76" i="10"/>
  <c r="AL76" i="10"/>
  <c r="AK76" i="10"/>
  <c r="FS75" i="10"/>
  <c r="FR75" i="10"/>
  <c r="FB75" i="10"/>
  <c r="FA75" i="10"/>
  <c r="EK75" i="10"/>
  <c r="EJ75" i="10"/>
  <c r="DT75" i="10"/>
  <c r="DS75" i="10"/>
  <c r="DC75" i="10"/>
  <c r="DB75" i="10"/>
  <c r="CL75" i="10"/>
  <c r="CK75" i="10"/>
  <c r="BU75" i="10"/>
  <c r="BT75" i="10"/>
  <c r="BD75" i="10"/>
  <c r="BC75" i="10"/>
  <c r="AL75" i="10"/>
  <c r="AK75" i="10"/>
  <c r="FS74" i="10"/>
  <c r="FR74" i="10"/>
  <c r="FB74" i="10"/>
  <c r="FA74" i="10"/>
  <c r="EK74" i="10"/>
  <c r="EJ74" i="10"/>
  <c r="DT74" i="10"/>
  <c r="DS74" i="10"/>
  <c r="DC74" i="10"/>
  <c r="DB74" i="10"/>
  <c r="CL74" i="10"/>
  <c r="CK74" i="10"/>
  <c r="BU74" i="10"/>
  <c r="BT74" i="10"/>
  <c r="BD74" i="10"/>
  <c r="BC74" i="10"/>
  <c r="AL74" i="10"/>
  <c r="AK74" i="10"/>
  <c r="FS73" i="10"/>
  <c r="FR73" i="10"/>
  <c r="FB73" i="10"/>
  <c r="FA73" i="10"/>
  <c r="EK73" i="10"/>
  <c r="EJ73" i="10"/>
  <c r="DT73" i="10"/>
  <c r="DS73" i="10"/>
  <c r="DC73" i="10"/>
  <c r="DB73" i="10"/>
  <c r="CL73" i="10"/>
  <c r="CK73" i="10"/>
  <c r="BU73" i="10"/>
  <c r="BT73" i="10"/>
  <c r="BD73" i="10"/>
  <c r="BC73" i="10"/>
  <c r="AL73" i="10"/>
  <c r="AK73" i="10"/>
  <c r="FS72" i="10"/>
  <c r="FR72" i="10"/>
  <c r="FB72" i="10"/>
  <c r="FA72" i="10"/>
  <c r="EK72" i="10"/>
  <c r="EJ72" i="10"/>
  <c r="DT72" i="10"/>
  <c r="DS72" i="10"/>
  <c r="DC72" i="10"/>
  <c r="DB72" i="10"/>
  <c r="CL72" i="10"/>
  <c r="CK72" i="10"/>
  <c r="BU72" i="10"/>
  <c r="BT72" i="10"/>
  <c r="BD72" i="10"/>
  <c r="BC72" i="10"/>
  <c r="AL72" i="10"/>
  <c r="AK72" i="10"/>
  <c r="FS71" i="10"/>
  <c r="FR71" i="10"/>
  <c r="FB71" i="10"/>
  <c r="FA71" i="10"/>
  <c r="EK71" i="10"/>
  <c r="EJ71" i="10"/>
  <c r="DT71" i="10"/>
  <c r="DS71" i="10"/>
  <c r="DC71" i="10"/>
  <c r="DB71" i="10"/>
  <c r="CL71" i="10"/>
  <c r="CK71" i="10"/>
  <c r="BU71" i="10"/>
  <c r="BT71" i="10"/>
  <c r="BD71" i="10"/>
  <c r="BC71" i="10"/>
  <c r="AL71" i="10"/>
  <c r="AK71" i="10"/>
  <c r="FS70" i="10"/>
  <c r="FR70" i="10"/>
  <c r="FB70" i="10"/>
  <c r="FA70" i="10"/>
  <c r="EK70" i="10"/>
  <c r="EJ70" i="10"/>
  <c r="DT70" i="10"/>
  <c r="DS70" i="10"/>
  <c r="DC70" i="10"/>
  <c r="DB70" i="10"/>
  <c r="CL70" i="10"/>
  <c r="CK70" i="10"/>
  <c r="BU70" i="10"/>
  <c r="BT70" i="10"/>
  <c r="BD70" i="10"/>
  <c r="BC70" i="10"/>
  <c r="AL70" i="10"/>
  <c r="AK70" i="10"/>
  <c r="FS69" i="10"/>
  <c r="FR69" i="10"/>
  <c r="FB69" i="10"/>
  <c r="FA69" i="10"/>
  <c r="EK69" i="10"/>
  <c r="EJ69" i="10"/>
  <c r="DT69" i="10"/>
  <c r="DS69" i="10"/>
  <c r="DC69" i="10"/>
  <c r="DB69" i="10"/>
  <c r="CL69" i="10"/>
  <c r="CK69" i="10"/>
  <c r="BU69" i="10"/>
  <c r="BT69" i="10"/>
  <c r="BD69" i="10"/>
  <c r="BC69" i="10"/>
  <c r="AL69" i="10"/>
  <c r="AK69" i="10"/>
  <c r="FS68" i="10"/>
  <c r="FR68" i="10"/>
  <c r="FB68" i="10"/>
  <c r="FA68" i="10"/>
  <c r="EK68" i="10"/>
  <c r="EJ68" i="10"/>
  <c r="DT68" i="10"/>
  <c r="DS68" i="10"/>
  <c r="DC68" i="10"/>
  <c r="DB68" i="10"/>
  <c r="CL68" i="10"/>
  <c r="CK68" i="10"/>
  <c r="BU68" i="10"/>
  <c r="BT68" i="10"/>
  <c r="BD68" i="10"/>
  <c r="BC68" i="10"/>
  <c r="AL68" i="10"/>
  <c r="AK68" i="10"/>
  <c r="FS67" i="10"/>
  <c r="FR67" i="10"/>
  <c r="FB67" i="10"/>
  <c r="FA67" i="10"/>
  <c r="EK67" i="10"/>
  <c r="EJ67" i="10"/>
  <c r="DT67" i="10"/>
  <c r="DS67" i="10"/>
  <c r="DC67" i="10"/>
  <c r="DB67" i="10"/>
  <c r="CL67" i="10"/>
  <c r="CK67" i="10"/>
  <c r="BU67" i="10"/>
  <c r="BT67" i="10"/>
  <c r="BD67" i="10"/>
  <c r="BC67" i="10"/>
  <c r="AL67" i="10"/>
  <c r="AK67" i="10"/>
  <c r="FS66" i="10"/>
  <c r="FR66" i="10"/>
  <c r="FB66" i="10"/>
  <c r="FA66" i="10"/>
  <c r="EK66" i="10"/>
  <c r="EJ66" i="10"/>
  <c r="DT66" i="10"/>
  <c r="DS66" i="10"/>
  <c r="DC66" i="10"/>
  <c r="DB66" i="10"/>
  <c r="CL66" i="10"/>
  <c r="CK66" i="10"/>
  <c r="BU66" i="10"/>
  <c r="BT66" i="10"/>
  <c r="BD66" i="10"/>
  <c r="BC66" i="10"/>
  <c r="AL66" i="10"/>
  <c r="AK66" i="10"/>
  <c r="FS65" i="10"/>
  <c r="FR65" i="10"/>
  <c r="FB65" i="10"/>
  <c r="FA65" i="10"/>
  <c r="EK65" i="10"/>
  <c r="EJ65" i="10"/>
  <c r="DT65" i="10"/>
  <c r="DS65" i="10"/>
  <c r="DC65" i="10"/>
  <c r="DB65" i="10"/>
  <c r="CL65" i="10"/>
  <c r="CK65" i="10"/>
  <c r="BU65" i="10"/>
  <c r="BT65" i="10"/>
  <c r="BD65" i="10"/>
  <c r="BC65" i="10"/>
  <c r="AL65" i="10"/>
  <c r="AK65" i="10"/>
  <c r="FS64" i="10"/>
  <c r="FR64" i="10"/>
  <c r="FB64" i="10"/>
  <c r="FA64" i="10"/>
  <c r="EK64" i="10"/>
  <c r="EJ64" i="10"/>
  <c r="DT64" i="10"/>
  <c r="DS64" i="10"/>
  <c r="DC64" i="10"/>
  <c r="DB64" i="10"/>
  <c r="CL64" i="10"/>
  <c r="CK64" i="10"/>
  <c r="BU64" i="10"/>
  <c r="BT64" i="10"/>
  <c r="BD64" i="10"/>
  <c r="BC64" i="10"/>
  <c r="AL64" i="10"/>
  <c r="AK64" i="10"/>
  <c r="FS63" i="10"/>
  <c r="FR63" i="10"/>
  <c r="FB63" i="10"/>
  <c r="FA63" i="10"/>
  <c r="EK63" i="10"/>
  <c r="EJ63" i="10"/>
  <c r="DT63" i="10"/>
  <c r="DS63" i="10"/>
  <c r="DC63" i="10"/>
  <c r="DB63" i="10"/>
  <c r="CL63" i="10"/>
  <c r="CK63" i="10"/>
  <c r="BU63" i="10"/>
  <c r="BT63" i="10"/>
  <c r="BD63" i="10"/>
  <c r="BC63" i="10"/>
  <c r="AL63" i="10"/>
  <c r="AK63" i="10"/>
  <c r="FS62" i="10"/>
  <c r="FR62" i="10"/>
  <c r="FB62" i="10"/>
  <c r="FA62" i="10"/>
  <c r="EK62" i="10"/>
  <c r="EJ62" i="10"/>
  <c r="DT62" i="10"/>
  <c r="DS62" i="10"/>
  <c r="DC62" i="10"/>
  <c r="DB62" i="10"/>
  <c r="CL62" i="10"/>
  <c r="CK62" i="10"/>
  <c r="BU62" i="10"/>
  <c r="BT62" i="10"/>
  <c r="BD62" i="10"/>
  <c r="BC62" i="10"/>
  <c r="AL62" i="10"/>
  <c r="AK62" i="10"/>
  <c r="FS61" i="10"/>
  <c r="FR61" i="10"/>
  <c r="FB61" i="10"/>
  <c r="FA61" i="10"/>
  <c r="EK61" i="10"/>
  <c r="EJ61" i="10"/>
  <c r="DT61" i="10"/>
  <c r="DS61" i="10"/>
  <c r="DC61" i="10"/>
  <c r="DB61" i="10"/>
  <c r="CL61" i="10"/>
  <c r="CK61" i="10"/>
  <c r="BU61" i="10"/>
  <c r="BT61" i="10"/>
  <c r="BD61" i="10"/>
  <c r="BC61" i="10"/>
  <c r="AL61" i="10"/>
  <c r="AK61" i="10"/>
  <c r="FS60" i="10"/>
  <c r="FR60" i="10"/>
  <c r="FB60" i="10"/>
  <c r="FA60" i="10"/>
  <c r="EK60" i="10"/>
  <c r="EJ60" i="10"/>
  <c r="DT60" i="10"/>
  <c r="DS60" i="10"/>
  <c r="DC60" i="10"/>
  <c r="DB60" i="10"/>
  <c r="CL60" i="10"/>
  <c r="CK60" i="10"/>
  <c r="BU60" i="10"/>
  <c r="BT60" i="10"/>
  <c r="BD60" i="10"/>
  <c r="BC60" i="10"/>
  <c r="AL60" i="10"/>
  <c r="AK60" i="10"/>
  <c r="FS59" i="10"/>
  <c r="FR59" i="10"/>
  <c r="FB59" i="10"/>
  <c r="FA59" i="10"/>
  <c r="EK59" i="10"/>
  <c r="EJ59" i="10"/>
  <c r="DT59" i="10"/>
  <c r="DS59" i="10"/>
  <c r="DC59" i="10"/>
  <c r="DB59" i="10"/>
  <c r="CL59" i="10"/>
  <c r="CK59" i="10"/>
  <c r="BU59" i="10"/>
  <c r="BT59" i="10"/>
  <c r="BD59" i="10"/>
  <c r="BC59" i="10"/>
  <c r="AL59" i="10"/>
  <c r="AK59" i="10"/>
  <c r="FS58" i="10"/>
  <c r="FR58" i="10"/>
  <c r="FB58" i="10"/>
  <c r="FA58" i="10"/>
  <c r="EK58" i="10"/>
  <c r="EJ58" i="10"/>
  <c r="DT58" i="10"/>
  <c r="DS58" i="10"/>
  <c r="DC58" i="10"/>
  <c r="DB58" i="10"/>
  <c r="CL58" i="10"/>
  <c r="CK58" i="10"/>
  <c r="BU58" i="10"/>
  <c r="BT58" i="10"/>
  <c r="BD58" i="10"/>
  <c r="BC58" i="10"/>
  <c r="AL58" i="10"/>
  <c r="AK58" i="10"/>
  <c r="FS57" i="10"/>
  <c r="FR57" i="10"/>
  <c r="FB57" i="10"/>
  <c r="FA57" i="10"/>
  <c r="EK57" i="10"/>
  <c r="EJ57" i="10"/>
  <c r="DT57" i="10"/>
  <c r="DS57" i="10"/>
  <c r="DC57" i="10"/>
  <c r="DB57" i="10"/>
  <c r="CL57" i="10"/>
  <c r="CK57" i="10"/>
  <c r="BU57" i="10"/>
  <c r="BT57" i="10"/>
  <c r="BD57" i="10"/>
  <c r="BC57" i="10"/>
  <c r="AL57" i="10"/>
  <c r="AK57" i="10"/>
  <c r="FS56" i="10"/>
  <c r="FR56" i="10"/>
  <c r="FB56" i="10"/>
  <c r="FA56" i="10"/>
  <c r="EK56" i="10"/>
  <c r="EJ56" i="10"/>
  <c r="DT56" i="10"/>
  <c r="DS56" i="10"/>
  <c r="DC56" i="10"/>
  <c r="DB56" i="10"/>
  <c r="CL56" i="10"/>
  <c r="CK56" i="10"/>
  <c r="BU56" i="10"/>
  <c r="BT56" i="10"/>
  <c r="BD56" i="10"/>
  <c r="BC56" i="10"/>
  <c r="AL56" i="10"/>
  <c r="AK56" i="10"/>
  <c r="FS55" i="10"/>
  <c r="FR55" i="10"/>
  <c r="FB55" i="10"/>
  <c r="FA55" i="10"/>
  <c r="EK55" i="10"/>
  <c r="EJ55" i="10"/>
  <c r="DT55" i="10"/>
  <c r="DS55" i="10"/>
  <c r="DC55" i="10"/>
  <c r="DB55" i="10"/>
  <c r="CL55" i="10"/>
  <c r="CK55" i="10"/>
  <c r="BU55" i="10"/>
  <c r="BT55" i="10"/>
  <c r="BD55" i="10"/>
  <c r="BC55" i="10"/>
  <c r="AL55" i="10"/>
  <c r="AK55" i="10"/>
  <c r="FS54" i="10"/>
  <c r="FR54" i="10"/>
  <c r="FB54" i="10"/>
  <c r="FA54" i="10"/>
  <c r="EK54" i="10"/>
  <c r="EJ54" i="10"/>
  <c r="DT54" i="10"/>
  <c r="DS54" i="10"/>
  <c r="DC54" i="10"/>
  <c r="DB54" i="10"/>
  <c r="CL54" i="10"/>
  <c r="CK54" i="10"/>
  <c r="BU54" i="10"/>
  <c r="BT54" i="10"/>
  <c r="BD54" i="10"/>
  <c r="BC54" i="10"/>
  <c r="AL54" i="10"/>
  <c r="AK54" i="10"/>
  <c r="FS53" i="10"/>
  <c r="FR53" i="10"/>
  <c r="FB53" i="10"/>
  <c r="FA53" i="10"/>
  <c r="EK53" i="10"/>
  <c r="EJ53" i="10"/>
  <c r="DT53" i="10"/>
  <c r="DS53" i="10"/>
  <c r="DC53" i="10"/>
  <c r="DB53" i="10"/>
  <c r="CL53" i="10"/>
  <c r="CK53" i="10"/>
  <c r="BU53" i="10"/>
  <c r="BT53" i="10"/>
  <c r="BD53" i="10"/>
  <c r="BC53" i="10"/>
  <c r="AL53" i="10"/>
  <c r="AK53" i="10"/>
  <c r="FS52" i="10"/>
  <c r="FR52" i="10"/>
  <c r="FB52" i="10"/>
  <c r="FA52" i="10"/>
  <c r="EK52" i="10"/>
  <c r="EJ52" i="10"/>
  <c r="DT52" i="10"/>
  <c r="DS52" i="10"/>
  <c r="DC52" i="10"/>
  <c r="DB52" i="10"/>
  <c r="CL52" i="10"/>
  <c r="CK52" i="10"/>
  <c r="BU52" i="10"/>
  <c r="BT52" i="10"/>
  <c r="BD52" i="10"/>
  <c r="BC52" i="10"/>
  <c r="AL52" i="10"/>
  <c r="AK52" i="10"/>
  <c r="FS51" i="10"/>
  <c r="FR51" i="10"/>
  <c r="FB51" i="10"/>
  <c r="FA51" i="10"/>
  <c r="EK51" i="10"/>
  <c r="EJ51" i="10"/>
  <c r="DT51" i="10"/>
  <c r="DS51" i="10"/>
  <c r="DC51" i="10"/>
  <c r="DB51" i="10"/>
  <c r="CL51" i="10"/>
  <c r="CK51" i="10"/>
  <c r="BU51" i="10"/>
  <c r="BT51" i="10"/>
  <c r="BD51" i="10"/>
  <c r="BC51" i="10"/>
  <c r="AL51" i="10"/>
  <c r="AK51" i="10"/>
  <c r="FS50" i="10"/>
  <c r="FR50" i="10"/>
  <c r="FB50" i="10"/>
  <c r="FA50" i="10"/>
  <c r="EK50" i="10"/>
  <c r="EJ50" i="10"/>
  <c r="DT50" i="10"/>
  <c r="DS50" i="10"/>
  <c r="DC50" i="10"/>
  <c r="DB50" i="10"/>
  <c r="CL50" i="10"/>
  <c r="CK50" i="10"/>
  <c r="BU50" i="10"/>
  <c r="BT50" i="10"/>
  <c r="BD50" i="10"/>
  <c r="BC50" i="10"/>
  <c r="AL50" i="10"/>
  <c r="AK50" i="10"/>
  <c r="FS49" i="10"/>
  <c r="FR49" i="10"/>
  <c r="FB49" i="10"/>
  <c r="FA49" i="10"/>
  <c r="EK49" i="10"/>
  <c r="EJ49" i="10"/>
  <c r="DT49" i="10"/>
  <c r="DS49" i="10"/>
  <c r="DC49" i="10"/>
  <c r="DB49" i="10"/>
  <c r="CL49" i="10"/>
  <c r="CK49" i="10"/>
  <c r="BU49" i="10"/>
  <c r="BT49" i="10"/>
  <c r="BD49" i="10"/>
  <c r="BC49" i="10"/>
  <c r="AL49" i="10"/>
  <c r="AK49" i="10"/>
  <c r="FS48" i="10"/>
  <c r="FR48" i="10"/>
  <c r="FB48" i="10"/>
  <c r="FA48" i="10"/>
  <c r="EK48" i="10"/>
  <c r="EJ48" i="10"/>
  <c r="DT48" i="10"/>
  <c r="DS48" i="10"/>
  <c r="DC48" i="10"/>
  <c r="DB48" i="10"/>
  <c r="CL48" i="10"/>
  <c r="CK48" i="10"/>
  <c r="BU48" i="10"/>
  <c r="BT48" i="10"/>
  <c r="BD48" i="10"/>
  <c r="BC48" i="10"/>
  <c r="AL48" i="10"/>
  <c r="AK48" i="10"/>
  <c r="FS47" i="10"/>
  <c r="FR47" i="10"/>
  <c r="FB47" i="10"/>
  <c r="FA47" i="10"/>
  <c r="EK47" i="10"/>
  <c r="EJ47" i="10"/>
  <c r="DT47" i="10"/>
  <c r="DS47" i="10"/>
  <c r="DC47" i="10"/>
  <c r="DB47" i="10"/>
  <c r="CL47" i="10"/>
  <c r="CK47" i="10"/>
  <c r="BU47" i="10"/>
  <c r="BT47" i="10"/>
  <c r="BD47" i="10"/>
  <c r="BC47" i="10"/>
  <c r="AL47" i="10"/>
  <c r="AK47" i="10"/>
  <c r="FS46" i="10"/>
  <c r="FR46" i="10"/>
  <c r="FB46" i="10"/>
  <c r="FA46" i="10"/>
  <c r="EK46" i="10"/>
  <c r="EJ46" i="10"/>
  <c r="DT46" i="10"/>
  <c r="DS46" i="10"/>
  <c r="DC46" i="10"/>
  <c r="DB46" i="10"/>
  <c r="CL46" i="10"/>
  <c r="CK46" i="10"/>
  <c r="BU46" i="10"/>
  <c r="BT46" i="10"/>
  <c r="BD46" i="10"/>
  <c r="BC46" i="10"/>
  <c r="AL46" i="10"/>
  <c r="AK46" i="10"/>
  <c r="FS45" i="10"/>
  <c r="FR45" i="10"/>
  <c r="FB45" i="10"/>
  <c r="FA45" i="10"/>
  <c r="EK45" i="10"/>
  <c r="EJ45" i="10"/>
  <c r="DT45" i="10"/>
  <c r="DS45" i="10"/>
  <c r="DC45" i="10"/>
  <c r="DB45" i="10"/>
  <c r="CL45" i="10"/>
  <c r="CK45" i="10"/>
  <c r="BU45" i="10"/>
  <c r="BT45" i="10"/>
  <c r="BD45" i="10"/>
  <c r="BC45" i="10"/>
  <c r="AL45" i="10"/>
  <c r="AK45" i="10"/>
  <c r="FS44" i="10"/>
  <c r="FR44" i="10"/>
  <c r="FB44" i="10"/>
  <c r="FA44" i="10"/>
  <c r="EK44" i="10"/>
  <c r="EJ44" i="10"/>
  <c r="DT44" i="10"/>
  <c r="DS44" i="10"/>
  <c r="DC44" i="10"/>
  <c r="DB44" i="10"/>
  <c r="CL44" i="10"/>
  <c r="CK44" i="10"/>
  <c r="BU44" i="10"/>
  <c r="BT44" i="10"/>
  <c r="BD44" i="10"/>
  <c r="BC44" i="10"/>
  <c r="AL44" i="10"/>
  <c r="AK44" i="10"/>
  <c r="FS43" i="10"/>
  <c r="FR43" i="10"/>
  <c r="FB43" i="10"/>
  <c r="FA43" i="10"/>
  <c r="EK43" i="10"/>
  <c r="EJ43" i="10"/>
  <c r="DT43" i="10"/>
  <c r="DS43" i="10"/>
  <c r="DC43" i="10"/>
  <c r="DB43" i="10"/>
  <c r="CL43" i="10"/>
  <c r="CK43" i="10"/>
  <c r="BU43" i="10"/>
  <c r="BT43" i="10"/>
  <c r="BD43" i="10"/>
  <c r="BC43" i="10"/>
  <c r="AL43" i="10"/>
  <c r="AK43" i="10"/>
  <c r="FS42" i="10"/>
  <c r="FR42" i="10"/>
  <c r="FB42" i="10"/>
  <c r="FA42" i="10"/>
  <c r="EK42" i="10"/>
  <c r="EJ42" i="10"/>
  <c r="DT42" i="10"/>
  <c r="DS42" i="10"/>
  <c r="DC42" i="10"/>
  <c r="DB42" i="10"/>
  <c r="CL42" i="10"/>
  <c r="CK42" i="10"/>
  <c r="BU42" i="10"/>
  <c r="BT42" i="10"/>
  <c r="BD42" i="10"/>
  <c r="BC42" i="10"/>
  <c r="AL42" i="10"/>
  <c r="AK42" i="10"/>
  <c r="FS41" i="10"/>
  <c r="FR41" i="10"/>
  <c r="FB41" i="10"/>
  <c r="FA41" i="10"/>
  <c r="EK41" i="10"/>
  <c r="EJ41" i="10"/>
  <c r="DT41" i="10"/>
  <c r="DS41" i="10"/>
  <c r="DC41" i="10"/>
  <c r="DB41" i="10"/>
  <c r="CL41" i="10"/>
  <c r="CK41" i="10"/>
  <c r="BU41" i="10"/>
  <c r="BT41" i="10"/>
  <c r="BD41" i="10"/>
  <c r="BC41" i="10"/>
  <c r="AL41" i="10"/>
  <c r="AK41" i="10"/>
  <c r="FS40" i="10"/>
  <c r="FR40" i="10"/>
  <c r="FB40" i="10"/>
  <c r="FA40" i="10"/>
  <c r="EK40" i="10"/>
  <c r="EJ40" i="10"/>
  <c r="DT40" i="10"/>
  <c r="DS40" i="10"/>
  <c r="DC40" i="10"/>
  <c r="DB40" i="10"/>
  <c r="CL40" i="10"/>
  <c r="CK40" i="10"/>
  <c r="BU40" i="10"/>
  <c r="BT40" i="10"/>
  <c r="BD40" i="10"/>
  <c r="BC40" i="10"/>
  <c r="AL40" i="10"/>
  <c r="AK40" i="10"/>
  <c r="FS39" i="10"/>
  <c r="FR39" i="10"/>
  <c r="FB39" i="10"/>
  <c r="FA39" i="10"/>
  <c r="EK39" i="10"/>
  <c r="EJ39" i="10"/>
  <c r="DT39" i="10"/>
  <c r="DS39" i="10"/>
  <c r="DC39" i="10"/>
  <c r="DB39" i="10"/>
  <c r="CL39" i="10"/>
  <c r="CK39" i="10"/>
  <c r="BU39" i="10"/>
  <c r="BT39" i="10"/>
  <c r="BD39" i="10"/>
  <c r="BC39" i="10"/>
  <c r="AL39" i="10"/>
  <c r="AK39" i="10"/>
  <c r="FS38" i="10"/>
  <c r="FR38" i="10"/>
  <c r="FB38" i="10"/>
  <c r="FA38" i="10"/>
  <c r="EK38" i="10"/>
  <c r="EJ38" i="10"/>
  <c r="DT38" i="10"/>
  <c r="DS38" i="10"/>
  <c r="DC38" i="10"/>
  <c r="DB38" i="10"/>
  <c r="CL38" i="10"/>
  <c r="CK38" i="10"/>
  <c r="BU38" i="10"/>
  <c r="BT38" i="10"/>
  <c r="BD38" i="10"/>
  <c r="BC38" i="10"/>
  <c r="AL38" i="10"/>
  <c r="AK38" i="10"/>
  <c r="FS37" i="10"/>
  <c r="FR37" i="10"/>
  <c r="FB37" i="10"/>
  <c r="FA37" i="10"/>
  <c r="EK37" i="10"/>
  <c r="EJ37" i="10"/>
  <c r="DT37" i="10"/>
  <c r="DS37" i="10"/>
  <c r="DC37" i="10"/>
  <c r="DB37" i="10"/>
  <c r="CL37" i="10"/>
  <c r="CK37" i="10"/>
  <c r="BU37" i="10"/>
  <c r="BT37" i="10"/>
  <c r="BD37" i="10"/>
  <c r="BC37" i="10"/>
  <c r="AL37" i="10"/>
  <c r="AK37" i="10"/>
  <c r="FS36" i="10"/>
  <c r="FR36" i="10"/>
  <c r="FB36" i="10"/>
  <c r="FA36" i="10"/>
  <c r="EK36" i="10"/>
  <c r="EJ36" i="10"/>
  <c r="DT36" i="10"/>
  <c r="DS36" i="10"/>
  <c r="DC36" i="10"/>
  <c r="DB36" i="10"/>
  <c r="CL36" i="10"/>
  <c r="CK36" i="10"/>
  <c r="BU36" i="10"/>
  <c r="BT36" i="10"/>
  <c r="BD36" i="10"/>
  <c r="BC36" i="10"/>
  <c r="AL36" i="10"/>
  <c r="AK36" i="10"/>
  <c r="FS35" i="10"/>
  <c r="FR35" i="10"/>
  <c r="FB35" i="10"/>
  <c r="FA35" i="10"/>
  <c r="EK35" i="10"/>
  <c r="EJ35" i="10"/>
  <c r="DT35" i="10"/>
  <c r="DS35" i="10"/>
  <c r="DC35" i="10"/>
  <c r="DB35" i="10"/>
  <c r="CL35" i="10"/>
  <c r="CK35" i="10"/>
  <c r="BU35" i="10"/>
  <c r="BT35" i="10"/>
  <c r="BD35" i="10"/>
  <c r="BC35" i="10"/>
  <c r="AL35" i="10"/>
  <c r="AK35" i="10"/>
  <c r="FS34" i="10"/>
  <c r="FR34" i="10"/>
  <c r="FB34" i="10"/>
  <c r="FA34" i="10"/>
  <c r="EK34" i="10"/>
  <c r="EJ34" i="10"/>
  <c r="DT34" i="10"/>
  <c r="DS34" i="10"/>
  <c r="DC34" i="10"/>
  <c r="DB34" i="10"/>
  <c r="CL34" i="10"/>
  <c r="CK34" i="10"/>
  <c r="BU34" i="10"/>
  <c r="BT34" i="10"/>
  <c r="BD34" i="10"/>
  <c r="BC34" i="10"/>
  <c r="AL34" i="10"/>
  <c r="AK34" i="10"/>
  <c r="FS33" i="10"/>
  <c r="FR33" i="10"/>
  <c r="FB33" i="10"/>
  <c r="FA33" i="10"/>
  <c r="EK33" i="10"/>
  <c r="EJ33" i="10"/>
  <c r="DT33" i="10"/>
  <c r="DS33" i="10"/>
  <c r="DC33" i="10"/>
  <c r="DB33" i="10"/>
  <c r="CL33" i="10"/>
  <c r="CK33" i="10"/>
  <c r="BU33" i="10"/>
  <c r="BT33" i="10"/>
  <c r="BD33" i="10"/>
  <c r="BC33" i="10"/>
  <c r="AL33" i="10"/>
  <c r="AK33" i="10"/>
  <c r="FS32" i="10"/>
  <c r="FR32" i="10"/>
  <c r="FB32" i="10"/>
  <c r="FA32" i="10"/>
  <c r="EK32" i="10"/>
  <c r="EJ32" i="10"/>
  <c r="DT32" i="10"/>
  <c r="DS32" i="10"/>
  <c r="DC32" i="10"/>
  <c r="DB32" i="10"/>
  <c r="CL32" i="10"/>
  <c r="CK32" i="10"/>
  <c r="BU32" i="10"/>
  <c r="BT32" i="10"/>
  <c r="BD32" i="10"/>
  <c r="BC32" i="10"/>
  <c r="AL32" i="10"/>
  <c r="AK32" i="10"/>
  <c r="FS31" i="10"/>
  <c r="FR31" i="10"/>
  <c r="FB31" i="10"/>
  <c r="FA31" i="10"/>
  <c r="EK31" i="10"/>
  <c r="EJ31" i="10"/>
  <c r="DT31" i="10"/>
  <c r="DS31" i="10"/>
  <c r="DC31" i="10"/>
  <c r="DB31" i="10"/>
  <c r="CL31" i="10"/>
  <c r="CK31" i="10"/>
  <c r="BU31" i="10"/>
  <c r="BT31" i="10"/>
  <c r="BD31" i="10"/>
  <c r="BC31" i="10"/>
  <c r="AL31" i="10"/>
  <c r="AK31" i="10"/>
  <c r="FS30" i="10"/>
  <c r="FR30" i="10"/>
  <c r="FB30" i="10"/>
  <c r="FA30" i="10"/>
  <c r="EK30" i="10"/>
  <c r="EJ30" i="10"/>
  <c r="DT30" i="10"/>
  <c r="DS30" i="10"/>
  <c r="DC30" i="10"/>
  <c r="DB30" i="10"/>
  <c r="CL30" i="10"/>
  <c r="CK30" i="10"/>
  <c r="BU30" i="10"/>
  <c r="BT30" i="10"/>
  <c r="BD30" i="10"/>
  <c r="BC30" i="10"/>
  <c r="AL30" i="10"/>
  <c r="AK30" i="10"/>
  <c r="FS29" i="10"/>
  <c r="FR29" i="10"/>
  <c r="FB29" i="10"/>
  <c r="FA29" i="10"/>
  <c r="EK29" i="10"/>
  <c r="EJ29" i="10"/>
  <c r="DT29" i="10"/>
  <c r="DS29" i="10"/>
  <c r="DC29" i="10"/>
  <c r="DB29" i="10"/>
  <c r="CL29" i="10"/>
  <c r="CK29" i="10"/>
  <c r="BU29" i="10"/>
  <c r="BT29" i="10"/>
  <c r="BD29" i="10"/>
  <c r="BC29" i="10"/>
  <c r="AL29" i="10"/>
  <c r="AK29" i="10"/>
  <c r="FS28" i="10"/>
  <c r="FR28" i="10"/>
  <c r="FB28" i="10"/>
  <c r="FA28" i="10"/>
  <c r="EK28" i="10"/>
  <c r="EJ28" i="10"/>
  <c r="DT28" i="10"/>
  <c r="DS28" i="10"/>
  <c r="DC28" i="10"/>
  <c r="DB28" i="10"/>
  <c r="CL28" i="10"/>
  <c r="CK28" i="10"/>
  <c r="BU28" i="10"/>
  <c r="BT28" i="10"/>
  <c r="BD28" i="10"/>
  <c r="BC28" i="10"/>
  <c r="AL28" i="10"/>
  <c r="AK28" i="10"/>
  <c r="FS27" i="10"/>
  <c r="FR27" i="10"/>
  <c r="FB27" i="10"/>
  <c r="FA27" i="10"/>
  <c r="EK27" i="10"/>
  <c r="EJ27" i="10"/>
  <c r="DT27" i="10"/>
  <c r="DS27" i="10"/>
  <c r="DC27" i="10"/>
  <c r="DB27" i="10"/>
  <c r="CL27" i="10"/>
  <c r="CK27" i="10"/>
  <c r="BU27" i="10"/>
  <c r="BT27" i="10"/>
  <c r="BD27" i="10"/>
  <c r="BC27" i="10"/>
  <c r="AL27" i="10"/>
  <c r="AK27" i="10"/>
  <c r="FS26" i="10"/>
  <c r="FR26" i="10"/>
  <c r="FB26" i="10"/>
  <c r="FA26" i="10"/>
  <c r="EK26" i="10"/>
  <c r="EJ26" i="10"/>
  <c r="DT26" i="10"/>
  <c r="DS26" i="10"/>
  <c r="DC26" i="10"/>
  <c r="DB26" i="10"/>
  <c r="CL26" i="10"/>
  <c r="CK26" i="10"/>
  <c r="BU26" i="10"/>
  <c r="BT26" i="10"/>
  <c r="BD26" i="10"/>
  <c r="BC26" i="10"/>
  <c r="AL26" i="10"/>
  <c r="AK26" i="10"/>
  <c r="FS25" i="10"/>
  <c r="FR25" i="10"/>
  <c r="FB25" i="10"/>
  <c r="FA25" i="10"/>
  <c r="EK25" i="10"/>
  <c r="EJ25" i="10"/>
  <c r="DT25" i="10"/>
  <c r="DS25" i="10"/>
  <c r="DC25" i="10"/>
  <c r="DB25" i="10"/>
  <c r="CL25" i="10"/>
  <c r="CK25" i="10"/>
  <c r="BU25" i="10"/>
  <c r="BT25" i="10"/>
  <c r="BD25" i="10"/>
  <c r="BC25" i="10"/>
  <c r="AL25" i="10"/>
  <c r="AK25" i="10"/>
  <c r="FS24" i="10"/>
  <c r="FR24" i="10"/>
  <c r="FB24" i="10"/>
  <c r="FA24" i="10"/>
  <c r="EK24" i="10"/>
  <c r="EJ24" i="10"/>
  <c r="DT24" i="10"/>
  <c r="DS24" i="10"/>
  <c r="DC24" i="10"/>
  <c r="DB24" i="10"/>
  <c r="CL24" i="10"/>
  <c r="CK24" i="10"/>
  <c r="BU24" i="10"/>
  <c r="BT24" i="10"/>
  <c r="BD24" i="10"/>
  <c r="BC24" i="10"/>
  <c r="AL24" i="10"/>
  <c r="AK24" i="10"/>
  <c r="FS23" i="10"/>
  <c r="FR23" i="10"/>
  <c r="FB23" i="10"/>
  <c r="FA23" i="10"/>
  <c r="EK23" i="10"/>
  <c r="EJ23" i="10"/>
  <c r="DT23" i="10"/>
  <c r="DS23" i="10"/>
  <c r="DC23" i="10"/>
  <c r="DB23" i="10"/>
  <c r="CL23" i="10"/>
  <c r="CK23" i="10"/>
  <c r="BU23" i="10"/>
  <c r="BT23" i="10"/>
  <c r="BD23" i="10"/>
  <c r="BC23" i="10"/>
  <c r="AL23" i="10"/>
  <c r="AK23" i="10"/>
  <c r="FS22" i="10"/>
  <c r="FR22" i="10"/>
  <c r="FB22" i="10"/>
  <c r="FA22" i="10"/>
  <c r="EK22" i="10"/>
  <c r="EJ22" i="10"/>
  <c r="DT22" i="10"/>
  <c r="DS22" i="10"/>
  <c r="DC22" i="10"/>
  <c r="DB22" i="10"/>
  <c r="CL22" i="10"/>
  <c r="CK22" i="10"/>
  <c r="BU22" i="10"/>
  <c r="BT22" i="10"/>
  <c r="BD22" i="10"/>
  <c r="BC22" i="10"/>
  <c r="AL22" i="10"/>
  <c r="AK22" i="10"/>
  <c r="FS21" i="10"/>
  <c r="FR21" i="10"/>
  <c r="FB21" i="10"/>
  <c r="FA21" i="10"/>
  <c r="EK21" i="10"/>
  <c r="EJ21" i="10"/>
  <c r="DT21" i="10"/>
  <c r="DS21" i="10"/>
  <c r="DC21" i="10"/>
  <c r="DB21" i="10"/>
  <c r="CL21" i="10"/>
  <c r="CK21" i="10"/>
  <c r="BU21" i="10"/>
  <c r="BT21" i="10"/>
  <c r="BD21" i="10"/>
  <c r="BC21" i="10"/>
  <c r="AL21" i="10"/>
  <c r="AK21" i="10"/>
  <c r="FS20" i="10"/>
  <c r="FR20" i="10"/>
  <c r="FB20" i="10"/>
  <c r="FA20" i="10"/>
  <c r="EK20" i="10"/>
  <c r="EJ20" i="10"/>
  <c r="DT20" i="10"/>
  <c r="DS20" i="10"/>
  <c r="DC20" i="10"/>
  <c r="DB20" i="10"/>
  <c r="CL20" i="10"/>
  <c r="CK20" i="10"/>
  <c r="BU20" i="10"/>
  <c r="BT20" i="10"/>
  <c r="BD20" i="10"/>
  <c r="BC20" i="10"/>
  <c r="AL20" i="10"/>
  <c r="AK20" i="10"/>
  <c r="FS19" i="10"/>
  <c r="FR19" i="10"/>
  <c r="FB19" i="10"/>
  <c r="FA19" i="10"/>
  <c r="EK19" i="10"/>
  <c r="EJ19" i="10"/>
  <c r="DT19" i="10"/>
  <c r="DS19" i="10"/>
  <c r="DC19" i="10"/>
  <c r="DB19" i="10"/>
  <c r="CL19" i="10"/>
  <c r="CK19" i="10"/>
  <c r="BU19" i="10"/>
  <c r="BT19" i="10"/>
  <c r="BD19" i="10"/>
  <c r="BC19" i="10"/>
  <c r="AL19" i="10"/>
  <c r="AK19" i="10"/>
  <c r="FS18" i="10"/>
  <c r="FR18" i="10"/>
  <c r="FB18" i="10"/>
  <c r="FA18" i="10"/>
  <c r="EK18" i="10"/>
  <c r="EJ18" i="10"/>
  <c r="DT18" i="10"/>
  <c r="DS18" i="10"/>
  <c r="DC18" i="10"/>
  <c r="DB18" i="10"/>
  <c r="CL18" i="10"/>
  <c r="CK18" i="10"/>
  <c r="BU18" i="10"/>
  <c r="BT18" i="10"/>
  <c r="BD18" i="10"/>
  <c r="BC18" i="10"/>
  <c r="AL18" i="10"/>
  <c r="AK18" i="10"/>
  <c r="FS17" i="10"/>
  <c r="FR17" i="10"/>
  <c r="FB17" i="10"/>
  <c r="FA17" i="10"/>
  <c r="EK17" i="10"/>
  <c r="EJ17" i="10"/>
  <c r="DT17" i="10"/>
  <c r="DS17" i="10"/>
  <c r="DC17" i="10"/>
  <c r="DB17" i="10"/>
  <c r="CL17" i="10"/>
  <c r="CK17" i="10"/>
  <c r="BU17" i="10"/>
  <c r="BT17" i="10"/>
  <c r="BD17" i="10"/>
  <c r="BC17" i="10"/>
  <c r="AL17" i="10"/>
  <c r="AK17" i="10"/>
  <c r="FS16" i="10"/>
  <c r="FR16" i="10"/>
  <c r="FB16" i="10"/>
  <c r="FA16" i="10"/>
  <c r="EK16" i="10"/>
  <c r="EJ16" i="10"/>
  <c r="DT16" i="10"/>
  <c r="DS16" i="10"/>
  <c r="DC16" i="10"/>
  <c r="DB16" i="10"/>
  <c r="CL16" i="10"/>
  <c r="CK16" i="10"/>
  <c r="BU16" i="10"/>
  <c r="BT16" i="10"/>
  <c r="BD16" i="10"/>
  <c r="BC16" i="10"/>
  <c r="AL16" i="10"/>
  <c r="AK16" i="10"/>
  <c r="FS15" i="10"/>
  <c r="FR15" i="10"/>
  <c r="FB15" i="10"/>
  <c r="FA15" i="10"/>
  <c r="EK15" i="10"/>
  <c r="EJ15" i="10"/>
  <c r="DT15" i="10"/>
  <c r="DS15" i="10"/>
  <c r="DC15" i="10"/>
  <c r="DB15" i="10"/>
  <c r="CL15" i="10"/>
  <c r="CK15" i="10"/>
  <c r="BU15" i="10"/>
  <c r="BT15" i="10"/>
  <c r="BD15" i="10"/>
  <c r="BC15" i="10"/>
  <c r="AL15" i="10"/>
  <c r="AK15" i="10"/>
  <c r="FS14" i="10"/>
  <c r="FR14" i="10"/>
  <c r="FB14" i="10"/>
  <c r="FA14" i="10"/>
  <c r="EK14" i="10"/>
  <c r="EJ14" i="10"/>
  <c r="DT14" i="10"/>
  <c r="DS14" i="10"/>
  <c r="DC14" i="10"/>
  <c r="DB14" i="10"/>
  <c r="CL14" i="10"/>
  <c r="CK14" i="10"/>
  <c r="BU14" i="10"/>
  <c r="BT14" i="10"/>
  <c r="BD14" i="10"/>
  <c r="BC14" i="10"/>
  <c r="AL14" i="10"/>
  <c r="AK14" i="10"/>
  <c r="FS13" i="10"/>
  <c r="FR13" i="10"/>
  <c r="FB13" i="10"/>
  <c r="FA13" i="10"/>
  <c r="EK13" i="10"/>
  <c r="EJ13" i="10"/>
  <c r="DT13" i="10"/>
  <c r="DS13" i="10"/>
  <c r="DC13" i="10"/>
  <c r="DB13" i="10"/>
  <c r="CL13" i="10"/>
  <c r="CK13" i="10"/>
  <c r="BU13" i="10"/>
  <c r="BT13" i="10"/>
  <c r="BD13" i="10"/>
  <c r="BC13" i="10"/>
  <c r="AL13" i="10"/>
  <c r="AK13" i="10"/>
  <c r="FS12" i="10"/>
  <c r="FR12" i="10"/>
  <c r="FB12" i="10"/>
  <c r="FA12" i="10"/>
  <c r="EK12" i="10"/>
  <c r="EJ12" i="10"/>
  <c r="DT12" i="10"/>
  <c r="DS12" i="10"/>
  <c r="DC12" i="10"/>
  <c r="DB12" i="10"/>
  <c r="CL12" i="10"/>
  <c r="CK12" i="10"/>
  <c r="BU12" i="10"/>
  <c r="BT12" i="10"/>
  <c r="BD12" i="10"/>
  <c r="BC12" i="10"/>
  <c r="AL12" i="10"/>
  <c r="AK12" i="10"/>
  <c r="FS11" i="10"/>
  <c r="FR11" i="10"/>
  <c r="FB11" i="10"/>
  <c r="FA11" i="10"/>
  <c r="EK11" i="10"/>
  <c r="EJ11" i="10"/>
  <c r="DT11" i="10"/>
  <c r="DS11" i="10"/>
  <c r="DC11" i="10"/>
  <c r="DB11" i="10"/>
  <c r="CL11" i="10"/>
  <c r="CK11" i="10"/>
  <c r="BU11" i="10"/>
  <c r="BT11" i="10"/>
  <c r="BD11" i="10"/>
  <c r="BC11" i="10"/>
  <c r="AL11" i="10"/>
  <c r="AK11" i="10"/>
  <c r="FS10" i="10"/>
  <c r="FR10" i="10"/>
  <c r="FB10" i="10"/>
  <c r="FA10" i="10"/>
  <c r="EK10" i="10"/>
  <c r="EJ10" i="10"/>
  <c r="DT10" i="10"/>
  <c r="DS10" i="10"/>
  <c r="DC10" i="10"/>
  <c r="DB10" i="10"/>
  <c r="CL10" i="10"/>
  <c r="CK10" i="10"/>
  <c r="BU10" i="10"/>
  <c r="BT10" i="10"/>
  <c r="BD10" i="10"/>
  <c r="BC10" i="10"/>
  <c r="AL10" i="10"/>
  <c r="AK10" i="10"/>
  <c r="FS9" i="10"/>
  <c r="FR9" i="10"/>
  <c r="FB9" i="10"/>
  <c r="FA9" i="10"/>
  <c r="EK9" i="10"/>
  <c r="EJ9" i="10"/>
  <c r="DT9" i="10"/>
  <c r="DS9" i="10"/>
  <c r="DC9" i="10"/>
  <c r="DB9" i="10"/>
  <c r="CL9" i="10"/>
  <c r="CK9" i="10"/>
  <c r="BU9" i="10"/>
  <c r="BT9" i="10"/>
  <c r="BD9" i="10"/>
  <c r="BC9" i="10"/>
  <c r="AL9" i="10"/>
  <c r="AK9" i="10"/>
  <c r="FS8" i="10"/>
  <c r="FR8" i="10"/>
  <c r="FB8" i="10"/>
  <c r="FA8" i="10"/>
  <c r="EK8" i="10"/>
  <c r="EJ8" i="10"/>
  <c r="DT8" i="10"/>
  <c r="DS8" i="10"/>
  <c r="DC8" i="10"/>
  <c r="DB8" i="10"/>
  <c r="CL8" i="10"/>
  <c r="CK8" i="10"/>
  <c r="BU8" i="10"/>
  <c r="BT8" i="10"/>
  <c r="BD8" i="10"/>
  <c r="BC8" i="10"/>
  <c r="AL8" i="10"/>
  <c r="AK8" i="10"/>
  <c r="FS7" i="10"/>
  <c r="FR7" i="10"/>
  <c r="FB7" i="10"/>
  <c r="FA7" i="10"/>
  <c r="EK7" i="10"/>
  <c r="EJ7" i="10"/>
  <c r="DT7" i="10"/>
  <c r="DS7" i="10"/>
  <c r="DC7" i="10"/>
  <c r="DB7" i="10"/>
  <c r="CL7" i="10"/>
  <c r="CK7" i="10"/>
  <c r="BU7" i="10"/>
  <c r="BT7" i="10"/>
  <c r="BD7" i="10"/>
  <c r="BC7" i="10"/>
  <c r="AL7" i="10"/>
  <c r="AK7" i="10"/>
  <c r="FS6" i="10"/>
  <c r="FR6" i="10"/>
  <c r="FB6" i="10"/>
  <c r="FA6" i="10"/>
  <c r="EK6" i="10"/>
  <c r="EJ6" i="10"/>
  <c r="DT6" i="10"/>
  <c r="DS6" i="10"/>
  <c r="DC6" i="10"/>
  <c r="DB6" i="10"/>
  <c r="CL6" i="10"/>
  <c r="CK6" i="10"/>
  <c r="BU6" i="10"/>
  <c r="BT6" i="10"/>
  <c r="BD6" i="10"/>
  <c r="BC6" i="10"/>
  <c r="AL6" i="10"/>
  <c r="AK6" i="10"/>
  <c r="FS5" i="10"/>
  <c r="FR5" i="10"/>
  <c r="FB5" i="10"/>
  <c r="FA5" i="10"/>
  <c r="EK5" i="10"/>
  <c r="EJ5" i="10"/>
  <c r="DT5" i="10"/>
  <c r="DS5" i="10"/>
  <c r="DC5" i="10"/>
  <c r="DB5" i="10"/>
  <c r="CL5" i="10"/>
  <c r="CK5" i="10"/>
  <c r="BU5" i="10"/>
  <c r="BT5" i="10"/>
  <c r="BD5" i="10"/>
  <c r="BC5" i="10"/>
  <c r="AL5" i="10"/>
  <c r="AK5" i="10"/>
  <c r="FS4" i="10"/>
  <c r="FR4" i="10"/>
  <c r="FB4" i="10"/>
  <c r="FA4" i="10"/>
  <c r="EK4" i="10"/>
  <c r="EJ4" i="10"/>
  <c r="DT4" i="10"/>
  <c r="DS4" i="10"/>
  <c r="DC4" i="10"/>
  <c r="DB4" i="10"/>
  <c r="CL4" i="10"/>
  <c r="CK4" i="10"/>
  <c r="BU4" i="10"/>
  <c r="BT4" i="10"/>
  <c r="BD4" i="10"/>
  <c r="BC4" i="10"/>
  <c r="AL4" i="10"/>
  <c r="AK4" i="10"/>
  <c r="FS3" i="10"/>
  <c r="FR3" i="10"/>
  <c r="FB3" i="10"/>
  <c r="FA3" i="10"/>
  <c r="EK3" i="10"/>
  <c r="EJ3" i="10"/>
  <c r="DT3" i="10"/>
  <c r="DS3" i="10"/>
  <c r="DC3" i="10"/>
  <c r="DB3" i="10"/>
  <c r="CL3" i="10"/>
  <c r="CK3" i="10"/>
  <c r="BU3" i="10"/>
  <c r="BT3" i="10"/>
  <c r="BD3" i="10"/>
  <c r="BC3" i="10"/>
  <c r="AL3" i="10"/>
  <c r="AK3" i="10"/>
  <c r="S3" i="10"/>
  <c r="H22" i="14"/>
  <c r="B5" i="4"/>
  <c r="H51" i="12"/>
  <c r="H49" i="12"/>
  <c r="G49" i="12"/>
  <c r="H31" i="12"/>
  <c r="G31" i="12"/>
  <c r="H22" i="12"/>
  <c r="G22" i="12"/>
  <c r="G58" i="11"/>
  <c r="D58" i="11"/>
  <c r="G60" i="11"/>
  <c r="G34" i="11"/>
  <c r="D34" i="11"/>
  <c r="G22" i="11"/>
  <c r="F22" i="11"/>
  <c r="I52" i="4"/>
  <c r="K24" i="4"/>
  <c r="K50" i="4"/>
  <c r="J50" i="4"/>
  <c r="I50" i="4"/>
  <c r="H50" i="4"/>
  <c r="E50" i="4"/>
  <c r="D50" i="4"/>
  <c r="K32" i="4"/>
  <c r="J32" i="4"/>
  <c r="I32" i="4"/>
  <c r="H32" i="4"/>
  <c r="E32" i="4"/>
  <c r="D32" i="4"/>
  <c r="K29" i="4"/>
  <c r="J29" i="4"/>
  <c r="I29" i="4"/>
  <c r="H29" i="4"/>
  <c r="E29" i="4"/>
  <c r="D29" i="4"/>
  <c r="K26" i="4"/>
  <c r="J26" i="4"/>
  <c r="I26" i="4"/>
  <c r="H26" i="4"/>
  <c r="E26" i="4"/>
  <c r="D26" i="4"/>
  <c r="J23" i="4"/>
  <c r="I23" i="4"/>
  <c r="H23" i="4"/>
  <c r="E23" i="4"/>
  <c r="D23" i="4"/>
  <c r="K17" i="4"/>
  <c r="J17" i="4"/>
  <c r="I17" i="4"/>
  <c r="H17" i="4"/>
  <c r="E17" i="4"/>
  <c r="D17" i="4"/>
  <c r="G51" i="14"/>
  <c r="H49" i="14"/>
  <c r="G49" i="14"/>
  <c r="F49" i="14"/>
  <c r="E49" i="14"/>
  <c r="D49" i="14"/>
  <c r="C49" i="14"/>
  <c r="B49" i="14"/>
  <c r="A49" i="14"/>
  <c r="H31" i="14"/>
  <c r="G31" i="14"/>
  <c r="F31" i="14"/>
  <c r="E31" i="14"/>
  <c r="D31" i="14"/>
  <c r="C31" i="14"/>
  <c r="B31" i="14"/>
  <c r="A31" i="14"/>
  <c r="H28" i="14"/>
  <c r="G28" i="14"/>
  <c r="F28" i="14"/>
  <c r="E28" i="14"/>
  <c r="D28" i="14"/>
  <c r="C28" i="14"/>
  <c r="B28" i="14"/>
  <c r="A28" i="14"/>
  <c r="H25" i="14"/>
  <c r="G25" i="14"/>
  <c r="F25" i="14"/>
  <c r="E25" i="14"/>
  <c r="G22" i="14"/>
  <c r="F22" i="14"/>
  <c r="E22" i="14"/>
  <c r="D22" i="14"/>
  <c r="C22" i="14"/>
  <c r="B22" i="14"/>
  <c r="A22" i="14"/>
  <c r="A20" i="14"/>
  <c r="F19" i="14"/>
  <c r="D19" i="14"/>
  <c r="E18" i="14"/>
  <c r="B18" i="14"/>
  <c r="B13" i="14"/>
  <c r="G10" i="14"/>
  <c r="G9" i="14"/>
  <c r="G7" i="14"/>
  <c r="B7" i="14"/>
  <c r="G6" i="14"/>
  <c r="B6" i="14"/>
  <c r="B3" i="14"/>
  <c r="A1" i="14"/>
  <c r="E18" i="4"/>
  <c r="H52" i="4"/>
  <c r="F49" i="12"/>
  <c r="C49" i="12"/>
  <c r="B49" i="12"/>
  <c r="A49" i="12"/>
  <c r="F31" i="12"/>
  <c r="C31" i="12"/>
  <c r="B31" i="12"/>
  <c r="A31" i="12"/>
  <c r="F22" i="12"/>
  <c r="C22" i="12"/>
  <c r="B22" i="12"/>
  <c r="A22" i="12"/>
  <c r="A20" i="12"/>
  <c r="D18" i="12"/>
  <c r="B18" i="12"/>
  <c r="D17" i="12"/>
  <c r="B17" i="12"/>
  <c r="B12" i="12"/>
  <c r="H10" i="12"/>
  <c r="H9" i="12"/>
  <c r="H7" i="12"/>
  <c r="B7" i="12"/>
  <c r="H6" i="12"/>
  <c r="B6" i="12"/>
  <c r="B3" i="12"/>
  <c r="A1" i="12"/>
  <c r="I35" i="25" l="1"/>
  <c r="H35" i="24"/>
  <c r="H35" i="26"/>
  <c r="I35" i="23"/>
  <c r="H38" i="24"/>
  <c r="I38" i="25"/>
  <c r="I38" i="23"/>
  <c r="H38" i="26"/>
  <c r="I41" i="25"/>
  <c r="H41" i="24"/>
  <c r="H41" i="26"/>
  <c r="I41" i="23"/>
  <c r="H51" i="26"/>
  <c r="H23" i="24"/>
  <c r="I23" i="25"/>
  <c r="H23" i="26"/>
  <c r="I51" i="25"/>
  <c r="I51" i="23"/>
  <c r="H51" i="24"/>
  <c r="I23" i="23"/>
  <c r="H44" i="26"/>
  <c r="I44" i="25"/>
  <c r="I44" i="23"/>
  <c r="H44" i="24"/>
  <c r="J24" i="4"/>
  <c r="I47" i="25"/>
  <c r="H47" i="24"/>
  <c r="H47" i="26"/>
  <c r="I47" i="23"/>
  <c r="H26" i="26"/>
  <c r="I26" i="25"/>
  <c r="I26" i="23"/>
  <c r="H26" i="24"/>
  <c r="H29" i="24"/>
  <c r="H29" i="26"/>
  <c r="I29" i="25"/>
  <c r="I29" i="23"/>
  <c r="H50" i="26"/>
  <c r="I50" i="25"/>
  <c r="I50" i="23"/>
  <c r="H50" i="24"/>
  <c r="I32" i="25"/>
  <c r="I32" i="23"/>
  <c r="H32" i="24"/>
  <c r="H32" i="26"/>
  <c r="H32" i="20"/>
  <c r="H32" i="22"/>
  <c r="I32" i="21"/>
  <c r="H38" i="14"/>
  <c r="H38" i="22"/>
  <c r="I38" i="21"/>
  <c r="H44" i="14"/>
  <c r="H44" i="22"/>
  <c r="I44" i="21"/>
  <c r="H26" i="20"/>
  <c r="H26" i="22"/>
  <c r="I26" i="21"/>
  <c r="J51" i="4"/>
  <c r="H50" i="22"/>
  <c r="I50" i="21"/>
  <c r="H35" i="14"/>
  <c r="H35" i="22"/>
  <c r="I35" i="21"/>
  <c r="H41" i="14"/>
  <c r="H41" i="22"/>
  <c r="I41" i="21"/>
  <c r="H47" i="14"/>
  <c r="H47" i="22"/>
  <c r="I47" i="21"/>
  <c r="H29" i="20"/>
  <c r="H29" i="22"/>
  <c r="I29" i="21"/>
  <c r="H23" i="17"/>
  <c r="H51" i="22"/>
  <c r="H23" i="22"/>
  <c r="I51" i="21"/>
  <c r="I23" i="21"/>
  <c r="H50" i="18"/>
  <c r="H23" i="20"/>
  <c r="H32" i="14"/>
  <c r="H38" i="18"/>
  <c r="L100" i="10"/>
  <c r="I24" i="4" s="1"/>
  <c r="J42" i="4"/>
  <c r="K52" i="4"/>
  <c r="H38" i="20"/>
  <c r="H29" i="17"/>
  <c r="H50" i="20"/>
  <c r="J39" i="4"/>
  <c r="H41" i="17"/>
  <c r="H38" i="17"/>
  <c r="H51" i="20"/>
  <c r="H23" i="18"/>
  <c r="J45" i="4"/>
  <c r="H29" i="18"/>
  <c r="H51" i="17"/>
  <c r="H35" i="18"/>
  <c r="H47" i="18"/>
  <c r="H35" i="20"/>
  <c r="H47" i="20"/>
  <c r="H32" i="17"/>
  <c r="H44" i="17"/>
  <c r="H35" i="17"/>
  <c r="H41" i="20"/>
  <c r="H47" i="17"/>
  <c r="H41" i="18"/>
  <c r="H51" i="18"/>
  <c r="H26" i="17"/>
  <c r="H50" i="17"/>
  <c r="H26" i="18"/>
  <c r="AL100" i="10"/>
  <c r="AC100" i="10" s="1"/>
  <c r="I27" i="4" s="1"/>
  <c r="J36" i="4"/>
  <c r="J48" i="4"/>
  <c r="H32" i="18"/>
  <c r="H44" i="18"/>
  <c r="H44" i="20"/>
  <c r="E28" i="12"/>
  <c r="F26" i="11"/>
  <c r="H26" i="14"/>
  <c r="J30" i="4"/>
  <c r="H23" i="14"/>
  <c r="H29" i="14"/>
  <c r="H50" i="14"/>
  <c r="H51" i="14"/>
  <c r="J27" i="4"/>
  <c r="J33" i="4"/>
  <c r="J52" i="4"/>
  <c r="BD100" i="10"/>
  <c r="AU100" i="10" s="1"/>
  <c r="I30" i="4" s="1"/>
  <c r="BU100" i="10"/>
  <c r="BM100" i="10" s="1"/>
  <c r="I51" i="4" s="1"/>
  <c r="CL100" i="10"/>
  <c r="CD100" i="10" s="1"/>
  <c r="I33" i="4" s="1"/>
  <c r="DC100" i="10"/>
  <c r="CU100" i="10" s="1"/>
  <c r="I36" i="4" s="1"/>
  <c r="DT100" i="10"/>
  <c r="DL100" i="10" s="1"/>
  <c r="I39" i="4" s="1"/>
  <c r="EK100" i="10"/>
  <c r="EC100" i="10" s="1"/>
  <c r="I42" i="4" s="1"/>
  <c r="FB100" i="10"/>
  <c r="ET100" i="10" s="1"/>
  <c r="I45" i="4" s="1"/>
  <c r="FS100" i="10"/>
  <c r="FK100" i="10" s="1"/>
  <c r="I48" i="4" s="1"/>
  <c r="S100" i="10"/>
  <c r="J100" i="10" s="1"/>
  <c r="AK100" i="10"/>
  <c r="AA100" i="10" s="1"/>
  <c r="BC100" i="10"/>
  <c r="AS100" i="10" s="1"/>
  <c r="BT100" i="10"/>
  <c r="BK100" i="10" s="1"/>
  <c r="CK100" i="10"/>
  <c r="CB100" i="10" s="1"/>
  <c r="DB100" i="10"/>
  <c r="CS100" i="10" s="1"/>
  <c r="DS100" i="10"/>
  <c r="DJ100" i="10" s="1"/>
  <c r="EJ100" i="10"/>
  <c r="EA100" i="10" s="1"/>
  <c r="FA100" i="10"/>
  <c r="ER100" i="10" s="1"/>
  <c r="FR100" i="10"/>
  <c r="FI100" i="10" s="1"/>
  <c r="F58" i="11"/>
  <c r="E58" i="11"/>
  <c r="C58" i="11"/>
  <c r="B58" i="11"/>
  <c r="A58" i="11"/>
  <c r="F34" i="11"/>
  <c r="E34" i="11"/>
  <c r="C34" i="11"/>
  <c r="B34" i="11"/>
  <c r="A34" i="11"/>
  <c r="E30" i="11"/>
  <c r="D22" i="11"/>
  <c r="E22" i="11"/>
  <c r="C22" i="11"/>
  <c r="B22" i="11"/>
  <c r="A22" i="11"/>
  <c r="A19" i="11"/>
  <c r="F18" i="11"/>
  <c r="D18" i="11"/>
  <c r="B18" i="11"/>
  <c r="D17" i="11"/>
  <c r="B17" i="11"/>
  <c r="B13" i="11"/>
  <c r="G10" i="11"/>
  <c r="G9" i="11"/>
  <c r="G7" i="11"/>
  <c r="B7" i="11"/>
  <c r="G6" i="11"/>
  <c r="B6" i="11"/>
  <c r="B3" i="11"/>
  <c r="A1" i="11"/>
  <c r="G19" i="4"/>
  <c r="A1" i="4"/>
  <c r="A21" i="4"/>
  <c r="A32" i="4"/>
  <c r="G32" i="4"/>
  <c r="F32" i="4"/>
  <c r="C32" i="4"/>
  <c r="B32" i="4"/>
  <c r="G50" i="4"/>
  <c r="F50" i="4"/>
  <c r="C50" i="4"/>
  <c r="B50" i="4"/>
  <c r="A50" i="4"/>
  <c r="G29" i="4"/>
  <c r="F29" i="4"/>
  <c r="C29" i="4"/>
  <c r="B29" i="4"/>
  <c r="A29" i="4"/>
  <c r="G26" i="4"/>
  <c r="F26" i="4"/>
  <c r="C26" i="4"/>
  <c r="B26" i="4"/>
  <c r="A26" i="4"/>
  <c r="G23" i="4"/>
  <c r="F23" i="4"/>
  <c r="C23" i="4"/>
  <c r="B23" i="4"/>
  <c r="A23" i="4"/>
  <c r="B19" i="4"/>
  <c r="C19" i="4"/>
  <c r="B18" i="4"/>
  <c r="J6" i="4"/>
  <c r="J7" i="4"/>
  <c r="J10" i="4"/>
  <c r="J9" i="4"/>
  <c r="B3" i="4"/>
  <c r="B13" i="4"/>
  <c r="B7" i="4"/>
  <c r="B6" i="4"/>
  <c r="G32" i="24" l="1"/>
  <c r="H32" i="23"/>
  <c r="H32" i="25"/>
  <c r="G32" i="26"/>
  <c r="G35" i="24"/>
  <c r="G35" i="26"/>
  <c r="H35" i="25"/>
  <c r="H35" i="23"/>
  <c r="G50" i="24"/>
  <c r="G50" i="26"/>
  <c r="H50" i="25"/>
  <c r="H50" i="23"/>
  <c r="G29" i="24"/>
  <c r="G29" i="26"/>
  <c r="H29" i="25"/>
  <c r="H29" i="23"/>
  <c r="G26" i="24"/>
  <c r="H26" i="23"/>
  <c r="H26" i="25"/>
  <c r="G26" i="26"/>
  <c r="G47" i="26"/>
  <c r="G47" i="24"/>
  <c r="H47" i="25"/>
  <c r="H47" i="23"/>
  <c r="G23" i="24"/>
  <c r="G23" i="26"/>
  <c r="H23" i="25"/>
  <c r="H23" i="23"/>
  <c r="G44" i="26"/>
  <c r="H44" i="23"/>
  <c r="H44" i="25"/>
  <c r="G44" i="24"/>
  <c r="G41" i="24"/>
  <c r="G41" i="26"/>
  <c r="H41" i="25"/>
  <c r="H41" i="23"/>
  <c r="H38" i="23"/>
  <c r="H38" i="25"/>
  <c r="G38" i="24"/>
  <c r="G38" i="26"/>
  <c r="H47" i="21"/>
  <c r="G47" i="22"/>
  <c r="H35" i="21"/>
  <c r="G35" i="22"/>
  <c r="G26" i="22"/>
  <c r="H26" i="21"/>
  <c r="G44" i="22"/>
  <c r="H44" i="21"/>
  <c r="G32" i="22"/>
  <c r="H32" i="21"/>
  <c r="H23" i="21"/>
  <c r="G23" i="22"/>
  <c r="G38" i="22"/>
  <c r="H38" i="21"/>
  <c r="H29" i="21"/>
  <c r="G29" i="22"/>
  <c r="H41" i="21"/>
  <c r="G41" i="22"/>
  <c r="G50" i="22"/>
  <c r="H50" i="21"/>
  <c r="G35" i="14"/>
  <c r="G35" i="17"/>
  <c r="H36" i="4"/>
  <c r="H35" i="12"/>
  <c r="G39" i="11"/>
  <c r="G35" i="20"/>
  <c r="G35" i="18"/>
  <c r="G32" i="20"/>
  <c r="G32" i="18"/>
  <c r="G32" i="17"/>
  <c r="G50" i="17"/>
  <c r="G50" i="20"/>
  <c r="G50" i="18"/>
  <c r="G38" i="14"/>
  <c r="G38" i="17"/>
  <c r="H38" i="12"/>
  <c r="G38" i="20"/>
  <c r="G43" i="11"/>
  <c r="G38" i="18"/>
  <c r="H39" i="4"/>
  <c r="G29" i="17"/>
  <c r="G29" i="20"/>
  <c r="G29" i="18"/>
  <c r="G41" i="14"/>
  <c r="G41" i="17"/>
  <c r="G41" i="20"/>
  <c r="G41" i="18"/>
  <c r="G47" i="11"/>
  <c r="H41" i="12"/>
  <c r="H42" i="4"/>
  <c r="G47" i="14"/>
  <c r="H48" i="4"/>
  <c r="G55" i="11"/>
  <c r="G47" i="17"/>
  <c r="G47" i="20"/>
  <c r="H47" i="12"/>
  <c r="G47" i="18"/>
  <c r="G26" i="17"/>
  <c r="G26" i="20"/>
  <c r="G26" i="18"/>
  <c r="G44" i="14"/>
  <c r="G44" i="20"/>
  <c r="G44" i="18"/>
  <c r="G51" i="11"/>
  <c r="H45" i="4"/>
  <c r="H44" i="12"/>
  <c r="G44" i="17"/>
  <c r="G23" i="17"/>
  <c r="G23" i="20"/>
  <c r="G23" i="18"/>
  <c r="G32" i="14"/>
  <c r="G29" i="14"/>
  <c r="G23" i="14"/>
  <c r="G50" i="14"/>
  <c r="G26" i="14"/>
  <c r="H24" i="4"/>
  <c r="H23" i="12" l="1"/>
  <c r="G23" i="11"/>
  <c r="H33" i="4"/>
  <c r="H32" i="12"/>
  <c r="G35" i="11"/>
  <c r="H51" i="4"/>
  <c r="H50" i="12"/>
  <c r="G59" i="11"/>
  <c r="H27" i="4"/>
  <c r="H26" i="12"/>
  <c r="G27" i="11"/>
  <c r="H30" i="4"/>
  <c r="H29" i="12"/>
  <c r="G31" i="11"/>
</calcChain>
</file>

<file path=xl/sharedStrings.xml><?xml version="1.0" encoding="utf-8"?>
<sst xmlns="http://schemas.openxmlformats.org/spreadsheetml/2006/main" count="1202" uniqueCount="279">
  <si>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</si>
  <si>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</si>
  <si>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</si>
  <si>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</si>
  <si>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</si>
  <si>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</si>
  <si>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</si>
  <si>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</si>
  <si>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</si>
  <si>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</si>
  <si>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</si>
  <si>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</si>
  <si>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</si>
  <si>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</si>
  <si>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</si>
  <si>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</si>
  <si>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</si>
  <si>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</si>
  <si>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</si>
  <si>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</si>
  <si>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</si>
  <si>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</si>
  <si>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</si>
  <si>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</si>
  <si>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</si>
  <si>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</si>
  <si>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</si>
  <si>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</si>
  <si>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</si>
  <si>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</si>
  <si>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</si>
  <si>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</si>
  <si>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</si>
  <si>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</si>
  <si>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</si>
  <si>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</si>
  <si>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</si>
  <si>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</si>
  <si>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</si>
  <si>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</si>
  <si>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</si>
  <si>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</si>
  <si>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</si>
  <si>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</si>
  <si>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</si>
  <si>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</si>
  <si>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</si>
  <si>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</si>
  <si>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</si>
  <si>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</si>
  <si>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</si>
  <si>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</si>
  <si>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</si>
  <si>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</si>
  <si>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</si>
  <si>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</si>
  <si>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</si>
  <si>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</si>
  <si>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</si>
  <si>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</si>
  <si>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</si>
  <si>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</si>
  <si>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</si>
  <si>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</si>
  <si>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</si>
  <si>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</si>
  <si>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</si>
  <si>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</si>
  <si>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</si>
  <si>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</si>
  <si>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</si>
  <si>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</si>
  <si>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</si>
  <si>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</si>
  <si>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</si>
  <si>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</si>
  <si>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</si>
  <si>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</si>
  <si>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</si>
  <si>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</si>
  <si>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</si>
  <si>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</si>
  <si>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</si>
  <si>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</si>
  <si>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</si>
  <si>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</si>
  <si>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Cliente:</t>
  </si>
  <si>
    <t>Obra:</t>
  </si>
  <si>
    <t>Concurso No.</t>
  </si>
  <si>
    <t>Lugar: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</si>
  <si>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</si>
  <si>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</si>
  <si>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</si>
  <si>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</si>
  <si>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</si>
  <si>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</si>
  <si>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</si>
  <si>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</si>
  <si>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</si>
  <si>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</si>
  <si>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</si>
  <si>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</si>
  <si>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</si>
  <si>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</si>
  <si>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</si>
  <si>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</si>
  <si>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</si>
  <si>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</si>
  <si>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</si>
  <si>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</si>
  <si>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</si>
  <si>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</si>
  <si>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</si>
  <si>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</si>
  <si>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</si>
  <si>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</si>
  <si>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</si>
  <si>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</si>
  <si>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</si>
  <si>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</si>
  <si>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</si>
  <si>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</si>
  <si>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</si>
  <si>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</si>
  <si>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</si>
  <si>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</si>
  <si>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</si>
  <si>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</si>
  <si>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</si>
  <si>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</si>
  <si>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</si>
  <si>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</si>
  <si>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</si>
  <si>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</si>
  <si>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</si>
  <si>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</si>
  <si>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</si>
  <si>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</si>
  <si>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</si>
  <si>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</si>
  <si>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</si>
  <si>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</si>
  <si>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</si>
  <si>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</si>
  <si>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</si>
  <si>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</si>
  <si>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</si>
  <si>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</si>
  <si>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</si>
  <si>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</si>
  <si>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</si>
  <si>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</si>
  <si>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</si>
  <si>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</si>
  <si>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</si>
  <si>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</si>
  <si>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</si>
  <si>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</si>
  <si>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</si>
  <si>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</si>
  <si>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</si>
  <si>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</si>
  <si>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</si>
  <si>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</si>
  <si>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</si>
  <si>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</si>
  <si>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</si>
  <si>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</si>
  <si>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</si>
  <si>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</si>
  <si>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</si>
  <si>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</si>
  <si>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</si>
  <si>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</si>
  <si>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</si>
  <si>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</si>
  <si>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</si>
  <si>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</si>
  <si>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</si>
  <si>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</si>
  <si>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</si>
  <si>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</si>
  <si>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</si>
  <si>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</si>
  <si>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</si>
  <si>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</si>
  <si>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</si>
  <si>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</si>
  <si>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</si>
  <si>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</si>
  <si>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</si>
  <si>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</si>
  <si>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Precio Unit.</t>
  </si>
  <si>
    <t>Jornal/hr</t>
  </si>
  <si>
    <t>Rendimiento</t>
  </si>
  <si>
    <t>Costo Hora</t>
  </si>
  <si>
    <t>Tarifa</t>
  </si>
  <si>
    <t>Salario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</si>
  <si>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</si>
  <si>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</si>
  <si>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</si>
  <si>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</si>
  <si>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</si>
  <si>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</si>
  <si>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</si>
  <si>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</si>
  <si>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</si>
  <si>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</si>
  <si>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</si>
  <si>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</si>
  <si>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</si>
  <si>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</si>
  <si>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</si>
  <si>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ANALISIS DE PRECIOS UNITARIOS A DOS MONEDAS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</si>
  <si>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</si>
  <si>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</si>
  <si>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</si>
  <si>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</si>
  <si>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</si>
  <si>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</si>
  <si>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</si>
  <si>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</si>
  <si>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</si>
  <si>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</si>
  <si>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</si>
  <si>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</si>
  <si>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</si>
  <si>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</si>
  <si>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</si>
  <si>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</si>
  <si>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</si>
  <si>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</si>
  <si>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TIPO 5</t>
  </si>
  <si>
    <t>TIPO 6</t>
  </si>
  <si>
    <t>TIPO 7</t>
  </si>
  <si>
    <t>TIPO 8</t>
  </si>
  <si>
    <t>TIPO 9</t>
  </si>
  <si>
    <t>EsPorcentaje</t>
  </si>
  <si>
    <t>ANALISIS DE BÁSICOS</t>
  </si>
  <si>
    <t>Código Auxiliar</t>
  </si>
  <si>
    <t>DOCUMENTO</t>
  </si>
  <si>
    <t>ART. 45 A.1 RLOPySRM</t>
  </si>
  <si>
    <t>110812-11</t>
  </si>
  <si>
    <t>Referencia</t>
  </si>
  <si>
    <t>referencia</t>
  </si>
  <si>
    <t>Expresion</t>
  </si>
  <si>
    <t>expresion1</t>
  </si>
  <si>
    <t>expresion2</t>
  </si>
  <si>
    <t>expresion3</t>
  </si>
  <si>
    <t>expresionotros</t>
  </si>
  <si>
    <t>expresion4</t>
  </si>
  <si>
    <t>expresion5</t>
  </si>
  <si>
    <t>expresion6</t>
  </si>
  <si>
    <t>expresion7</t>
  </si>
  <si>
    <t>expresion8</t>
  </si>
  <si>
    <t>expresion9</t>
  </si>
  <si>
    <t>CODAUX</t>
  </si>
  <si>
    <t>CodigoSap</t>
  </si>
  <si>
    <t>SAP-0001</t>
  </si>
  <si>
    <t>CódigoSAP</t>
  </si>
  <si>
    <t>Código SAP</t>
  </si>
  <si>
    <t>SAP-0002</t>
  </si>
  <si>
    <t>SAP-0003</t>
  </si>
  <si>
    <t>SAP-OTROS</t>
  </si>
  <si>
    <t>SAP-0004</t>
  </si>
  <si>
    <t>SAP-0005</t>
  </si>
  <si>
    <t>SAP-0006</t>
  </si>
  <si>
    <t>SAP-0007</t>
  </si>
  <si>
    <t>SAP-0008</t>
  </si>
  <si>
    <t>SAP-0009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</si>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</sst>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8"/>
      <color theme="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203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Continuous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15" fontId="5" fillId="0" borderId="0" xfId="0" applyNumberFormat="1" applyFont="1"/>
    <xf numFmtId="0" fontId="9" fillId="0" borderId="8" xfId="0" applyFont="1" applyBorder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10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2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4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/>
    </xf>
    <xf numFmtId="164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49" fontId="5" fillId="0" borderId="0" xfId="0" applyNumberFormat="1" applyFont="1"/>
    <xf numFmtId="14" fontId="5" fillId="0" borderId="8" xfId="0" applyNumberFormat="1" applyFont="1" applyBorder="1" applyAlignment="1">
      <alignment horizontal="center"/>
    </xf>
    <xf numFmtId="0" fontId="6" fillId="0" borderId="7" xfId="0" applyFont="1" applyBorder="1"/>
    <xf numFmtId="0" fontId="6" fillId="0" borderId="21" xfId="0" applyFont="1" applyBorder="1"/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10" fontId="6" fillId="0" borderId="24" xfId="4" applyNumberFormat="1" applyFont="1" applyBorder="1" applyAlignment="1">
      <alignment horizontal="right" vertical="top"/>
    </xf>
    <xf numFmtId="10" fontId="6" fillId="0" borderId="15" xfId="4" applyNumberFormat="1" applyFont="1" applyBorder="1" applyAlignment="1">
      <alignment horizontal="right" vertical="top"/>
    </xf>
    <xf numFmtId="0" fontId="9" fillId="0" borderId="0" xfId="0" applyFont="1" applyAlignment="1">
      <alignment horizontal="center"/>
    </xf>
    <xf numFmtId="0" fontId="6" fillId="0" borderId="0" xfId="4" applyFont="1" applyAlignment="1">
      <alignment horizontal="left" vertical="top"/>
    </xf>
    <xf numFmtId="0" fontId="6" fillId="0" borderId="0" xfId="4" applyFont="1" applyAlignment="1">
      <alignment horizontal="justify" vertical="top"/>
    </xf>
    <xf numFmtId="168" fontId="6" fillId="0" borderId="0" xfId="4" applyNumberFormat="1" applyFont="1" applyAlignment="1">
      <alignment horizontal="right" vertical="top"/>
    </xf>
    <xf numFmtId="10" fontId="6" fillId="0" borderId="0" xfId="4" applyNumberFormat="1" applyFont="1" applyAlignment="1">
      <alignment horizontal="right" vertical="top"/>
    </xf>
    <xf numFmtId="0" fontId="5" fillId="6" borderId="11" xfId="0" applyFont="1" applyFill="1" applyBorder="1"/>
    <xf numFmtId="0" fontId="5" fillId="5" borderId="0" xfId="0" applyFont="1" applyFill="1" applyAlignment="1">
      <alignment horizontal="center"/>
    </xf>
    <xf numFmtId="0" fontId="5" fillId="6" borderId="14" xfId="0" applyFont="1" applyFill="1" applyBorder="1"/>
    <xf numFmtId="0" fontId="5" fillId="0" borderId="26" xfId="0" applyFont="1" applyBorder="1"/>
    <xf numFmtId="0" fontId="5" fillId="0" borderId="24" xfId="0" applyFont="1" applyBorder="1"/>
    <xf numFmtId="0" fontId="5" fillId="0" borderId="0" xfId="4" applyFont="1" applyAlignment="1">
      <alignment vertical="top"/>
    </xf>
    <xf numFmtId="0" fontId="5" fillId="0" borderId="20" xfId="0" applyFont="1" applyBorder="1"/>
    <xf numFmtId="0" fontId="6" fillId="0" borderId="0" xfId="0" applyFont="1"/>
    <xf numFmtId="0" fontId="5" fillId="0" borderId="17" xfId="0" applyFont="1" applyBorder="1"/>
    <xf numFmtId="0" fontId="5" fillId="0" borderId="22" xfId="0" applyFont="1" applyBorder="1"/>
    <xf numFmtId="0" fontId="5" fillId="0" borderId="25" xfId="0" applyFont="1" applyBorder="1"/>
    <xf numFmtId="166" fontId="5" fillId="0" borderId="0" xfId="0" applyNumberFormat="1" applyFont="1"/>
    <xf numFmtId="170" fontId="5" fillId="0" borderId="0" xfId="0" applyNumberFormat="1" applyFont="1"/>
    <xf numFmtId="170" fontId="6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right"/>
    </xf>
    <xf numFmtId="170" fontId="5" fillId="0" borderId="9" xfId="0" applyNumberFormat="1" applyFont="1" applyBorder="1"/>
    <xf numFmtId="170" fontId="6" fillId="0" borderId="2" xfId="0" applyNumberFormat="1" applyFont="1" applyBorder="1" applyAlignment="1">
      <alignment horizontal="center" vertical="center"/>
    </xf>
    <xf numFmtId="170" fontId="6" fillId="0" borderId="0" xfId="4" applyNumberFormat="1" applyFont="1" applyAlignment="1">
      <alignment horizontal="left" vertical="top"/>
    </xf>
    <xf numFmtId="170" fontId="5" fillId="0" borderId="0" xfId="4" applyNumberFormat="1" applyFont="1" applyAlignment="1">
      <alignment horizontal="right" vertical="top"/>
    </xf>
    <xf numFmtId="169" fontId="5" fillId="0" borderId="0" xfId="2" applyNumberFormat="1" applyFont="1" applyBorder="1" applyAlignment="1">
      <alignment vertical="top"/>
    </xf>
    <xf numFmtId="170" fontId="12" fillId="0" borderId="0" xfId="3" applyNumberFormat="1" applyFont="1"/>
    <xf numFmtId="0" fontId="6" fillId="0" borderId="0" xfId="4" applyFont="1" applyAlignment="1">
      <alignment vertical="center"/>
    </xf>
    <xf numFmtId="0" fontId="6" fillId="0" borderId="0" xfId="4" applyFont="1" applyAlignment="1">
      <alignment vertical="top"/>
    </xf>
    <xf numFmtId="0" fontId="6" fillId="0" borderId="0" xfId="4" applyFont="1" applyAlignment="1">
      <alignment horizontal="center" vertical="top"/>
    </xf>
    <xf numFmtId="165" fontId="5" fillId="0" borderId="0" xfId="4" applyNumberFormat="1" applyFont="1" applyAlignment="1">
      <alignment vertical="top"/>
    </xf>
    <xf numFmtId="0" fontId="5" fillId="0" borderId="0" xfId="4" applyFont="1" applyAlignment="1">
      <alignment horizontal="center" vertical="top"/>
    </xf>
    <xf numFmtId="166" fontId="5" fillId="0" borderId="0" xfId="4" applyNumberFormat="1" applyFont="1" applyAlignment="1">
      <alignment horizontal="right" vertical="top"/>
    </xf>
    <xf numFmtId="166" fontId="5" fillId="0" borderId="0" xfId="4" applyNumberFormat="1" applyFont="1" applyAlignment="1">
      <alignment horizontal="center" vertical="top"/>
    </xf>
    <xf numFmtId="168" fontId="5" fillId="0" borderId="0" xfId="4" applyNumberFormat="1" applyFont="1" applyAlignment="1">
      <alignment horizontal="right" vertical="top"/>
    </xf>
    <xf numFmtId="10" fontId="5" fillId="0" borderId="0" xfId="4" applyNumberFormat="1" applyFont="1" applyAlignment="1">
      <alignment horizontal="right" vertical="top"/>
    </xf>
    <xf numFmtId="168" fontId="6" fillId="0" borderId="24" xfId="4" applyNumberFormat="1" applyFont="1" applyBorder="1" applyAlignment="1">
      <alignment horizontal="right" vertical="top"/>
    </xf>
    <xf numFmtId="0" fontId="12" fillId="0" borderId="0" xfId="3" applyFont="1" applyAlignment="1">
      <alignment horizontal="center"/>
    </xf>
    <xf numFmtId="0" fontId="12" fillId="0" borderId="0" xfId="3" applyFont="1"/>
    <xf numFmtId="168" fontId="6" fillId="0" borderId="15" xfId="4" applyNumberFormat="1" applyFont="1" applyBorder="1" applyAlignment="1">
      <alignment horizontal="right" vertical="top"/>
    </xf>
    <xf numFmtId="49" fontId="6" fillId="0" borderId="0" xfId="4" applyNumberFormat="1" applyFont="1" applyAlignment="1">
      <alignment horizontal="left" vertical="top"/>
    </xf>
    <xf numFmtId="0" fontId="13" fillId="0" borderId="0" xfId="0" applyFont="1"/>
    <xf numFmtId="0" fontId="3" fillId="2" borderId="17" xfId="0" applyFont="1" applyFill="1" applyBorder="1" applyAlignment="1">
      <alignment vertical="top" wrapText="1"/>
    </xf>
    <xf numFmtId="0" fontId="6" fillId="0" borderId="11" xfId="0" applyFont="1" applyBorder="1" applyAlignment="1">
      <alignment horizontal="center" vertical="center"/>
    </xf>
    <xf numFmtId="170" fontId="6" fillId="0" borderId="11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Alignment="1">
      <alignment horizontal="center"/>
    </xf>
    <xf numFmtId="172" fontId="5" fillId="0" borderId="0" xfId="0" applyNumberFormat="1" applyFont="1" applyAlignment="1">
      <alignment horizontal="right" vertical="top"/>
    </xf>
    <xf numFmtId="172" fontId="5" fillId="0" borderId="0" xfId="4" applyNumberFormat="1" applyFont="1" applyAlignment="1">
      <alignment horizontal="right" vertical="top"/>
    </xf>
    <xf numFmtId="0" fontId="8" fillId="0" borderId="0" xfId="0" applyFont="1" applyAlignment="1">
      <alignment horizontal="center"/>
    </xf>
    <xf numFmtId="173" fontId="5" fillId="0" borderId="8" xfId="0" applyNumberFormat="1" applyFont="1" applyBorder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4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0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4" applyNumberFormat="1" applyFont="1" applyAlignment="1">
      <alignment vertical="top"/>
    </xf>
    <xf numFmtId="49" fontId="5" fillId="6" borderId="11" xfId="0" applyNumberFormat="1" applyFont="1" applyFill="1" applyBorder="1"/>
    <xf numFmtId="49" fontId="5" fillId="0" borderId="19" xfId="0" applyNumberFormat="1" applyFont="1" applyBorder="1"/>
    <xf numFmtId="49" fontId="5" fillId="0" borderId="23" xfId="0" applyNumberFormat="1" applyFont="1" applyBorder="1"/>
    <xf numFmtId="0" fontId="4" fillId="2" borderId="14" xfId="3" applyFont="1" applyFill="1" applyBorder="1" applyAlignment="1">
      <alignment vertical="top"/>
    </xf>
    <xf numFmtId="0" fontId="15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/>
    </xf>
    <xf numFmtId="0" fontId="15" fillId="2" borderId="14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 wrapText="1"/>
    </xf>
    <xf numFmtId="49" fontId="6" fillId="0" borderId="18" xfId="6" applyNumberFormat="1" applyFont="1" applyBorder="1" applyAlignment="1">
      <alignment horizontal="left" vertical="top"/>
    </xf>
    <xf numFmtId="49" fontId="5" fillId="0" borderId="12" xfId="6" applyNumberFormat="1" applyFont="1" applyBorder="1" applyAlignment="1">
      <alignment vertical="top"/>
    </xf>
    <xf numFmtId="0" fontId="5" fillId="0" borderId="24" xfId="6" applyFont="1" applyBorder="1" applyAlignment="1">
      <alignment horizontal="justify" vertical="top"/>
    </xf>
    <xf numFmtId="0" fontId="5" fillId="0" borderId="24" xfId="6" applyFont="1" applyBorder="1" applyAlignment="1">
      <alignment horizontal="center" vertical="top"/>
    </xf>
    <xf numFmtId="167" fontId="5" fillId="0" borderId="24" xfId="6" applyNumberFormat="1" applyFont="1" applyBorder="1" applyAlignment="1">
      <alignment horizontal="left" vertical="top"/>
    </xf>
    <xf numFmtId="166" fontId="5" fillId="0" borderId="24" xfId="6" applyNumberFormat="1" applyFont="1" applyBorder="1" applyAlignment="1">
      <alignment horizontal="right" vertical="top"/>
    </xf>
    <xf numFmtId="49" fontId="5" fillId="0" borderId="19" xfId="6" applyNumberFormat="1" applyFont="1" applyBorder="1" applyAlignment="1">
      <alignment vertical="top"/>
    </xf>
    <xf numFmtId="0" fontId="5" fillId="0" borderId="0" xfId="6" applyFont="1" applyAlignment="1">
      <alignment vertical="top"/>
    </xf>
    <xf numFmtId="0" fontId="5" fillId="0" borderId="0" xfId="6" applyFont="1" applyAlignment="1">
      <alignment horizontal="justify" vertical="top"/>
    </xf>
    <xf numFmtId="43" fontId="5" fillId="0" borderId="26" xfId="7" applyFont="1" applyBorder="1"/>
    <xf numFmtId="166" fontId="6" fillId="0" borderId="26" xfId="6" applyNumberFormat="1" applyFont="1" applyBorder="1" applyAlignment="1">
      <alignment horizontal="right" vertical="top"/>
    </xf>
    <xf numFmtId="10" fontId="5" fillId="0" borderId="0" xfId="6" applyNumberFormat="1" applyFont="1" applyAlignment="1">
      <alignment horizontal="right" vertical="top"/>
    </xf>
    <xf numFmtId="167" fontId="5" fillId="0" borderId="0" xfId="4" applyNumberFormat="1" applyFont="1" applyAlignment="1">
      <alignment horizontal="right" vertical="top"/>
    </xf>
    <xf numFmtId="173" fontId="8" fillId="2" borderId="11" xfId="0" applyNumberFormat="1" applyFont="1" applyFill="1" applyBorder="1" applyAlignment="1">
      <alignment vertical="top" wrapText="1"/>
    </xf>
    <xf numFmtId="173" fontId="8" fillId="2" borderId="18" xfId="0" applyNumberFormat="1" applyFont="1" applyFill="1" applyBorder="1" applyAlignment="1">
      <alignment vertical="top" wrapText="1"/>
    </xf>
    <xf numFmtId="174" fontId="6" fillId="0" borderId="0" xfId="4" applyNumberFormat="1" applyFont="1" applyAlignment="1">
      <alignment horizontal="left" vertical="top"/>
    </xf>
    <xf numFmtId="173" fontId="5" fillId="0" borderId="0" xfId="0" applyNumberFormat="1" applyFont="1" applyAlignment="1">
      <alignment horizontal="center"/>
    </xf>
    <xf numFmtId="164" fontId="16" fillId="0" borderId="0" xfId="3" applyNumberFormat="1" applyFont="1" applyAlignment="1">
      <alignment horizontal="right" vertical="top"/>
    </xf>
    <xf numFmtId="0" fontId="5" fillId="0" borderId="0" xfId="4" applyFont="1" applyAlignment="1">
      <alignment horizontal="justify" vertical="top" wrapText="1"/>
    </xf>
    <xf numFmtId="0" fontId="6" fillId="0" borderId="0" xfId="6" applyFont="1" applyAlignment="1">
      <alignment horizontal="left" vertical="top"/>
    </xf>
    <xf numFmtId="165" fontId="5" fillId="0" borderId="0" xfId="6" applyNumberFormat="1" applyFont="1" applyAlignment="1">
      <alignment vertical="top"/>
    </xf>
    <xf numFmtId="0" fontId="5" fillId="0" borderId="0" xfId="6" applyFont="1" applyAlignment="1">
      <alignment horizontal="justify" vertical="top" wrapText="1"/>
    </xf>
    <xf numFmtId="0" fontId="5" fillId="0" borderId="0" xfId="6" applyFont="1" applyAlignment="1">
      <alignment horizontal="center" vertical="top"/>
    </xf>
    <xf numFmtId="166" fontId="5" fillId="0" borderId="0" xfId="6" applyNumberFormat="1" applyFont="1" applyAlignment="1">
      <alignment horizontal="right" vertical="top"/>
    </xf>
    <xf numFmtId="166" fontId="5" fillId="0" borderId="0" xfId="6" applyNumberFormat="1" applyFont="1" applyAlignment="1">
      <alignment horizontal="center" vertical="top"/>
    </xf>
    <xf numFmtId="167" fontId="5" fillId="0" borderId="0" xfId="6" applyNumberFormat="1" applyFont="1" applyAlignment="1">
      <alignment horizontal="right" vertical="top"/>
    </xf>
    <xf numFmtId="168" fontId="5" fillId="0" borderId="0" xfId="6" applyNumberFormat="1" applyFont="1" applyAlignment="1">
      <alignment horizontal="right" vertical="top"/>
    </xf>
    <xf numFmtId="0" fontId="6" fillId="0" borderId="0" xfId="6" applyFont="1" applyAlignment="1">
      <alignment vertical="top"/>
    </xf>
    <xf numFmtId="0" fontId="6" fillId="0" borderId="0" xfId="6" applyFont="1" applyAlignment="1">
      <alignment horizontal="center" vertical="top"/>
    </xf>
    <xf numFmtId="168" fontId="6" fillId="0" borderId="24" xfId="6" applyNumberFormat="1" applyFont="1" applyBorder="1" applyAlignment="1">
      <alignment horizontal="right" vertical="top"/>
    </xf>
    <xf numFmtId="0" fontId="5" fillId="0" borderId="0" xfId="4" applyFont="1" applyAlignment="1">
      <alignment horizontal="left" vertical="top"/>
    </xf>
    <xf numFmtId="0" fontId="5" fillId="0" borderId="0" xfId="4" applyFont="1" applyAlignment="1">
      <alignment vertical="top" wrapText="1"/>
    </xf>
    <xf numFmtId="49" fontId="5" fillId="0" borderId="26" xfId="0" applyNumberFormat="1" applyFont="1" applyBorder="1"/>
    <xf numFmtId="0" fontId="6" fillId="0" borderId="7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8" xfId="0" applyFont="1" applyBorder="1"/>
    <xf numFmtId="0" fontId="7" fillId="0" borderId="5" xfId="0" applyFont="1" applyBorder="1" applyAlignment="1">
      <alignment horizontal="centerContinuous"/>
    </xf>
    <xf numFmtId="0" fontId="7" fillId="0" borderId="6" xfId="0" applyFont="1" applyBorder="1" applyAlignment="1">
      <alignment horizontal="centerContinuous"/>
    </xf>
    <xf numFmtId="0" fontId="17" fillId="0" borderId="5" xfId="0" applyFont="1" applyBorder="1" applyAlignment="1">
      <alignment horizontal="centerContinuous"/>
    </xf>
    <xf numFmtId="0" fontId="17" fillId="0" borderId="6" xfId="0" applyFont="1" applyBorder="1" applyAlignment="1">
      <alignment horizontal="centerContinuous"/>
    </xf>
    <xf numFmtId="0" fontId="17" fillId="0" borderId="0" xfId="0" applyFont="1" applyAlignment="1">
      <alignment horizontal="centerContinuous"/>
    </xf>
    <xf numFmtId="0" fontId="17" fillId="0" borderId="8" xfId="0" applyFont="1" applyBorder="1" applyAlignment="1">
      <alignment horizontal="centerContinuous"/>
    </xf>
    <xf numFmtId="0" fontId="7" fillId="0" borderId="0" xfId="0" applyFont="1" applyAlignment="1">
      <alignment horizontal="centerContinuous"/>
    </xf>
    <xf numFmtId="0" fontId="7" fillId="0" borderId="8" xfId="0" applyFont="1" applyBorder="1" applyAlignment="1">
      <alignment horizontal="centerContinuous"/>
    </xf>
    <xf numFmtId="0" fontId="6" fillId="0" borderId="10" xfId="0" applyFont="1" applyBorder="1" applyAlignment="1">
      <alignment horizontal="right"/>
    </xf>
    <xf numFmtId="10" fontId="5" fillId="0" borderId="24" xfId="6" applyNumberFormat="1" applyFont="1" applyBorder="1" applyAlignment="1">
      <alignment horizontal="right" vertical="top"/>
    </xf>
    <xf numFmtId="49" fontId="5" fillId="0" borderId="13" xfId="6" applyNumberFormat="1" applyFont="1" applyBorder="1" applyAlignment="1">
      <alignment vertical="top"/>
    </xf>
    <xf numFmtId="1" fontId="5" fillId="0" borderId="24" xfId="2" applyNumberFormat="1" applyFont="1" applyBorder="1" applyAlignment="1">
      <alignment horizontal="right" vertical="top"/>
    </xf>
    <xf numFmtId="1" fontId="5" fillId="0" borderId="0" xfId="2" applyNumberFormat="1" applyFont="1" applyBorder="1" applyAlignment="1">
      <alignment horizontal="right" vertical="top"/>
    </xf>
    <xf numFmtId="1" fontId="5" fillId="0" borderId="22" xfId="2" applyNumberFormat="1" applyFont="1" applyBorder="1" applyAlignment="1">
      <alignment horizontal="right" vertical="top"/>
    </xf>
    <xf numFmtId="0" fontId="5" fillId="0" borderId="24" xfId="6" applyFont="1" applyBorder="1" applyAlignment="1">
      <alignment horizontal="right" vertical="top"/>
    </xf>
    <xf numFmtId="171" fontId="5" fillId="0" borderId="12" xfId="6" applyNumberFormat="1" applyFont="1" applyBorder="1" applyAlignment="1">
      <alignment horizontal="right" vertical="top"/>
    </xf>
    <xf numFmtId="171" fontId="5" fillId="0" borderId="19" xfId="6" applyNumberFormat="1" applyFont="1" applyBorder="1" applyAlignment="1">
      <alignment horizontal="right" vertical="top"/>
    </xf>
    <xf numFmtId="0" fontId="5" fillId="0" borderId="23" xfId="0" applyFont="1" applyBorder="1"/>
    <xf numFmtId="0" fontId="6" fillId="0" borderId="27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9" xfId="0" applyFont="1" applyBorder="1" applyAlignment="1">
      <alignment horizontal="right"/>
    </xf>
    <xf numFmtId="0" fontId="5" fillId="6" borderId="0" xfId="0" applyFont="1" applyFill="1"/>
    <xf numFmtId="49" fontId="5" fillId="0" borderId="0" xfId="6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6" borderId="14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16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5" fillId="0" borderId="0" xfId="0" applyFont="1" applyAlignment="1">
      <alignment horizontal="justify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0" fontId="5" fillId="0" borderId="0" xfId="4" applyFont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 vertical="top"/>
    </xf>
    <xf numFmtId="0" fontId="5" fillId="0" borderId="9" xfId="0" applyFont="1" applyBorder="1" applyAlignment="1">
      <alignment horizontal="left" vertical="top"/>
    </xf>
  </cellXfs>
  <cellStyles count="9">
    <cellStyle name="Hipervínculo" xfId="1" builtinId="8"/>
    <cellStyle name="Millares" xfId="2" builtinId="3"/>
    <cellStyle name="Millares 2" xfId="4" xr:uid="{00000000-0005-0000-0000-000002000000}"/>
    <cellStyle name="Millares 2 2" xfId="6" xr:uid="{00000000-0005-0000-0000-000003000000}"/>
    <cellStyle name="Millares 3" xfId="7" xr:uid="{00000000-0005-0000-0000-000004000000}"/>
    <cellStyle name="Normal" xfId="0" builtinId="0"/>
    <cellStyle name="Normal 2" xfId="3" xr:uid="{00000000-0005-0000-0000-000006000000}"/>
    <cellStyle name="Normal 2 2" xfId="5" xr:uid="{00000000-0005-0000-0000-000007000000}"/>
    <cellStyle name="Normal 2 3" xfId="8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0</xdr:row>
      <xdr:rowOff>76200</xdr:rowOff>
    </xdr:from>
    <xdr:to>
      <xdr:col>8</xdr:col>
      <xdr:colOff>323153</xdr:colOff>
      <xdr:row>4</xdr:row>
      <xdr:rowOff>57150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721C0DEC-0EA9-4276-9E08-8B571BD38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7620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0</xdr:row>
      <xdr:rowOff>104775</xdr:rowOff>
    </xdr:from>
    <xdr:to>
      <xdr:col>7</xdr:col>
      <xdr:colOff>370778</xdr:colOff>
      <xdr:row>4</xdr:row>
      <xdr:rowOff>85725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14D2B25B-736C-4973-9B7D-EA649B87B8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10477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0</xdr:row>
      <xdr:rowOff>114300</xdr:rowOff>
    </xdr:from>
    <xdr:to>
      <xdr:col>8</xdr:col>
      <xdr:colOff>323153</xdr:colOff>
      <xdr:row>4</xdr:row>
      <xdr:rowOff>95250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4B1CB3D3-3858-43FF-AC6A-13BE34161B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11430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247650</xdr:colOff>
      <xdr:row>0</xdr:row>
      <xdr:rowOff>66675</xdr:rowOff>
    </xdr:from>
    <xdr:to>
      <xdr:col>7</xdr:col>
      <xdr:colOff>361253</xdr:colOff>
      <xdr:row>4</xdr:row>
      <xdr:rowOff>47625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7A260ACB-03CF-4A6D-B794-E9578DDB5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6667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238125</xdr:colOff>
      <xdr:row>0</xdr:row>
      <xdr:rowOff>85725</xdr:rowOff>
    </xdr:from>
    <xdr:to>
      <xdr:col>8</xdr:col>
      <xdr:colOff>351728</xdr:colOff>
      <xdr:row>4</xdr:row>
      <xdr:rowOff>66675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766D0A44-F185-45FE-BB78-CF29E0D75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8572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266700</xdr:colOff>
      <xdr:row>0</xdr:row>
      <xdr:rowOff>66675</xdr:rowOff>
    </xdr:from>
    <xdr:to>
      <xdr:col>7</xdr:col>
      <xdr:colOff>380303</xdr:colOff>
      <xdr:row>4</xdr:row>
      <xdr:rowOff>47625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30F5B0B3-DC86-4519-8F0E-907D2C1732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3050" y="6667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0</xdr:row>
      <xdr:rowOff>57150</xdr:rowOff>
    </xdr:from>
    <xdr:to>
      <xdr:col>7</xdr:col>
      <xdr:colOff>370778</xdr:colOff>
      <xdr:row>4</xdr:row>
      <xdr:rowOff>38100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A0A571DB-00BB-4A94-BB63-9E43DA555D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571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228600</xdr:colOff>
      <xdr:row>0</xdr:row>
      <xdr:rowOff>114300</xdr:rowOff>
    </xdr:from>
    <xdr:to>
      <xdr:col>7</xdr:col>
      <xdr:colOff>342203</xdr:colOff>
      <xdr:row>4</xdr:row>
      <xdr:rowOff>95250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DE071944-499E-4169-B678-47216402F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430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0</xdr:row>
      <xdr:rowOff>57150</xdr:rowOff>
    </xdr:from>
    <xdr:to>
      <xdr:col>7</xdr:col>
      <xdr:colOff>351728</xdr:colOff>
      <xdr:row>3</xdr:row>
      <xdr:rowOff>142875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BD20A456-DD14-47D7-BEF9-244DD6FEC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571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0</xdr:row>
      <xdr:rowOff>66675</xdr:rowOff>
    </xdr:from>
    <xdr:to>
      <xdr:col>7</xdr:col>
      <xdr:colOff>351728</xdr:colOff>
      <xdr:row>4</xdr:row>
      <xdr:rowOff>47625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441638DC-92A4-4625-A437-1D9A238E49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6667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257175</xdr:colOff>
      <xdr:row>0</xdr:row>
      <xdr:rowOff>57150</xdr:rowOff>
    </xdr:from>
    <xdr:to>
      <xdr:col>10</xdr:col>
      <xdr:colOff>504128</xdr:colOff>
      <xdr:row>4</xdr:row>
      <xdr:rowOff>38100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26B6D117-EBBF-4C13-BD69-DA246651D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3275" y="571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19</xdr:row>
      <xdr:rowOff>38099</xdr:rowOff>
    </xdr:from>
    <xdr:to>
      <xdr:col>7</xdr:col>
      <xdr:colOff>428625</xdr:colOff>
      <xdr:row>19</xdr:row>
      <xdr:rowOff>966460</xdr:rowOff>
    </xdr:to>
    <xdr:pic>
      <xdr:nvPicPr>
        <xdr:cNvPr id="3" name="ImagenMatriz" descr="LogoNeodata.JP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00" y="3009899"/>
          <a:ext cx="1085850" cy="928361"/>
        </a:xfrm>
        <a:prstGeom prst="rect">
          <a:avLst/>
        </a:prstGeom>
      </xdr:spPr>
    </xdr:pic>
    <xdr:clientData/>
  </xdr:twoCellAnchor>
  <xdr:twoCellAnchor editAs="oneCell">
    <xdr:from>
      <xdr:col>6</xdr:col>
      <xdr:colOff>247650</xdr:colOff>
      <xdr:row>0</xdr:row>
      <xdr:rowOff>57150</xdr:rowOff>
    </xdr:from>
    <xdr:to>
      <xdr:col>7</xdr:col>
      <xdr:colOff>361253</xdr:colOff>
      <xdr:row>4</xdr:row>
      <xdr:rowOff>38100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83D87A7D-7EF6-4529-8224-2CE740180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571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0</xdr:row>
      <xdr:rowOff>76200</xdr:rowOff>
    </xdr:from>
    <xdr:to>
      <xdr:col>6</xdr:col>
      <xdr:colOff>923228</xdr:colOff>
      <xdr:row>4</xdr:row>
      <xdr:rowOff>57150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D3EF68E7-2F28-4757-AB89-9F3EB2D22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7620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104775</xdr:rowOff>
    </xdr:from>
    <xdr:to>
      <xdr:col>7</xdr:col>
      <xdr:colOff>894653</xdr:colOff>
      <xdr:row>4</xdr:row>
      <xdr:rowOff>85725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E3899FE3-F883-44C8-A971-6E71D6ACBF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10477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G15" sqref="G15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100" t="s">
        <v>198</v>
      </c>
      <c r="C1" s="99" t="s">
        <v>242</v>
      </c>
    </row>
    <row r="2" spans="1:3" ht="12.75" customHeight="1" x14ac:dyDescent="0.2">
      <c r="A2" s="2" t="s">
        <v>0</v>
      </c>
      <c r="B2" s="2"/>
      <c r="C2" s="10"/>
    </row>
    <row r="3" spans="1:3" ht="12.75" customHeight="1" x14ac:dyDescent="0.2">
      <c r="A3" s="11"/>
      <c r="B3" s="11"/>
      <c r="C3" s="11"/>
    </row>
    <row r="4" spans="1:3" ht="12.75" customHeight="1" x14ac:dyDescent="0.2">
      <c r="A4" s="15" t="s">
        <v>35</v>
      </c>
      <c r="B4" s="16" t="s">
        <v>1</v>
      </c>
      <c r="C4" s="17" t="s">
        <v>36</v>
      </c>
    </row>
    <row r="5" spans="1:3" ht="12.75" customHeight="1" x14ac:dyDescent="0.2">
      <c r="A5" s="18" t="s">
        <v>2</v>
      </c>
      <c r="B5" s="19"/>
      <c r="C5" s="20"/>
    </row>
    <row r="6" spans="1:3" ht="12.75" customHeight="1" x14ac:dyDescent="0.2">
      <c r="A6" s="21" t="s">
        <v>37</v>
      </c>
      <c r="B6" s="22" t="s">
        <v>3</v>
      </c>
      <c r="C6" s="89" t="s">
        <v>270</v>
      </c>
    </row>
    <row r="7" spans="1:3" ht="12.75" customHeight="1" x14ac:dyDescent="0.2">
      <c r="A7" s="23" t="s">
        <v>38</v>
      </c>
      <c r="B7" s="12" t="s">
        <v>4</v>
      </c>
      <c r="C7" s="24" t="s">
        <v>271</v>
      </c>
    </row>
    <row r="8" spans="1:3" ht="12.75" customHeight="1" x14ac:dyDescent="0.2">
      <c r="A8" s="23" t="s">
        <v>39</v>
      </c>
      <c r="B8" s="12" t="s">
        <v>5</v>
      </c>
      <c r="C8" s="24" t="s">
        <v>272</v>
      </c>
    </row>
    <row r="9" spans="1:3" ht="12.75" customHeight="1" x14ac:dyDescent="0.2">
      <c r="A9" s="23" t="s">
        <v>40</v>
      </c>
      <c r="B9" s="12" t="s">
        <v>6</v>
      </c>
      <c r="C9" s="24" t="s">
        <v>41</v>
      </c>
    </row>
    <row r="10" spans="1:3" ht="12.75" customHeight="1" x14ac:dyDescent="0.2">
      <c r="A10" s="12" t="s">
        <v>42</v>
      </c>
      <c r="B10" s="23" t="s">
        <v>43</v>
      </c>
      <c r="C10" s="24" t="s">
        <v>273</v>
      </c>
    </row>
    <row r="11" spans="1:3" ht="12.75" customHeight="1" x14ac:dyDescent="0.2">
      <c r="A11" s="12" t="s">
        <v>45</v>
      </c>
      <c r="B11" s="12" t="s">
        <v>7</v>
      </c>
      <c r="C11" s="24" t="s">
        <v>274</v>
      </c>
    </row>
    <row r="12" spans="1:3" ht="12.75" customHeight="1" x14ac:dyDescent="0.2">
      <c r="A12" s="12" t="s">
        <v>46</v>
      </c>
      <c r="B12" s="12" t="s">
        <v>8</v>
      </c>
      <c r="C12" s="24" t="s">
        <v>275</v>
      </c>
    </row>
    <row r="13" spans="1:3" ht="12.75" customHeight="1" x14ac:dyDescent="0.2">
      <c r="A13" s="12" t="s">
        <v>47</v>
      </c>
      <c r="B13" s="12" t="s">
        <v>9</v>
      </c>
      <c r="C13" s="25" t="s">
        <v>276</v>
      </c>
    </row>
    <row r="14" spans="1:3" ht="12.75" customHeight="1" x14ac:dyDescent="0.2">
      <c r="A14" s="23" t="s">
        <v>48</v>
      </c>
      <c r="B14" s="12" t="s">
        <v>10</v>
      </c>
      <c r="C14" s="26">
        <v>1234567</v>
      </c>
    </row>
    <row r="15" spans="1:3" ht="12.75" customHeight="1" x14ac:dyDescent="0.2">
      <c r="A15" s="23" t="s">
        <v>49</v>
      </c>
      <c r="B15" s="12" t="s">
        <v>11</v>
      </c>
      <c r="C15" s="26">
        <v>12345678</v>
      </c>
    </row>
    <row r="16" spans="1:3" ht="12.75" customHeight="1" x14ac:dyDescent="0.2">
      <c r="A16" s="23" t="s">
        <v>50</v>
      </c>
      <c r="B16" s="12" t="s">
        <v>12</v>
      </c>
      <c r="C16" s="26">
        <v>123456789</v>
      </c>
    </row>
    <row r="17" spans="1:3" ht="12.75" customHeight="1" x14ac:dyDescent="0.2">
      <c r="A17" s="23" t="s">
        <v>51</v>
      </c>
      <c r="B17" s="12" t="s">
        <v>13</v>
      </c>
      <c r="C17" s="24" t="s">
        <v>277</v>
      </c>
    </row>
    <row r="18" spans="1:3" ht="12.75" customHeight="1" x14ac:dyDescent="0.2">
      <c r="A18" s="23" t="s">
        <v>52</v>
      </c>
      <c r="B18" s="12" t="s">
        <v>14</v>
      </c>
      <c r="C18" s="24" t="s">
        <v>85</v>
      </c>
    </row>
    <row r="19" spans="1:3" ht="12.75" customHeight="1" x14ac:dyDescent="0.2">
      <c r="A19" s="18" t="s">
        <v>53</v>
      </c>
      <c r="B19" s="27"/>
      <c r="C19" s="20"/>
    </row>
    <row r="20" spans="1:3" ht="38.25" x14ac:dyDescent="0.2">
      <c r="A20" s="23" t="s">
        <v>54</v>
      </c>
      <c r="B20" s="23" t="s">
        <v>55</v>
      </c>
      <c r="C20" s="28" t="s">
        <v>56</v>
      </c>
    </row>
    <row r="21" spans="1:3" ht="12.75" customHeight="1" x14ac:dyDescent="0.2">
      <c r="A21" s="12" t="s">
        <v>57</v>
      </c>
      <c r="B21" s="12" t="s">
        <v>58</v>
      </c>
      <c r="C21" s="24" t="s">
        <v>59</v>
      </c>
    </row>
    <row r="22" spans="1:3" ht="12.75" customHeight="1" x14ac:dyDescent="0.2">
      <c r="A22" s="12" t="s">
        <v>60</v>
      </c>
      <c r="B22" s="12" t="s">
        <v>61</v>
      </c>
      <c r="C22" s="24" t="s">
        <v>62</v>
      </c>
    </row>
    <row r="23" spans="1:3" ht="12.75" customHeight="1" x14ac:dyDescent="0.2">
      <c r="A23" s="12" t="s">
        <v>99</v>
      </c>
      <c r="B23" s="12" t="s">
        <v>119</v>
      </c>
      <c r="C23" s="24" t="s">
        <v>119</v>
      </c>
    </row>
    <row r="24" spans="1:3" ht="12.75" customHeight="1" x14ac:dyDescent="0.2">
      <c r="A24" s="12" t="s">
        <v>101</v>
      </c>
      <c r="B24" s="12" t="s">
        <v>113</v>
      </c>
      <c r="C24" s="24" t="s">
        <v>113</v>
      </c>
    </row>
    <row r="25" spans="1:3" ht="12.75" customHeight="1" x14ac:dyDescent="0.2">
      <c r="A25" s="12" t="s">
        <v>100</v>
      </c>
      <c r="B25" s="12" t="s">
        <v>114</v>
      </c>
      <c r="C25" s="24" t="s">
        <v>114</v>
      </c>
    </row>
    <row r="26" spans="1:3" ht="12.75" customHeight="1" x14ac:dyDescent="0.2">
      <c r="A26" s="12" t="s">
        <v>102</v>
      </c>
      <c r="B26" s="12" t="s">
        <v>115</v>
      </c>
      <c r="C26" s="24" t="s">
        <v>115</v>
      </c>
    </row>
    <row r="27" spans="1:3" ht="12.75" customHeight="1" x14ac:dyDescent="0.2">
      <c r="A27" s="12" t="s">
        <v>103</v>
      </c>
      <c r="B27" s="12" t="s">
        <v>116</v>
      </c>
      <c r="C27" s="24" t="s">
        <v>116</v>
      </c>
    </row>
    <row r="28" spans="1:3" ht="12.75" customHeight="1" x14ac:dyDescent="0.2">
      <c r="A28" s="12" t="s">
        <v>104</v>
      </c>
      <c r="B28" s="12" t="s">
        <v>117</v>
      </c>
      <c r="C28" s="24" t="s">
        <v>117</v>
      </c>
    </row>
    <row r="29" spans="1:3" ht="12.75" customHeight="1" x14ac:dyDescent="0.2">
      <c r="A29" s="12" t="s">
        <v>120</v>
      </c>
      <c r="B29" s="12" t="s">
        <v>118</v>
      </c>
      <c r="C29" s="24" t="s">
        <v>118</v>
      </c>
    </row>
    <row r="30" spans="1:3" ht="12.75" customHeight="1" x14ac:dyDescent="0.2">
      <c r="A30" s="113" t="s">
        <v>214</v>
      </c>
      <c r="B30" s="114" t="s">
        <v>215</v>
      </c>
      <c r="C30" s="115" t="s">
        <v>215</v>
      </c>
    </row>
    <row r="31" spans="1:3" ht="12.75" customHeight="1" x14ac:dyDescent="0.2">
      <c r="A31" s="116" t="s">
        <v>216</v>
      </c>
      <c r="B31" s="114" t="s">
        <v>217</v>
      </c>
      <c r="C31" s="115" t="s">
        <v>217</v>
      </c>
    </row>
    <row r="32" spans="1:3" ht="12.75" customHeight="1" x14ac:dyDescent="0.2">
      <c r="A32" s="113" t="s">
        <v>218</v>
      </c>
      <c r="B32" s="114" t="s">
        <v>219</v>
      </c>
      <c r="C32" s="115" t="s">
        <v>219</v>
      </c>
    </row>
    <row r="33" spans="1:3" ht="12.75" customHeight="1" x14ac:dyDescent="0.2">
      <c r="A33" s="18" t="s">
        <v>15</v>
      </c>
      <c r="B33" s="27"/>
      <c r="C33" s="20"/>
    </row>
    <row r="34" spans="1:3" ht="12.75" customHeight="1" x14ac:dyDescent="0.2">
      <c r="A34" s="23" t="s">
        <v>63</v>
      </c>
      <c r="B34" s="12" t="s">
        <v>16</v>
      </c>
      <c r="C34" s="132">
        <v>40017</v>
      </c>
    </row>
    <row r="35" spans="1:3" ht="12.75" customHeight="1" x14ac:dyDescent="0.2">
      <c r="A35" s="23" t="s">
        <v>64</v>
      </c>
      <c r="B35" s="12" t="s">
        <v>17</v>
      </c>
      <c r="C35" s="26" t="s">
        <v>65</v>
      </c>
    </row>
    <row r="36" spans="1:3" ht="12.75" customHeight="1" x14ac:dyDescent="0.2">
      <c r="A36" s="23" t="s">
        <v>128</v>
      </c>
      <c r="B36" s="23" t="s">
        <v>66</v>
      </c>
      <c r="C36" s="24" t="s">
        <v>67</v>
      </c>
    </row>
    <row r="37" spans="1:3" ht="12.75" customHeight="1" x14ac:dyDescent="0.2">
      <c r="A37" s="18" t="s">
        <v>18</v>
      </c>
      <c r="B37" s="27"/>
      <c r="C37" s="29"/>
    </row>
    <row r="38" spans="1:3" ht="12.75" customHeight="1" x14ac:dyDescent="0.2">
      <c r="A38" s="101" t="s">
        <v>199</v>
      </c>
      <c r="B38" s="102" t="s">
        <v>200</v>
      </c>
      <c r="C38" s="103" t="s">
        <v>201</v>
      </c>
    </row>
    <row r="39" spans="1:3" ht="102" x14ac:dyDescent="0.2">
      <c r="A39" s="23" t="s">
        <v>68</v>
      </c>
      <c r="B39" s="12" t="s">
        <v>19</v>
      </c>
      <c r="C39" s="30" t="s">
        <v>143</v>
      </c>
    </row>
    <row r="40" spans="1:3" ht="12.75" customHeight="1" x14ac:dyDescent="0.2">
      <c r="A40" s="23" t="s">
        <v>105</v>
      </c>
      <c r="B40" s="12" t="s">
        <v>20</v>
      </c>
      <c r="C40" s="24" t="s">
        <v>69</v>
      </c>
    </row>
    <row r="41" spans="1:3" ht="12.75" customHeight="1" x14ac:dyDescent="0.2">
      <c r="A41" s="23" t="s">
        <v>106</v>
      </c>
      <c r="B41" s="12" t="s">
        <v>111</v>
      </c>
      <c r="C41" s="24" t="s">
        <v>111</v>
      </c>
    </row>
    <row r="42" spans="1:3" ht="12.75" customHeight="1" x14ac:dyDescent="0.2">
      <c r="A42" s="23" t="s">
        <v>70</v>
      </c>
      <c r="B42" s="12" t="s">
        <v>21</v>
      </c>
      <c r="C42" s="24" t="s">
        <v>41</v>
      </c>
    </row>
    <row r="43" spans="1:3" ht="12.75" customHeight="1" x14ac:dyDescent="0.2">
      <c r="A43" s="23" t="s">
        <v>71</v>
      </c>
      <c r="B43" s="23" t="s">
        <v>72</v>
      </c>
      <c r="C43" s="24" t="s">
        <v>44</v>
      </c>
    </row>
    <row r="44" spans="1:3" ht="12.75" customHeight="1" x14ac:dyDescent="0.2">
      <c r="A44" s="23" t="s">
        <v>107</v>
      </c>
      <c r="B44" s="23" t="s">
        <v>112</v>
      </c>
      <c r="C44" s="24" t="s">
        <v>112</v>
      </c>
    </row>
    <row r="45" spans="1:3" ht="12.75" customHeight="1" x14ac:dyDescent="0.2">
      <c r="A45" s="23" t="s">
        <v>108</v>
      </c>
      <c r="B45" s="23" t="s">
        <v>121</v>
      </c>
      <c r="C45" s="24" t="s">
        <v>121</v>
      </c>
    </row>
    <row r="46" spans="1:3" ht="12.75" customHeight="1" x14ac:dyDescent="0.2">
      <c r="A46" s="23" t="s">
        <v>109</v>
      </c>
      <c r="B46" s="23" t="s">
        <v>122</v>
      </c>
      <c r="C46" s="24" t="s">
        <v>122</v>
      </c>
    </row>
    <row r="47" spans="1:3" ht="12.75" customHeight="1" x14ac:dyDescent="0.2">
      <c r="A47" s="23" t="s">
        <v>110</v>
      </c>
      <c r="B47" s="23" t="s">
        <v>123</v>
      </c>
      <c r="C47" s="24" t="s">
        <v>123</v>
      </c>
    </row>
    <row r="48" spans="1:3" ht="12.75" customHeight="1" x14ac:dyDescent="0.2">
      <c r="A48" s="23" t="s">
        <v>134</v>
      </c>
      <c r="B48" s="23" t="s">
        <v>135</v>
      </c>
      <c r="C48" s="24" t="s">
        <v>136</v>
      </c>
    </row>
    <row r="49" spans="1:3" ht="12.75" customHeight="1" x14ac:dyDescent="0.2">
      <c r="A49" s="117" t="s">
        <v>220</v>
      </c>
      <c r="B49" s="117" t="s">
        <v>221</v>
      </c>
      <c r="C49" s="118" t="s">
        <v>222</v>
      </c>
    </row>
    <row r="50" spans="1:3" ht="12.75" customHeight="1" x14ac:dyDescent="0.2">
      <c r="A50" s="117" t="s">
        <v>223</v>
      </c>
      <c r="B50" s="117" t="s">
        <v>224</v>
      </c>
      <c r="C50" s="118" t="s">
        <v>278</v>
      </c>
    </row>
    <row r="51" spans="1:3" ht="12.75" customHeight="1" x14ac:dyDescent="0.2">
      <c r="A51" s="117" t="s">
        <v>225</v>
      </c>
      <c r="B51" s="117" t="s">
        <v>226</v>
      </c>
      <c r="C51" s="118" t="s">
        <v>227</v>
      </c>
    </row>
    <row r="52" spans="1:3" ht="12.75" customHeight="1" x14ac:dyDescent="0.2">
      <c r="A52" s="117" t="s">
        <v>228</v>
      </c>
      <c r="B52" s="117" t="s">
        <v>229</v>
      </c>
      <c r="C52" s="118" t="s">
        <v>275</v>
      </c>
    </row>
    <row r="53" spans="1:3" ht="12.75" customHeight="1" x14ac:dyDescent="0.2">
      <c r="A53" s="117" t="s">
        <v>230</v>
      </c>
      <c r="B53" s="117" t="s">
        <v>231</v>
      </c>
      <c r="C53" s="25" t="s">
        <v>276</v>
      </c>
    </row>
    <row r="54" spans="1:3" ht="12.75" customHeight="1" x14ac:dyDescent="0.2">
      <c r="A54" s="23" t="s">
        <v>73</v>
      </c>
      <c r="B54" s="12" t="s">
        <v>93</v>
      </c>
      <c r="C54" s="132">
        <v>40026</v>
      </c>
    </row>
    <row r="55" spans="1:3" ht="12.75" customHeight="1" x14ac:dyDescent="0.2">
      <c r="A55" s="31" t="s">
        <v>74</v>
      </c>
      <c r="B55" s="32" t="s">
        <v>94</v>
      </c>
      <c r="C55" s="133">
        <v>40178</v>
      </c>
    </row>
    <row r="56" spans="1:3" ht="12.75" customHeight="1" x14ac:dyDescent="0.2">
      <c r="A56" s="23" t="s">
        <v>137</v>
      </c>
      <c r="B56" s="12" t="s">
        <v>138</v>
      </c>
      <c r="C56" s="37">
        <v>100000</v>
      </c>
    </row>
    <row r="57" spans="1:3" ht="12.75" customHeight="1" x14ac:dyDescent="0.2">
      <c r="A57" s="23" t="s">
        <v>141</v>
      </c>
      <c r="B57" s="12" t="s">
        <v>142</v>
      </c>
      <c r="C57" s="37">
        <v>7722</v>
      </c>
    </row>
    <row r="58" spans="1:3" ht="12.75" customHeight="1" x14ac:dyDescent="0.2">
      <c r="A58" s="23" t="s">
        <v>140</v>
      </c>
      <c r="B58" s="12" t="s">
        <v>139</v>
      </c>
      <c r="C58" s="38">
        <v>0.15</v>
      </c>
    </row>
    <row r="59" spans="1:3" ht="12.75" customHeight="1" x14ac:dyDescent="0.2">
      <c r="A59" s="18" t="s">
        <v>22</v>
      </c>
      <c r="B59" s="27"/>
      <c r="C59" s="20"/>
    </row>
    <row r="60" spans="1:3" ht="12.75" customHeight="1" x14ac:dyDescent="0.2">
      <c r="A60" s="12" t="s">
        <v>130</v>
      </c>
      <c r="B60" s="12" t="s">
        <v>131</v>
      </c>
      <c r="C60" s="24">
        <v>153</v>
      </c>
    </row>
    <row r="61" spans="1:3" ht="12.75" customHeight="1" x14ac:dyDescent="0.2">
      <c r="A61" s="12" t="s">
        <v>133</v>
      </c>
      <c r="B61" s="12" t="s">
        <v>132</v>
      </c>
      <c r="C61" s="24">
        <v>133</v>
      </c>
    </row>
    <row r="62" spans="1:3" ht="12.75" customHeight="1" x14ac:dyDescent="0.2">
      <c r="A62" s="23" t="s">
        <v>124</v>
      </c>
      <c r="B62" s="23" t="s">
        <v>75</v>
      </c>
      <c r="C62" s="24">
        <v>2</v>
      </c>
    </row>
    <row r="63" spans="1:3" ht="12.75" customHeight="1" x14ac:dyDescent="0.2">
      <c r="A63" s="23" t="s">
        <v>125</v>
      </c>
      <c r="B63" s="23" t="s">
        <v>95</v>
      </c>
      <c r="C63" s="24" t="s">
        <v>76</v>
      </c>
    </row>
    <row r="64" spans="1:3" ht="12.75" customHeight="1" x14ac:dyDescent="0.2">
      <c r="A64" s="23" t="s">
        <v>126</v>
      </c>
      <c r="B64" s="23" t="s">
        <v>97</v>
      </c>
      <c r="C64" s="24" t="s">
        <v>77</v>
      </c>
    </row>
    <row r="65" spans="1:3" ht="12.75" customHeight="1" x14ac:dyDescent="0.2">
      <c r="A65" s="23" t="s">
        <v>129</v>
      </c>
      <c r="B65" s="23" t="s">
        <v>96</v>
      </c>
      <c r="C65" s="24" t="s">
        <v>78</v>
      </c>
    </row>
    <row r="66" spans="1:3" ht="12.75" customHeight="1" x14ac:dyDescent="0.2">
      <c r="A66" s="23" t="s">
        <v>127</v>
      </c>
      <c r="B66" s="23" t="s">
        <v>98</v>
      </c>
      <c r="C66" s="24" t="s">
        <v>79</v>
      </c>
    </row>
    <row r="67" spans="1:3" ht="12.75" customHeight="1" x14ac:dyDescent="0.2">
      <c r="A67" s="33" t="s">
        <v>23</v>
      </c>
      <c r="B67" s="34"/>
      <c r="C67" s="35"/>
    </row>
    <row r="68" spans="1:3" ht="12.75" customHeight="1" x14ac:dyDescent="0.2">
      <c r="A68" s="23" t="s">
        <v>80</v>
      </c>
      <c r="B68" s="12" t="s">
        <v>24</v>
      </c>
      <c r="C68" s="24" t="s">
        <v>81</v>
      </c>
    </row>
    <row r="69" spans="1:3" ht="12.75" customHeight="1" x14ac:dyDescent="0.2">
      <c r="A69" s="23" t="s">
        <v>82</v>
      </c>
      <c r="B69" s="12" t="s">
        <v>25</v>
      </c>
      <c r="C69" s="132">
        <v>39995</v>
      </c>
    </row>
    <row r="70" spans="1:3" ht="12.75" customHeight="1" x14ac:dyDescent="0.2">
      <c r="A70" s="36" t="s">
        <v>83</v>
      </c>
      <c r="B70" s="12" t="s">
        <v>26</v>
      </c>
      <c r="C70" s="30" t="s">
        <v>84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1"/>
  <sheetViews>
    <sheetView showGridLines="0" showZeros="0" workbookViewId="0">
      <selection activeCell="G21" sqref="G21"/>
    </sheetView>
  </sheetViews>
  <sheetFormatPr baseColWidth="10" defaultRowHeight="12.75" customHeight="1" x14ac:dyDescent="0.2"/>
  <cols>
    <col min="1" max="1" width="11.7109375" customWidth="1"/>
    <col min="2" max="2" width="25.7109375" customWidth="1"/>
    <col min="3" max="3" width="8.7109375" customWidth="1"/>
    <col min="4" max="4" width="10.7109375" customWidth="1"/>
    <col min="5" max="5" width="7.7109375" style="45" customWidth="1"/>
    <col min="6" max="6" width="10.7109375" style="65" customWidth="1"/>
    <col min="7" max="7" width="14.7109375" customWidth="1"/>
  </cols>
  <sheetData>
    <row r="1" spans="1:7" ht="15" customHeight="1" thickTop="1" x14ac:dyDescent="0.25">
      <c r="A1" s="195" t="str">
        <f>razonsocial</f>
        <v>MI EMPRESA</v>
      </c>
      <c r="B1" s="196"/>
      <c r="C1" s="196"/>
      <c r="D1" s="196"/>
      <c r="E1" s="196"/>
      <c r="F1" s="196"/>
      <c r="G1" s="158"/>
    </row>
    <row r="2" spans="1:7" ht="15" customHeight="1" x14ac:dyDescent="0.25">
      <c r="A2" s="197"/>
      <c r="B2" s="198"/>
      <c r="C2" s="198"/>
      <c r="D2" s="198"/>
      <c r="E2" s="198"/>
      <c r="F2" s="198"/>
      <c r="G2" s="164"/>
    </row>
    <row r="3" spans="1:7" ht="12.75" customHeight="1" x14ac:dyDescent="0.2">
      <c r="A3" s="41" t="s">
        <v>86</v>
      </c>
      <c r="B3" s="187" t="str">
        <f>nombrecliente</f>
        <v>Sistema de Comunicaciones y Transportes, Sistema de Transporte Colectivo Metro, Administración General de Recursos, Línea 12 (Línea Dorada)</v>
      </c>
      <c r="C3" s="187"/>
      <c r="D3" s="187"/>
      <c r="E3" s="187"/>
      <c r="G3" s="7"/>
    </row>
    <row r="4" spans="1:7" ht="12.75" customHeight="1" x14ac:dyDescent="0.2">
      <c r="A4" s="6"/>
      <c r="B4" s="187"/>
      <c r="C4" s="187"/>
      <c r="D4" s="187"/>
      <c r="E4" s="187"/>
      <c r="G4" s="7"/>
    </row>
    <row r="5" spans="1:7" ht="12.75" customHeight="1" x14ac:dyDescent="0.2">
      <c r="A5" s="6"/>
      <c r="B5" s="187"/>
      <c r="C5" s="187"/>
      <c r="D5" s="187"/>
      <c r="E5" s="187"/>
      <c r="G5" s="7"/>
    </row>
    <row r="6" spans="1:7" ht="12.75" customHeight="1" x14ac:dyDescent="0.2">
      <c r="A6" s="41" t="s">
        <v>88</v>
      </c>
      <c r="B6" s="39" t="str">
        <f>numerodeconcurso</f>
        <v>2009/0257-0001</v>
      </c>
      <c r="C6" s="1"/>
      <c r="D6" s="13"/>
      <c r="F6" s="66" t="s">
        <v>90</v>
      </c>
      <c r="G6" s="7" t="str">
        <f>plazocalculado&amp;" días naturales"</f>
        <v>153 días naturales</v>
      </c>
    </row>
    <row r="7" spans="1:7" ht="12.75" customHeight="1" x14ac:dyDescent="0.2">
      <c r="A7" s="41" t="s">
        <v>87</v>
      </c>
      <c r="B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7"/>
      <c r="D7" s="187"/>
      <c r="E7" s="187"/>
      <c r="F7" s="67" t="s">
        <v>27</v>
      </c>
      <c r="G7" s="98">
        <f>fechadeconcurso</f>
        <v>40017</v>
      </c>
    </row>
    <row r="8" spans="1:7" ht="12.75" customHeight="1" x14ac:dyDescent="0.2">
      <c r="A8" s="6"/>
      <c r="B8" s="187"/>
      <c r="C8" s="187"/>
      <c r="D8" s="187"/>
      <c r="E8" s="187"/>
      <c r="G8" s="14"/>
    </row>
    <row r="9" spans="1:7" ht="12.75" customHeight="1" x14ac:dyDescent="0.2">
      <c r="A9" s="6"/>
      <c r="B9" s="187"/>
      <c r="C9" s="187"/>
      <c r="D9" s="187"/>
      <c r="E9" s="187"/>
      <c r="F9" s="67" t="s">
        <v>91</v>
      </c>
      <c r="G9" s="98">
        <f>fechainicio</f>
        <v>40026</v>
      </c>
    </row>
    <row r="10" spans="1:7" ht="12.75" customHeight="1" x14ac:dyDescent="0.2">
      <c r="A10" s="6"/>
      <c r="B10" s="187"/>
      <c r="C10" s="187"/>
      <c r="D10" s="187"/>
      <c r="E10" s="187"/>
      <c r="F10" s="67" t="s">
        <v>92</v>
      </c>
      <c r="G10" s="98">
        <f>fechaterminacion</f>
        <v>40178</v>
      </c>
    </row>
    <row r="11" spans="1:7" ht="12.75" customHeight="1" x14ac:dyDescent="0.2">
      <c r="A11" s="6"/>
      <c r="B11" s="187"/>
      <c r="C11" s="187"/>
      <c r="D11" s="187"/>
      <c r="E11" s="187"/>
      <c r="G11" s="7"/>
    </row>
    <row r="12" spans="1:7" ht="12.75" customHeight="1" x14ac:dyDescent="0.2">
      <c r="A12" s="6"/>
      <c r="B12" s="187"/>
      <c r="C12" s="187"/>
      <c r="D12" s="187"/>
      <c r="E12" s="187"/>
      <c r="G12" s="7"/>
    </row>
    <row r="13" spans="1:7" ht="12.75" customHeight="1" thickBot="1" x14ac:dyDescent="0.25">
      <c r="A13" s="42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9"/>
    </row>
    <row r="14" spans="1:7" ht="12.75" customHeight="1" thickTop="1" x14ac:dyDescent="0.2">
      <c r="A14" s="1"/>
      <c r="B14" s="1"/>
      <c r="C14" s="1"/>
      <c r="D14" s="1"/>
      <c r="E14" s="43"/>
      <c r="G14" s="1"/>
    </row>
    <row r="15" spans="1:7" ht="12.75" customHeight="1" x14ac:dyDescent="0.2">
      <c r="A15" s="192" t="s">
        <v>144</v>
      </c>
      <c r="B15" s="192"/>
      <c r="C15" s="192"/>
      <c r="D15" s="192"/>
      <c r="E15" s="192"/>
      <c r="F15" s="192"/>
      <c r="G15" s="192"/>
    </row>
    <row r="16" spans="1:7" ht="12.75" customHeight="1" x14ac:dyDescent="0.2">
      <c r="A16" s="1"/>
      <c r="B16" s="1"/>
      <c r="C16" s="1"/>
      <c r="D16" s="1"/>
      <c r="E16" s="43"/>
      <c r="G16" s="1"/>
    </row>
    <row r="17" spans="1:7" ht="12.75" customHeight="1" x14ac:dyDescent="0.2">
      <c r="A17" s="58" t="s">
        <v>163</v>
      </c>
      <c r="B17" s="58" t="str">
        <f>CodigoPartida</f>
        <v>A01</v>
      </c>
      <c r="C17" s="58" t="s">
        <v>164</v>
      </c>
      <c r="D17" s="72">
        <f>RenglonPresupuesto</f>
        <v>1</v>
      </c>
      <c r="E17" s="84"/>
      <c r="F17" s="73"/>
      <c r="G17" s="85"/>
    </row>
    <row r="18" spans="1:7" x14ac:dyDescent="0.2">
      <c r="A18" s="74" t="s">
        <v>165</v>
      </c>
      <c r="B18" s="87" t="str">
        <f>CodigoMatriz</f>
        <v>TZO1001</v>
      </c>
      <c r="C18" s="85"/>
      <c r="D18" s="76" t="str">
        <f>UnidadMatriz</f>
        <v>M2</v>
      </c>
      <c r="E18" s="76"/>
      <c r="F18" s="134">
        <f>VolumenPresupuesto</f>
        <v>1200</v>
      </c>
      <c r="G18" s="85"/>
    </row>
    <row r="19" spans="1:7" x14ac:dyDescent="0.2">
      <c r="A19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193"/>
      <c r="C19" s="193"/>
      <c r="D19" s="193"/>
      <c r="E19" s="193"/>
      <c r="F19" s="193"/>
      <c r="G19" s="193"/>
    </row>
    <row r="20" spans="1:7" ht="12.75" customHeight="1" x14ac:dyDescent="0.2">
      <c r="A20" s="49" t="s">
        <v>168</v>
      </c>
      <c r="B20" s="49"/>
      <c r="C20" s="49"/>
      <c r="D20" s="85"/>
      <c r="E20" s="84"/>
      <c r="F20" s="73"/>
      <c r="G20" s="85"/>
    </row>
    <row r="21" spans="1:7" ht="12.75" customHeight="1" x14ac:dyDescent="0.2">
      <c r="A21" s="90" t="s">
        <v>28</v>
      </c>
      <c r="B21" s="90" t="s">
        <v>189</v>
      </c>
      <c r="C21" s="90" t="s">
        <v>30</v>
      </c>
      <c r="D21" s="90" t="s">
        <v>31</v>
      </c>
      <c r="E21" s="90" t="s">
        <v>177</v>
      </c>
      <c r="F21" s="91" t="s">
        <v>192</v>
      </c>
      <c r="G21" s="90" t="s">
        <v>152</v>
      </c>
    </row>
    <row r="22" spans="1:7" ht="12.75" customHeight="1" x14ac:dyDescent="0.2">
      <c r="A22" s="77" t="str">
        <f>'N_Campos Especificos'!D3</f>
        <v>ARENA</v>
      </c>
      <c r="B22" s="137" t="str">
        <f>'N_Campos Especificos'!E3</f>
        <v>ARENA</v>
      </c>
      <c r="C22" s="78" t="str">
        <f>'N_Campos Especificos'!F3</f>
        <v>KG</v>
      </c>
      <c r="D22" s="131">
        <f>'N_Campos Especificos'!G3</f>
        <v>0.55000000000000004</v>
      </c>
      <c r="E22" s="80" t="str">
        <f>'N_Campos Especificos'!H3</f>
        <v>*</v>
      </c>
      <c r="F22" s="79">
        <f>'N_Campos Especificos'!I3</f>
        <v>99.57</v>
      </c>
      <c r="G22" s="81">
        <f>'N_Campos Especificos'!J3</f>
        <v>54.76</v>
      </c>
    </row>
    <row r="23" spans="1:7" ht="12.75" customHeight="1" x14ac:dyDescent="0.2">
      <c r="A23" s="75" t="s">
        <v>170</v>
      </c>
      <c r="B23" s="49" t="s">
        <v>168</v>
      </c>
      <c r="C23" s="49"/>
      <c r="E23" s="76"/>
      <c r="F23" s="73"/>
      <c r="G23" s="83">
        <f>TotalImporte1Tipo1</f>
        <v>54.76</v>
      </c>
    </row>
    <row r="24" spans="1:7" ht="12.75" customHeight="1" x14ac:dyDescent="0.2">
      <c r="A24" s="49" t="s">
        <v>171</v>
      </c>
      <c r="B24" s="49"/>
      <c r="C24" s="49"/>
      <c r="D24" s="85"/>
      <c r="E24" s="84"/>
      <c r="F24" s="73"/>
      <c r="G24" s="85"/>
    </row>
    <row r="25" spans="1:7" ht="12.75" customHeight="1" x14ac:dyDescent="0.2">
      <c r="A25" s="90" t="s">
        <v>28</v>
      </c>
      <c r="B25" s="90" t="s">
        <v>189</v>
      </c>
      <c r="C25" s="90" t="s">
        <v>31</v>
      </c>
      <c r="D25" s="90" t="s">
        <v>193</v>
      </c>
      <c r="E25" s="90" t="s">
        <v>195</v>
      </c>
      <c r="F25" s="91" t="s">
        <v>194</v>
      </c>
      <c r="G25" s="90" t="s">
        <v>152</v>
      </c>
    </row>
    <row r="26" spans="1:7" ht="12.75" customHeight="1" x14ac:dyDescent="0.2">
      <c r="A26" s="77" t="str">
        <f>'N_Campos Especificos'!U3</f>
        <v>ARENA</v>
      </c>
      <c r="B26" s="137" t="str">
        <f>'N_Campos Especificos'!V3</f>
        <v>ARENA</v>
      </c>
      <c r="C26" s="131">
        <f>'N_Campos Especificos'!X3</f>
        <v>0.55000000000000004</v>
      </c>
      <c r="D26" s="79">
        <f>'N_Campos Especificos'!Z3</f>
        <v>99.57</v>
      </c>
      <c r="E26" s="79">
        <f>D26</f>
        <v>99.57</v>
      </c>
      <c r="F26" s="95">
        <f>'N_Campos Especificos'!AJ3</f>
        <v>1.8181818181818181</v>
      </c>
      <c r="G26" s="81">
        <f>'N_Campos Especificos'!AA3</f>
        <v>54.76</v>
      </c>
    </row>
    <row r="27" spans="1:7" ht="12.75" customHeight="1" x14ac:dyDescent="0.2">
      <c r="A27" s="75" t="s">
        <v>170</v>
      </c>
      <c r="B27" s="49" t="s">
        <v>171</v>
      </c>
      <c r="C27" s="49"/>
      <c r="D27" s="49"/>
      <c r="E27" s="76"/>
      <c r="F27" s="73"/>
      <c r="G27" s="83">
        <f>TotalImporte1Tipo2</f>
        <v>54.76</v>
      </c>
    </row>
    <row r="28" spans="1:7" ht="12.75" customHeight="1" x14ac:dyDescent="0.2">
      <c r="A28" s="49" t="s">
        <v>172</v>
      </c>
      <c r="B28" s="49"/>
      <c r="C28" s="49"/>
      <c r="D28" s="85"/>
      <c r="E28" s="84"/>
      <c r="F28" s="73"/>
      <c r="G28" s="85"/>
    </row>
    <row r="29" spans="1:7" ht="12.75" customHeight="1" x14ac:dyDescent="0.2">
      <c r="A29" s="90" t="s">
        <v>28</v>
      </c>
      <c r="B29" s="90" t="s">
        <v>189</v>
      </c>
      <c r="C29" s="90" t="s">
        <v>31</v>
      </c>
      <c r="D29" s="90" t="s">
        <v>196</v>
      </c>
      <c r="E29" s="90" t="s">
        <v>195</v>
      </c>
      <c r="F29" s="91" t="s">
        <v>194</v>
      </c>
      <c r="G29" s="90" t="s">
        <v>152</v>
      </c>
    </row>
    <row r="30" spans="1:7" ht="12.75" customHeight="1" x14ac:dyDescent="0.2">
      <c r="A30" s="77" t="str">
        <f>'N_Campos Especificos'!AM3</f>
        <v>ARENA</v>
      </c>
      <c r="B30" s="137" t="str">
        <f>'N_Campos Especificos'!AN3</f>
        <v>ARENA</v>
      </c>
      <c r="C30" s="131">
        <f>'N_Campos Especificos'!AP3</f>
        <v>0.03</v>
      </c>
      <c r="D30" s="79">
        <f>'N_Campos Especificos'!AR3</f>
        <v>99.57</v>
      </c>
      <c r="E30" s="79">
        <f>D30</f>
        <v>99.57</v>
      </c>
      <c r="F30" s="96">
        <f>'N_Campos Especificos'!BB3</f>
        <v>0.03</v>
      </c>
      <c r="G30" s="81">
        <f>'N_Campos Especificos'!AS3</f>
        <v>54.76</v>
      </c>
    </row>
    <row r="31" spans="1:7" ht="12.75" customHeight="1" x14ac:dyDescent="0.2">
      <c r="A31" s="75" t="s">
        <v>170</v>
      </c>
      <c r="B31" s="49" t="s">
        <v>172</v>
      </c>
      <c r="C31" s="49"/>
      <c r="D31" s="49"/>
      <c r="E31" s="76"/>
      <c r="F31" s="73"/>
      <c r="G31" s="83">
        <f>TotalImporte1Tipo3</f>
        <v>54.76</v>
      </c>
    </row>
    <row r="32" spans="1:7" ht="12.75" customHeight="1" x14ac:dyDescent="0.2">
      <c r="A32" s="49" t="s">
        <v>173</v>
      </c>
      <c r="B32" s="49"/>
      <c r="C32" s="49"/>
      <c r="D32" s="85"/>
      <c r="E32" s="84"/>
      <c r="F32" s="73"/>
      <c r="G32" s="85"/>
    </row>
    <row r="33" spans="1:7" ht="12.75" customHeight="1" x14ac:dyDescent="0.2">
      <c r="A33" s="90" t="s">
        <v>28</v>
      </c>
      <c r="B33" s="90" t="s">
        <v>189</v>
      </c>
      <c r="C33" s="90" t="s">
        <v>30</v>
      </c>
      <c r="D33" s="90" t="s">
        <v>32</v>
      </c>
      <c r="E33" s="90" t="s">
        <v>177</v>
      </c>
      <c r="F33" s="91" t="s">
        <v>31</v>
      </c>
      <c r="G33" s="90" t="s">
        <v>33</v>
      </c>
    </row>
    <row r="34" spans="1:7" ht="12.75" customHeight="1" x14ac:dyDescent="0.2">
      <c r="A34" s="77" t="str">
        <f>'N_Campos Especificos'!BV3</f>
        <v>ARENA</v>
      </c>
      <c r="B34" s="137" t="str">
        <f>'N_Campos Especificos'!BW3</f>
        <v>ARENA</v>
      </c>
      <c r="C34" s="78" t="str">
        <f>'N_Campos Especificos'!BX3</f>
        <v>KG</v>
      </c>
      <c r="D34" s="79">
        <f>'N_Campos Especificos'!CA3</f>
        <v>99.57</v>
      </c>
      <c r="E34" s="80" t="str">
        <f>'N_Campos Especificos'!BZ3</f>
        <v>*</v>
      </c>
      <c r="F34" s="131">
        <f>'N_Campos Especificos'!BY3</f>
        <v>0.55000000000000004</v>
      </c>
      <c r="G34" s="81">
        <f>'N_Campos Especificos'!CB3</f>
        <v>54.76</v>
      </c>
    </row>
    <row r="35" spans="1:7" ht="12.75" customHeight="1" x14ac:dyDescent="0.2">
      <c r="A35" s="75" t="s">
        <v>170</v>
      </c>
      <c r="B35" s="49" t="s">
        <v>173</v>
      </c>
      <c r="C35" s="49"/>
      <c r="D35" s="49"/>
      <c r="E35" s="76"/>
      <c r="F35" s="73"/>
      <c r="G35" s="83">
        <f>TotalImporte1Tipo4</f>
        <v>54.76</v>
      </c>
    </row>
    <row r="36" spans="1:7" ht="12.75" customHeight="1" x14ac:dyDescent="0.2">
      <c r="A36" s="138" t="s">
        <v>232</v>
      </c>
      <c r="B36" s="138"/>
      <c r="C36" s="138"/>
      <c r="D36" s="85"/>
      <c r="E36" s="84"/>
      <c r="F36" s="73"/>
      <c r="G36" s="85"/>
    </row>
    <row r="37" spans="1:7" ht="12.75" customHeight="1" x14ac:dyDescent="0.2">
      <c r="A37" s="90" t="s">
        <v>28</v>
      </c>
      <c r="B37" s="90" t="s">
        <v>189</v>
      </c>
      <c r="C37" s="90" t="s">
        <v>30</v>
      </c>
      <c r="D37" s="90" t="s">
        <v>32</v>
      </c>
      <c r="E37" s="90" t="s">
        <v>177</v>
      </c>
      <c r="F37" s="91" t="s">
        <v>31</v>
      </c>
      <c r="G37" s="90" t="s">
        <v>33</v>
      </c>
    </row>
    <row r="38" spans="1:7" ht="12.75" customHeight="1" x14ac:dyDescent="0.2">
      <c r="A38" s="139" t="str">
        <f>'N_Campos Especificos'!CM3</f>
        <v>ARENA</v>
      </c>
      <c r="B38" s="140" t="str">
        <f>'N_Campos Especificos'!CN3</f>
        <v>ARENA</v>
      </c>
      <c r="C38" s="141" t="str">
        <f>'N_Campos Especificos'!CO3</f>
        <v>KG</v>
      </c>
      <c r="D38" s="142">
        <f>'N_Campos Especificos'!CR3</f>
        <v>99.57</v>
      </c>
      <c r="E38" s="143" t="str">
        <f>'N_Campos Especificos'!CQ3</f>
        <v>*</v>
      </c>
      <c r="F38" s="144">
        <f>'N_Campos Especificos'!CP3</f>
        <v>0.55000000000000004</v>
      </c>
      <c r="G38" s="145">
        <f>'N_Campos Especificos'!CS3</f>
        <v>54.76</v>
      </c>
    </row>
    <row r="39" spans="1:7" ht="12.75" customHeight="1" x14ac:dyDescent="0.2">
      <c r="A39" s="146" t="s">
        <v>170</v>
      </c>
      <c r="B39" s="138" t="s">
        <v>232</v>
      </c>
      <c r="C39" s="138"/>
      <c r="D39" s="138"/>
      <c r="E39" s="147"/>
      <c r="F39" s="73"/>
      <c r="G39" s="148">
        <f>TotalImporte1Tipo5</f>
        <v>54.76</v>
      </c>
    </row>
    <row r="40" spans="1:7" ht="12.75" customHeight="1" x14ac:dyDescent="0.2">
      <c r="A40" s="138" t="s">
        <v>233</v>
      </c>
      <c r="B40" s="138"/>
      <c r="C40" s="138"/>
      <c r="D40" s="85"/>
      <c r="E40" s="84"/>
      <c r="F40" s="73"/>
      <c r="G40" s="85"/>
    </row>
    <row r="41" spans="1:7" ht="12.75" customHeight="1" x14ac:dyDescent="0.2">
      <c r="A41" s="90" t="s">
        <v>28</v>
      </c>
      <c r="B41" s="90" t="s">
        <v>189</v>
      </c>
      <c r="C41" s="90" t="s">
        <v>30</v>
      </c>
      <c r="D41" s="90" t="s">
        <v>32</v>
      </c>
      <c r="E41" s="90" t="s">
        <v>177</v>
      </c>
      <c r="F41" s="91" t="s">
        <v>31</v>
      </c>
      <c r="G41" s="90" t="s">
        <v>33</v>
      </c>
    </row>
    <row r="42" spans="1:7" ht="12.75" customHeight="1" x14ac:dyDescent="0.2">
      <c r="A42" s="139" t="str">
        <f>'N_Campos Especificos'!DD3</f>
        <v>ARENA</v>
      </c>
      <c r="B42" s="140" t="str">
        <f>'N_Campos Especificos'!DE3</f>
        <v>ARENA</v>
      </c>
      <c r="C42" s="141" t="str">
        <f>'N_Campos Especificos'!DF3</f>
        <v>KG</v>
      </c>
      <c r="D42" s="142">
        <f>'N_Campos Especificos'!DI3</f>
        <v>99.57</v>
      </c>
      <c r="E42" s="143" t="str">
        <f>'N_Campos Especificos'!DH3</f>
        <v>*</v>
      </c>
      <c r="F42" s="144">
        <f>'N_Campos Especificos'!DG3</f>
        <v>0.55000000000000004</v>
      </c>
      <c r="G42" s="145">
        <f>'N_Campos Especificos'!DJ3</f>
        <v>54.76</v>
      </c>
    </row>
    <row r="43" spans="1:7" ht="12.75" customHeight="1" x14ac:dyDescent="0.2">
      <c r="A43" s="146" t="s">
        <v>170</v>
      </c>
      <c r="B43" s="138" t="s">
        <v>233</v>
      </c>
      <c r="C43" s="138"/>
      <c r="D43" s="138"/>
      <c r="E43" s="147"/>
      <c r="F43" s="73"/>
      <c r="G43" s="148">
        <f>TotalImporte1Tipo6</f>
        <v>54.76</v>
      </c>
    </row>
    <row r="44" spans="1:7" ht="12.75" customHeight="1" x14ac:dyDescent="0.2">
      <c r="A44" s="138" t="s">
        <v>234</v>
      </c>
      <c r="B44" s="138"/>
      <c r="C44" s="138"/>
      <c r="D44" s="85"/>
      <c r="E44" s="84"/>
      <c r="F44" s="73"/>
      <c r="G44" s="85"/>
    </row>
    <row r="45" spans="1:7" ht="12.75" customHeight="1" x14ac:dyDescent="0.2">
      <c r="A45" s="90" t="s">
        <v>28</v>
      </c>
      <c r="B45" s="90" t="s">
        <v>189</v>
      </c>
      <c r="C45" s="90" t="s">
        <v>30</v>
      </c>
      <c r="D45" s="90" t="s">
        <v>32</v>
      </c>
      <c r="E45" s="90" t="s">
        <v>177</v>
      </c>
      <c r="F45" s="91" t="s">
        <v>31</v>
      </c>
      <c r="G45" s="90" t="s">
        <v>33</v>
      </c>
    </row>
    <row r="46" spans="1:7" ht="12.75" customHeight="1" x14ac:dyDescent="0.2">
      <c r="A46" s="139" t="str">
        <f>'N_Campos Especificos'!DU3</f>
        <v>ARENA</v>
      </c>
      <c r="B46" s="140" t="str">
        <f>'N_Campos Especificos'!DV3</f>
        <v>ARENA</v>
      </c>
      <c r="C46" s="141" t="str">
        <f>'N_Campos Especificos'!DW3</f>
        <v>KG</v>
      </c>
      <c r="D46" s="142">
        <f>'N_Campos Especificos'!DZ3</f>
        <v>99.57</v>
      </c>
      <c r="E46" s="143" t="str">
        <f>'N_Campos Especificos'!DY3</f>
        <v>*</v>
      </c>
      <c r="F46" s="144">
        <f>'N_Campos Especificos'!DX3</f>
        <v>0.55000000000000004</v>
      </c>
      <c r="G46" s="145">
        <f>'N_Campos Especificos'!EA3</f>
        <v>54.76</v>
      </c>
    </row>
    <row r="47" spans="1:7" ht="12.75" customHeight="1" x14ac:dyDescent="0.2">
      <c r="A47" s="146" t="s">
        <v>170</v>
      </c>
      <c r="B47" s="138" t="s">
        <v>234</v>
      </c>
      <c r="C47" s="138"/>
      <c r="D47" s="138"/>
      <c r="E47" s="147"/>
      <c r="F47" s="73"/>
      <c r="G47" s="148">
        <f>TotalImporte1Tipo7</f>
        <v>54.76</v>
      </c>
    </row>
    <row r="48" spans="1:7" ht="12.75" customHeight="1" x14ac:dyDescent="0.2">
      <c r="A48" s="138" t="s">
        <v>235</v>
      </c>
      <c r="B48" s="138"/>
      <c r="C48" s="138"/>
      <c r="D48" s="85"/>
      <c r="E48" s="84"/>
      <c r="F48" s="73"/>
      <c r="G48" s="85"/>
    </row>
    <row r="49" spans="1:7" ht="12.75" customHeight="1" x14ac:dyDescent="0.2">
      <c r="A49" s="90" t="s">
        <v>28</v>
      </c>
      <c r="B49" s="90" t="s">
        <v>189</v>
      </c>
      <c r="C49" s="90" t="s">
        <v>30</v>
      </c>
      <c r="D49" s="90" t="s">
        <v>32</v>
      </c>
      <c r="E49" s="90" t="s">
        <v>177</v>
      </c>
      <c r="F49" s="91" t="s">
        <v>31</v>
      </c>
      <c r="G49" s="90" t="s">
        <v>33</v>
      </c>
    </row>
    <row r="50" spans="1:7" ht="12.75" customHeight="1" x14ac:dyDescent="0.2">
      <c r="A50" s="139" t="str">
        <f>'N_Campos Especificos'!EL3</f>
        <v>ARENA</v>
      </c>
      <c r="B50" s="140" t="str">
        <f>'N_Campos Especificos'!EM3</f>
        <v>ARENA</v>
      </c>
      <c r="C50" s="141" t="str">
        <f>'N_Campos Especificos'!EN3</f>
        <v>KG</v>
      </c>
      <c r="D50" s="142">
        <f>'N_Campos Especificos'!EQ3</f>
        <v>99.57</v>
      </c>
      <c r="E50" s="143" t="str">
        <f>'N_Campos Especificos'!EP3</f>
        <v>*</v>
      </c>
      <c r="F50" s="144">
        <f>'N_Campos Especificos'!EO3</f>
        <v>0.55000000000000004</v>
      </c>
      <c r="G50" s="145">
        <f>'N_Campos Especificos'!ER3</f>
        <v>54.76</v>
      </c>
    </row>
    <row r="51" spans="1:7" ht="12.75" customHeight="1" x14ac:dyDescent="0.2">
      <c r="A51" s="146" t="s">
        <v>170</v>
      </c>
      <c r="B51" s="138" t="s">
        <v>235</v>
      </c>
      <c r="C51" s="138"/>
      <c r="D51" s="138"/>
      <c r="E51" s="147"/>
      <c r="F51" s="73"/>
      <c r="G51" s="148">
        <f>TotalImporte1Tipo8</f>
        <v>54.76</v>
      </c>
    </row>
    <row r="52" spans="1:7" ht="12.75" customHeight="1" x14ac:dyDescent="0.2">
      <c r="A52" s="138" t="s">
        <v>236</v>
      </c>
      <c r="B52" s="138"/>
      <c r="C52" s="138"/>
      <c r="D52" s="85"/>
      <c r="E52" s="84"/>
      <c r="F52" s="73"/>
      <c r="G52" s="85"/>
    </row>
    <row r="53" spans="1:7" ht="12.75" customHeight="1" x14ac:dyDescent="0.2">
      <c r="A53" s="90" t="s">
        <v>28</v>
      </c>
      <c r="B53" s="90" t="s">
        <v>189</v>
      </c>
      <c r="C53" s="90" t="s">
        <v>30</v>
      </c>
      <c r="D53" s="90" t="s">
        <v>32</v>
      </c>
      <c r="E53" s="90" t="s">
        <v>177</v>
      </c>
      <c r="F53" s="91" t="s">
        <v>31</v>
      </c>
      <c r="G53" s="90" t="s">
        <v>33</v>
      </c>
    </row>
    <row r="54" spans="1:7" ht="12.75" customHeight="1" x14ac:dyDescent="0.2">
      <c r="A54" s="139" t="str">
        <f>'N_Campos Especificos'!FC3</f>
        <v>ARENA</v>
      </c>
      <c r="B54" s="140" t="str">
        <f>'N_Campos Especificos'!FD3</f>
        <v>ARENA</v>
      </c>
      <c r="C54" s="141" t="str">
        <f>'N_Campos Especificos'!FE3</f>
        <v>KG</v>
      </c>
      <c r="D54" s="142">
        <f>'N_Campos Especificos'!FH3</f>
        <v>99.57</v>
      </c>
      <c r="E54" s="143" t="str">
        <f>'N_Campos Especificos'!FG3</f>
        <v>*</v>
      </c>
      <c r="F54" s="144">
        <f>'N_Campos Especificos'!FF3</f>
        <v>0.55000000000000004</v>
      </c>
      <c r="G54" s="145">
        <f>'N_Campos Especificos'!FI3</f>
        <v>54.76</v>
      </c>
    </row>
    <row r="55" spans="1:7" ht="12.75" customHeight="1" x14ac:dyDescent="0.2">
      <c r="A55" s="146" t="s">
        <v>170</v>
      </c>
      <c r="B55" s="138" t="s">
        <v>236</v>
      </c>
      <c r="C55" s="138"/>
      <c r="D55" s="138"/>
      <c r="E55" s="147"/>
      <c r="F55" s="73"/>
      <c r="G55" s="148">
        <f>TotalImporte1Tipo9</f>
        <v>54.76</v>
      </c>
    </row>
    <row r="56" spans="1:7" ht="12.75" customHeight="1" x14ac:dyDescent="0.2">
      <c r="A56" s="49" t="s">
        <v>187</v>
      </c>
      <c r="B56" s="49"/>
      <c r="C56" s="49"/>
      <c r="D56" s="85"/>
      <c r="E56" s="84"/>
      <c r="F56" s="73"/>
      <c r="G56" s="85"/>
    </row>
    <row r="57" spans="1:7" ht="12.75" customHeight="1" x14ac:dyDescent="0.2">
      <c r="A57" s="90" t="s">
        <v>28</v>
      </c>
      <c r="B57" s="90" t="s">
        <v>189</v>
      </c>
      <c r="C57" s="90" t="s">
        <v>30</v>
      </c>
      <c r="D57" s="90" t="s">
        <v>32</v>
      </c>
      <c r="E57" s="90" t="s">
        <v>177</v>
      </c>
      <c r="F57" s="91" t="s">
        <v>31</v>
      </c>
      <c r="G57" s="90" t="s">
        <v>33</v>
      </c>
    </row>
    <row r="58" spans="1:7" ht="12.75" customHeight="1" x14ac:dyDescent="0.2">
      <c r="A58" s="77" t="str">
        <f>'N_Campos Especificos'!BE3</f>
        <v>ARENA</v>
      </c>
      <c r="B58" s="137" t="str">
        <f>'N_Campos Especificos'!BF3</f>
        <v>ARENA</v>
      </c>
      <c r="C58" s="78" t="str">
        <f>'N_Campos Especificos'!BG3</f>
        <v>KG</v>
      </c>
      <c r="D58" s="79">
        <f>'N_Campos Especificos'!BJ3</f>
        <v>99.57</v>
      </c>
      <c r="E58" s="80" t="str">
        <f>'N_Campos Especificos'!BI3</f>
        <v>*</v>
      </c>
      <c r="F58" s="131">
        <f>'N_Campos Especificos'!BH3</f>
        <v>0.55000000000000004</v>
      </c>
      <c r="G58" s="81">
        <f>'N_Campos Especificos'!BK3</f>
        <v>54.76</v>
      </c>
    </row>
    <row r="59" spans="1:7" ht="12.75" customHeight="1" x14ac:dyDescent="0.2">
      <c r="A59" s="75" t="s">
        <v>170</v>
      </c>
      <c r="B59" s="49" t="s">
        <v>187</v>
      </c>
      <c r="C59" s="49"/>
      <c r="D59" s="49"/>
      <c r="E59" s="76"/>
      <c r="F59" s="70"/>
      <c r="G59" s="86">
        <f>TotalImporte1TipoOtros</f>
        <v>54.76</v>
      </c>
    </row>
    <row r="60" spans="1:7" ht="12.75" customHeight="1" x14ac:dyDescent="0.2">
      <c r="A60" s="77"/>
      <c r="B60" s="50" t="s">
        <v>175</v>
      </c>
      <c r="C60" s="78"/>
      <c r="D60" s="79"/>
      <c r="E60" s="80"/>
      <c r="F60" s="71"/>
      <c r="G60" s="51">
        <f>CostoMatriz1</f>
        <v>2.4500000000000002</v>
      </c>
    </row>
    <row r="61" spans="1:7" ht="12.75" customHeight="1" x14ac:dyDescent="0.2">
      <c r="B61" s="88"/>
      <c r="C61" s="88"/>
      <c r="D61" s="88"/>
      <c r="E61" s="88"/>
      <c r="F61" s="88"/>
      <c r="G61" s="88"/>
    </row>
  </sheetData>
  <mergeCells count="5">
    <mergeCell ref="B7:E12"/>
    <mergeCell ref="A15:G15"/>
    <mergeCell ref="A19:G19"/>
    <mergeCell ref="A1:F2"/>
    <mergeCell ref="B3:E5"/>
  </mergeCells>
  <pageMargins left="0.6" right="0.27559055118110237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1"/>
  <sheetViews>
    <sheetView showGridLines="0" showZeros="0" zoomScaleNormal="100" workbookViewId="0">
      <selection activeCell="H16" sqref="H16"/>
    </sheetView>
  </sheetViews>
  <sheetFormatPr baseColWidth="10" defaultRowHeight="12.75" customHeight="1" x14ac:dyDescent="0.2"/>
  <cols>
    <col min="1" max="1" width="11.7109375" customWidth="1"/>
    <col min="2" max="2" width="20.7109375" customWidth="1"/>
    <col min="3" max="3" width="6.7109375" customWidth="1"/>
    <col min="4" max="5" width="9.7109375" customWidth="1"/>
    <col min="6" max="6" width="9.7109375" style="45" customWidth="1"/>
    <col min="7" max="7" width="10.7109375" style="65" customWidth="1"/>
    <col min="8" max="8" width="14.7109375" customWidth="1"/>
  </cols>
  <sheetData>
    <row r="1" spans="1:8" ht="15" customHeight="1" thickTop="1" x14ac:dyDescent="0.25">
      <c r="A1" s="195" t="str">
        <f>razonsocial</f>
        <v>MI EMPRESA</v>
      </c>
      <c r="B1" s="196"/>
      <c r="C1" s="196"/>
      <c r="D1" s="196"/>
      <c r="E1" s="196"/>
      <c r="F1" s="196"/>
      <c r="G1" s="196"/>
      <c r="H1" s="158"/>
    </row>
    <row r="2" spans="1:8" ht="15" customHeight="1" x14ac:dyDescent="0.25">
      <c r="A2" s="197"/>
      <c r="B2" s="198"/>
      <c r="C2" s="198"/>
      <c r="D2" s="198"/>
      <c r="E2" s="198"/>
      <c r="F2" s="198"/>
      <c r="G2" s="198"/>
      <c r="H2" s="164"/>
    </row>
    <row r="3" spans="1:8" ht="12.75" customHeight="1" x14ac:dyDescent="0.2">
      <c r="A3" s="152" t="s">
        <v>86</v>
      </c>
      <c r="B3" s="187" t="str">
        <f>nombrecliente</f>
        <v>Sistema de Comunicaciones y Transportes, Sistema de Transporte Colectivo Metro, Administración General de Recursos, Línea 12 (Línea Dorada)</v>
      </c>
      <c r="C3" s="187"/>
      <c r="D3" s="187"/>
      <c r="E3" s="187"/>
      <c r="F3" s="187"/>
      <c r="H3" s="7"/>
    </row>
    <row r="4" spans="1:8" ht="12.75" customHeight="1" x14ac:dyDescent="0.2">
      <c r="A4" s="153"/>
      <c r="B4" s="187"/>
      <c r="C4" s="187"/>
      <c r="D4" s="187"/>
      <c r="E4" s="187"/>
      <c r="F4" s="187"/>
      <c r="H4" s="7"/>
    </row>
    <row r="5" spans="1:8" ht="12.75" customHeight="1" x14ac:dyDescent="0.2">
      <c r="A5" s="153"/>
      <c r="B5" s="187"/>
      <c r="C5" s="187"/>
      <c r="D5" s="187"/>
      <c r="E5" s="187"/>
      <c r="F5" s="187"/>
      <c r="H5" s="7"/>
    </row>
    <row r="6" spans="1:8" ht="12.75" customHeight="1" x14ac:dyDescent="0.2">
      <c r="A6" s="152" t="s">
        <v>88</v>
      </c>
      <c r="B6" s="39" t="str">
        <f>numerodeconcurso</f>
        <v>2009/0257-0001</v>
      </c>
      <c r="C6" s="1"/>
      <c r="D6" s="13"/>
      <c r="E6" s="13"/>
      <c r="G6" s="66" t="s">
        <v>90</v>
      </c>
      <c r="H6" s="7" t="str">
        <f>plazocalculado&amp;" días naturales"</f>
        <v>153 días naturales</v>
      </c>
    </row>
    <row r="7" spans="1:8" ht="12.75" customHeight="1" x14ac:dyDescent="0.2">
      <c r="A7" s="152" t="s">
        <v>87</v>
      </c>
      <c r="B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7"/>
      <c r="D7" s="187"/>
      <c r="E7" s="187"/>
      <c r="F7" s="187"/>
      <c r="G7" s="67" t="s">
        <v>27</v>
      </c>
      <c r="H7" s="98">
        <f>fechadeconcurso</f>
        <v>40017</v>
      </c>
    </row>
    <row r="8" spans="1:8" ht="12.75" customHeight="1" x14ac:dyDescent="0.2">
      <c r="A8" s="153"/>
      <c r="B8" s="187"/>
      <c r="C8" s="187"/>
      <c r="D8" s="187"/>
      <c r="E8" s="187"/>
      <c r="F8" s="187"/>
      <c r="H8" s="14"/>
    </row>
    <row r="9" spans="1:8" ht="12.75" customHeight="1" x14ac:dyDescent="0.2">
      <c r="A9" s="153"/>
      <c r="B9" s="187"/>
      <c r="C9" s="187"/>
      <c r="D9" s="187"/>
      <c r="E9" s="187"/>
      <c r="F9" s="187"/>
      <c r="G9" s="67" t="s">
        <v>91</v>
      </c>
      <c r="H9" s="98">
        <f>fechainicio</f>
        <v>40026</v>
      </c>
    </row>
    <row r="10" spans="1:8" ht="12.75" customHeight="1" x14ac:dyDescent="0.2">
      <c r="A10" s="153"/>
      <c r="B10" s="187"/>
      <c r="C10" s="187"/>
      <c r="D10" s="187"/>
      <c r="E10" s="187"/>
      <c r="F10" s="187"/>
      <c r="G10" s="67" t="s">
        <v>92</v>
      </c>
      <c r="H10" s="98">
        <f>fechaterminacion</f>
        <v>40178</v>
      </c>
    </row>
    <row r="11" spans="1:8" ht="12.75" customHeight="1" x14ac:dyDescent="0.2">
      <c r="A11" s="153"/>
      <c r="B11" s="187"/>
      <c r="C11" s="187"/>
      <c r="D11" s="187"/>
      <c r="E11" s="187"/>
      <c r="F11" s="187"/>
      <c r="H11" s="156" t="s">
        <v>240</v>
      </c>
    </row>
    <row r="12" spans="1:8" ht="12.75" customHeight="1" thickBot="1" x14ac:dyDescent="0.25">
      <c r="A12" s="154" t="s">
        <v>89</v>
      </c>
      <c r="B12" s="8" t="str">
        <f>direcciondelaobra&amp;", "&amp;ciudaddelaobra&amp;", "&amp;estadodelaobra</f>
        <v>Tramo de Barranca del Muerto a Tlahuac., México, Distrito Federal</v>
      </c>
      <c r="C12" s="8"/>
      <c r="D12" s="8"/>
      <c r="E12" s="8"/>
      <c r="F12" s="44"/>
      <c r="G12" s="68"/>
      <c r="H12" s="165" t="s">
        <v>241</v>
      </c>
    </row>
    <row r="13" spans="1:8" ht="12.75" customHeight="1" thickTop="1" x14ac:dyDescent="0.2">
      <c r="A13" s="1"/>
      <c r="B13" s="1"/>
      <c r="C13" s="1"/>
      <c r="D13" s="1"/>
      <c r="E13" s="1"/>
      <c r="F13" s="43"/>
      <c r="H13" s="1"/>
    </row>
    <row r="14" spans="1:8" ht="12.75" customHeight="1" x14ac:dyDescent="0.2">
      <c r="A14" s="192" t="s">
        <v>144</v>
      </c>
      <c r="B14" s="192"/>
      <c r="C14" s="192"/>
      <c r="D14" s="192"/>
      <c r="E14" s="192"/>
      <c r="F14" s="192"/>
      <c r="G14" s="192"/>
      <c r="H14" s="192"/>
    </row>
    <row r="15" spans="1:8" ht="12.75" customHeight="1" x14ac:dyDescent="0.2">
      <c r="A15" s="97"/>
      <c r="B15" s="97"/>
      <c r="C15" s="97"/>
      <c r="D15" s="97"/>
      <c r="E15" s="97"/>
      <c r="F15" s="97"/>
      <c r="G15" s="97"/>
      <c r="H15" s="97"/>
    </row>
    <row r="16" spans="1:8" ht="12.75" customHeight="1" x14ac:dyDescent="0.2">
      <c r="A16" s="90" t="s">
        <v>28</v>
      </c>
      <c r="B16" s="90" t="s">
        <v>189</v>
      </c>
      <c r="C16" s="90" t="s">
        <v>30</v>
      </c>
      <c r="D16" s="90" t="s">
        <v>197</v>
      </c>
      <c r="E16" s="90" t="s">
        <v>194</v>
      </c>
      <c r="F16" s="90" t="s">
        <v>31</v>
      </c>
      <c r="G16" s="91" t="s">
        <v>152</v>
      </c>
      <c r="H16" s="90" t="s">
        <v>33</v>
      </c>
    </row>
    <row r="17" spans="1:8" ht="12.75" customHeight="1" x14ac:dyDescent="0.2">
      <c r="A17" s="58" t="s">
        <v>163</v>
      </c>
      <c r="B17" s="58" t="str">
        <f>CodigoPartida</f>
        <v>A01</v>
      </c>
      <c r="C17" s="58" t="s">
        <v>164</v>
      </c>
      <c r="D17" s="72">
        <f>RenglonPresupuesto</f>
        <v>1</v>
      </c>
      <c r="E17" s="72"/>
      <c r="F17" s="84"/>
      <c r="G17" s="73"/>
      <c r="H17" s="85"/>
    </row>
    <row r="18" spans="1:8" x14ac:dyDescent="0.2">
      <c r="A18" s="74" t="s">
        <v>165</v>
      </c>
      <c r="B18" s="87" t="str">
        <f>CodigoMatriz</f>
        <v>TZO1001</v>
      </c>
      <c r="C18" s="85"/>
      <c r="D18" s="76" t="str">
        <f>UnidadMatriz</f>
        <v>M2</v>
      </c>
      <c r="E18" s="76"/>
      <c r="F18" s="76"/>
      <c r="G18" s="134"/>
      <c r="H18" s="85"/>
    </row>
    <row r="19" spans="1:8" x14ac:dyDescent="0.2">
      <c r="B19" s="74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9" s="85"/>
      <c r="D19" s="76"/>
      <c r="E19" s="76"/>
      <c r="F19" s="76"/>
      <c r="G19" s="134"/>
      <c r="H19" s="85"/>
    </row>
    <row r="20" spans="1:8" x14ac:dyDescent="0.2">
      <c r="A20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93"/>
      <c r="C20" s="193"/>
      <c r="D20" s="193"/>
      <c r="E20" s="193"/>
      <c r="F20" s="193"/>
      <c r="G20" s="193"/>
      <c r="H20" s="193"/>
    </row>
    <row r="21" spans="1:8" ht="12.75" customHeight="1" x14ac:dyDescent="0.2">
      <c r="A21" s="49" t="s">
        <v>168</v>
      </c>
      <c r="B21" s="49"/>
      <c r="C21" s="49"/>
      <c r="D21" s="85"/>
      <c r="E21" s="85"/>
      <c r="F21" s="84"/>
      <c r="G21" s="73"/>
      <c r="H21" s="85"/>
    </row>
    <row r="22" spans="1:8" ht="12.75" customHeight="1" x14ac:dyDescent="0.2">
      <c r="A22" s="77" t="str">
        <f>'N_Campos Especificos'!D3</f>
        <v>ARENA</v>
      </c>
      <c r="B22" s="137" t="str">
        <f>'N_Campos Especificos'!E3</f>
        <v>ARENA</v>
      </c>
      <c r="C22" s="78" t="str">
        <f>'N_Campos Especificos'!F3</f>
        <v>KG</v>
      </c>
      <c r="D22" s="79"/>
      <c r="E22" s="95"/>
      <c r="F22" s="95">
        <f>'N_Campos Especificos'!G3</f>
        <v>0.55000000000000004</v>
      </c>
      <c r="G22" s="79">
        <f>'N_Campos Especificos'!I3</f>
        <v>99.57</v>
      </c>
      <c r="H22" s="81">
        <f>'N_Campos Especificos'!J3</f>
        <v>54.76</v>
      </c>
    </row>
    <row r="23" spans="1:8" ht="12.75" customHeight="1" x14ac:dyDescent="0.2">
      <c r="A23" s="75" t="s">
        <v>170</v>
      </c>
      <c r="B23" s="49" t="s">
        <v>168</v>
      </c>
      <c r="C23" s="49"/>
      <c r="F23" s="76"/>
      <c r="G23" s="73"/>
      <c r="H23" s="83">
        <f>TotalImporte1Tipo1</f>
        <v>54.76</v>
      </c>
    </row>
    <row r="24" spans="1:8" ht="12.75" customHeight="1" x14ac:dyDescent="0.2">
      <c r="A24" s="49" t="s">
        <v>171</v>
      </c>
      <c r="B24" s="49"/>
      <c r="C24" s="49"/>
      <c r="D24" s="85"/>
      <c r="E24" s="85"/>
      <c r="F24" s="84"/>
      <c r="G24" s="73"/>
      <c r="H24" s="85"/>
    </row>
    <row r="25" spans="1:8" ht="12.75" customHeight="1" x14ac:dyDescent="0.2">
      <c r="A25" s="77" t="str">
        <f>'N_Campos Especificos'!U3</f>
        <v>ARENA</v>
      </c>
      <c r="B25" s="137" t="str">
        <f>'N_Campos Especificos'!V3</f>
        <v>ARENA</v>
      </c>
      <c r="C25" s="78" t="str">
        <f>'N_Campos Especificos'!W3</f>
        <v>KG</v>
      </c>
      <c r="D25" s="79">
        <f>'N_Campos Especificos'!Z3</f>
        <v>99.57</v>
      </c>
      <c r="E25" s="95">
        <f>'N_Campos Especificos'!AJ3</f>
        <v>1.8181818181818181</v>
      </c>
      <c r="F25" s="95">
        <f>'N_Campos Especificos'!X3</f>
        <v>0.55000000000000004</v>
      </c>
      <c r="G25" s="79">
        <f>D25</f>
        <v>99.57</v>
      </c>
      <c r="H25" s="81">
        <f>'N_Campos Especificos'!AA3</f>
        <v>54.76</v>
      </c>
    </row>
    <row r="26" spans="1:8" ht="12.75" customHeight="1" x14ac:dyDescent="0.2">
      <c r="A26" s="75" t="s">
        <v>170</v>
      </c>
      <c r="B26" s="49" t="s">
        <v>171</v>
      </c>
      <c r="C26" s="49"/>
      <c r="D26" s="49"/>
      <c r="E26" s="49"/>
      <c r="F26" s="76"/>
      <c r="H26" s="83">
        <f>TotalImporte1Tipo2</f>
        <v>54.76</v>
      </c>
    </row>
    <row r="27" spans="1:8" ht="12.75" customHeight="1" x14ac:dyDescent="0.2">
      <c r="A27" s="49" t="s">
        <v>172</v>
      </c>
      <c r="B27" s="49"/>
      <c r="C27" s="49"/>
      <c r="D27" s="85"/>
      <c r="E27" s="85"/>
      <c r="F27" s="84"/>
      <c r="G27" s="73"/>
      <c r="H27" s="85"/>
    </row>
    <row r="28" spans="1:8" ht="12.75" customHeight="1" x14ac:dyDescent="0.2">
      <c r="A28" s="77" t="str">
        <f>'N_Campos Especificos'!AM3</f>
        <v>ARENA</v>
      </c>
      <c r="B28" s="137" t="str">
        <f>'N_Campos Especificos'!AN3</f>
        <v>ARENA</v>
      </c>
      <c r="C28" s="78" t="str">
        <f>'N_Campos Especificos'!AO3</f>
        <v>KG</v>
      </c>
      <c r="E28" s="96">
        <f>'N_Campos Especificos'!BB3</f>
        <v>0.03</v>
      </c>
      <c r="F28" s="95">
        <f>'N_Campos Especificos'!AP3</f>
        <v>0.03</v>
      </c>
      <c r="G28" s="79">
        <f>'N_Campos Especificos'!AR3</f>
        <v>99.57</v>
      </c>
      <c r="H28" s="81">
        <f>'N_Campos Especificos'!AS3</f>
        <v>54.76</v>
      </c>
    </row>
    <row r="29" spans="1:8" ht="12.75" customHeight="1" x14ac:dyDescent="0.2">
      <c r="A29" s="75" t="s">
        <v>170</v>
      </c>
      <c r="B29" s="49" t="s">
        <v>172</v>
      </c>
      <c r="C29" s="49"/>
      <c r="D29" s="49"/>
      <c r="E29" s="49"/>
      <c r="F29" s="76"/>
      <c r="G29" s="73"/>
      <c r="H29" s="83">
        <f>TotalImporte1Tipo3</f>
        <v>54.76</v>
      </c>
    </row>
    <row r="30" spans="1:8" ht="12.75" customHeight="1" x14ac:dyDescent="0.2">
      <c r="A30" s="49" t="s">
        <v>173</v>
      </c>
      <c r="B30" s="49"/>
      <c r="C30" s="49"/>
      <c r="D30" s="85"/>
      <c r="E30" s="85"/>
      <c r="F30" s="84"/>
      <c r="G30" s="73"/>
      <c r="H30" s="85"/>
    </row>
    <row r="31" spans="1:8" ht="12.75" customHeight="1" x14ac:dyDescent="0.2">
      <c r="A31" s="77" t="str">
        <f>'N_Campos Especificos'!BV3</f>
        <v>ARENA</v>
      </c>
      <c r="B31" s="137" t="str">
        <f>'N_Campos Especificos'!BW3</f>
        <v>ARENA</v>
      </c>
      <c r="C31" s="78" t="str">
        <f>'N_Campos Especificos'!BX3</f>
        <v>KG</v>
      </c>
      <c r="E31" s="79"/>
      <c r="F31" s="95">
        <f>'N_Campos Especificos'!BY3</f>
        <v>0.55000000000000004</v>
      </c>
      <c r="G31" s="79">
        <f>'N_Campos Especificos'!CA3</f>
        <v>99.57</v>
      </c>
      <c r="H31" s="81">
        <f>'N_Campos Especificos'!CB3</f>
        <v>54.76</v>
      </c>
    </row>
    <row r="32" spans="1:8" ht="12.75" customHeight="1" x14ac:dyDescent="0.2">
      <c r="A32" s="75" t="s">
        <v>170</v>
      </c>
      <c r="B32" s="49" t="s">
        <v>173</v>
      </c>
      <c r="C32" s="49"/>
      <c r="D32" s="49"/>
      <c r="E32" s="49"/>
      <c r="F32" s="76"/>
      <c r="G32" s="73"/>
      <c r="H32" s="83">
        <f>TotalImporte1Tipo4</f>
        <v>54.76</v>
      </c>
    </row>
    <row r="33" spans="1:8" ht="12.75" customHeight="1" x14ac:dyDescent="0.2">
      <c r="A33" s="49" t="s">
        <v>232</v>
      </c>
      <c r="B33" s="49"/>
      <c r="C33" s="49"/>
      <c r="D33" s="85"/>
      <c r="E33" s="84"/>
      <c r="F33" s="73"/>
      <c r="G33" s="85"/>
      <c r="H33" s="51"/>
    </row>
    <row r="34" spans="1:8" ht="12.75" customHeight="1" x14ac:dyDescent="0.2">
      <c r="A34" s="77" t="str">
        <f>'N_Campos Especificos'!CM3</f>
        <v>ARENA</v>
      </c>
      <c r="B34" s="137" t="str">
        <f>'N_Campos Especificos'!CN3</f>
        <v>ARENA</v>
      </c>
      <c r="C34" s="78" t="str">
        <f>'N_Campos Especificos'!CO3</f>
        <v>KG</v>
      </c>
      <c r="E34" s="80"/>
      <c r="F34" s="96">
        <f>'N_Campos Especificos'!CP3</f>
        <v>0.55000000000000004</v>
      </c>
      <c r="G34" s="79">
        <f>'N_Campos Especificos'!CR3</f>
        <v>99.57</v>
      </c>
      <c r="H34" s="81">
        <f>'N_Campos Especificos'!CS3</f>
        <v>54.76</v>
      </c>
    </row>
    <row r="35" spans="1:8" ht="12.75" customHeight="1" x14ac:dyDescent="0.2">
      <c r="A35" s="75" t="s">
        <v>170</v>
      </c>
      <c r="B35" s="49" t="s">
        <v>232</v>
      </c>
      <c r="C35" s="49"/>
      <c r="E35" s="76"/>
      <c r="F35" s="73"/>
      <c r="G35" s="49"/>
      <c r="H35" s="83">
        <f>TotalImporte1Tipo5</f>
        <v>54.76</v>
      </c>
    </row>
    <row r="36" spans="1:8" ht="12.75" customHeight="1" x14ac:dyDescent="0.2">
      <c r="A36" s="49" t="s">
        <v>233</v>
      </c>
      <c r="B36" s="49"/>
      <c r="C36" s="49"/>
      <c r="E36" s="84"/>
      <c r="F36" s="73"/>
      <c r="G36" s="85"/>
      <c r="H36" s="85"/>
    </row>
    <row r="37" spans="1:8" ht="12.75" customHeight="1" x14ac:dyDescent="0.2">
      <c r="A37" s="77" t="str">
        <f>'N_Campos Especificos'!DD3</f>
        <v>ARENA</v>
      </c>
      <c r="B37" s="137" t="str">
        <f>'N_Campos Especificos'!DE3</f>
        <v>ARENA</v>
      </c>
      <c r="C37" s="78" t="str">
        <f>'N_Campos Especificos'!DF3</f>
        <v>KG</v>
      </c>
      <c r="E37" s="80"/>
      <c r="F37" s="96">
        <f>'N_Campos Especificos'!DG3</f>
        <v>0.55000000000000004</v>
      </c>
      <c r="G37" s="79">
        <f>'N_Campos Especificos'!DI3</f>
        <v>99.57</v>
      </c>
      <c r="H37" s="81">
        <f>'N_Campos Especificos'!DJ3</f>
        <v>54.76</v>
      </c>
    </row>
    <row r="38" spans="1:8" ht="12.75" customHeight="1" x14ac:dyDescent="0.2">
      <c r="A38" s="75" t="s">
        <v>170</v>
      </c>
      <c r="B38" s="49" t="s">
        <v>233</v>
      </c>
      <c r="C38" s="49"/>
      <c r="E38" s="76"/>
      <c r="F38" s="73"/>
      <c r="G38" s="49"/>
      <c r="H38" s="83">
        <f>TotalImporte1Tipo6</f>
        <v>54.76</v>
      </c>
    </row>
    <row r="39" spans="1:8" ht="12.75" customHeight="1" x14ac:dyDescent="0.2">
      <c r="A39" s="49" t="s">
        <v>234</v>
      </c>
      <c r="B39" s="49"/>
      <c r="C39" s="49"/>
      <c r="E39" s="84"/>
      <c r="F39" s="73"/>
      <c r="G39" s="85"/>
      <c r="H39" s="85"/>
    </row>
    <row r="40" spans="1:8" ht="12.75" customHeight="1" x14ac:dyDescent="0.2">
      <c r="A40" s="77" t="str">
        <f>'N_Campos Especificos'!DU3</f>
        <v>ARENA</v>
      </c>
      <c r="B40" s="137" t="str">
        <f>'N_Campos Especificos'!DV3</f>
        <v>ARENA</v>
      </c>
      <c r="C40" s="78" t="str">
        <f>'N_Campos Especificos'!DW3</f>
        <v>KG</v>
      </c>
      <c r="E40" s="80"/>
      <c r="F40" s="96">
        <f>'N_Campos Especificos'!DX3</f>
        <v>0.55000000000000004</v>
      </c>
      <c r="G40" s="79">
        <f>'N_Campos Especificos'!DZ3</f>
        <v>99.57</v>
      </c>
      <c r="H40" s="81">
        <f>'N_Campos Especificos'!EA3</f>
        <v>54.76</v>
      </c>
    </row>
    <row r="41" spans="1:8" ht="12.75" customHeight="1" x14ac:dyDescent="0.2">
      <c r="A41" s="75" t="s">
        <v>170</v>
      </c>
      <c r="B41" s="49" t="s">
        <v>234</v>
      </c>
      <c r="C41" s="49"/>
      <c r="E41" s="76"/>
      <c r="F41" s="73"/>
      <c r="G41" s="49"/>
      <c r="H41" s="83">
        <f>TotalImporte1Tipo7</f>
        <v>54.76</v>
      </c>
    </row>
    <row r="42" spans="1:8" ht="12.75" customHeight="1" x14ac:dyDescent="0.2">
      <c r="A42" s="49" t="s">
        <v>235</v>
      </c>
      <c r="B42" s="49"/>
      <c r="C42" s="49"/>
      <c r="E42" s="84"/>
      <c r="F42" s="73"/>
      <c r="G42" s="85"/>
      <c r="H42" s="85"/>
    </row>
    <row r="43" spans="1:8" ht="12.75" customHeight="1" x14ac:dyDescent="0.2">
      <c r="A43" s="77" t="str">
        <f>'N_Campos Especificos'!EL3</f>
        <v>ARENA</v>
      </c>
      <c r="B43" s="137" t="str">
        <f>'N_Campos Especificos'!EM3</f>
        <v>ARENA</v>
      </c>
      <c r="C43" s="78" t="str">
        <f>'N_Campos Especificos'!EN3</f>
        <v>KG</v>
      </c>
      <c r="E43" s="80"/>
      <c r="F43" s="96">
        <f>'N_Campos Especificos'!EO3</f>
        <v>0.55000000000000004</v>
      </c>
      <c r="G43" s="79">
        <f>'N_Campos Especificos'!EQ3</f>
        <v>99.57</v>
      </c>
      <c r="H43" s="81">
        <f>'N_Campos Especificos'!ER3</f>
        <v>54.76</v>
      </c>
    </row>
    <row r="44" spans="1:8" ht="12.75" customHeight="1" x14ac:dyDescent="0.2">
      <c r="A44" s="75" t="s">
        <v>170</v>
      </c>
      <c r="B44" s="49" t="s">
        <v>235</v>
      </c>
      <c r="C44" s="49"/>
      <c r="E44" s="76"/>
      <c r="F44" s="73"/>
      <c r="G44" s="49"/>
      <c r="H44" s="83">
        <f>TotalImporte1Tipo8</f>
        <v>54.76</v>
      </c>
    </row>
    <row r="45" spans="1:8" ht="12.75" customHeight="1" x14ac:dyDescent="0.2">
      <c r="A45" s="49" t="s">
        <v>236</v>
      </c>
      <c r="B45" s="49"/>
      <c r="C45" s="49"/>
      <c r="E45" s="84"/>
      <c r="F45" s="73"/>
      <c r="G45" s="85"/>
      <c r="H45" s="85"/>
    </row>
    <row r="46" spans="1:8" ht="12.75" customHeight="1" x14ac:dyDescent="0.2">
      <c r="A46" s="77" t="str">
        <f>'N_Campos Especificos'!FC3</f>
        <v>ARENA</v>
      </c>
      <c r="B46" s="137" t="str">
        <f>'N_Campos Especificos'!FD3</f>
        <v>ARENA</v>
      </c>
      <c r="C46" s="78" t="str">
        <f>'N_Campos Especificos'!FE3</f>
        <v>KG</v>
      </c>
      <c r="E46" s="80"/>
      <c r="F46" s="96">
        <f>'N_Campos Especificos'!FF3</f>
        <v>0.55000000000000004</v>
      </c>
      <c r="G46" s="79">
        <f>'N_Campos Especificos'!FH3</f>
        <v>99.57</v>
      </c>
      <c r="H46" s="81">
        <f>'N_Campos Especificos'!FI3</f>
        <v>54.76</v>
      </c>
    </row>
    <row r="47" spans="1:8" ht="12.75" customHeight="1" x14ac:dyDescent="0.2">
      <c r="A47" s="75" t="s">
        <v>170</v>
      </c>
      <c r="B47" s="49" t="s">
        <v>236</v>
      </c>
      <c r="C47" s="49"/>
      <c r="D47" s="49"/>
      <c r="E47" s="76"/>
      <c r="F47" s="73"/>
      <c r="H47" s="83">
        <f>TotalImporte1Tipo9</f>
        <v>54.76</v>
      </c>
    </row>
    <row r="48" spans="1:8" ht="12.75" customHeight="1" x14ac:dyDescent="0.2">
      <c r="A48" s="49" t="s">
        <v>187</v>
      </c>
      <c r="B48" s="49"/>
      <c r="C48" s="49"/>
      <c r="D48" s="85"/>
      <c r="E48" s="85"/>
      <c r="F48" s="84"/>
      <c r="G48" s="73"/>
      <c r="H48" s="85"/>
    </row>
    <row r="49" spans="1:8" ht="12.75" customHeight="1" x14ac:dyDescent="0.2">
      <c r="A49" s="77" t="str">
        <f>'N_Campos Especificos'!BE3</f>
        <v>ARENA</v>
      </c>
      <c r="B49" s="137" t="str">
        <f>'N_Campos Especificos'!BF3</f>
        <v>ARENA</v>
      </c>
      <c r="C49" s="78" t="str">
        <f>'N_Campos Especificos'!BG3</f>
        <v>KG</v>
      </c>
      <c r="E49" s="79"/>
      <c r="F49" s="95">
        <f>'N_Campos Especificos'!BH3</f>
        <v>0.55000000000000004</v>
      </c>
      <c r="G49" s="79">
        <f>'N_Campos Especificos'!BJ3</f>
        <v>99.57</v>
      </c>
      <c r="H49" s="81">
        <f>'N_Campos Especificos'!BK3</f>
        <v>54.76</v>
      </c>
    </row>
    <row r="50" spans="1:8" ht="12.75" customHeight="1" x14ac:dyDescent="0.2">
      <c r="A50" s="75" t="s">
        <v>170</v>
      </c>
      <c r="B50" s="49" t="s">
        <v>187</v>
      </c>
      <c r="C50" s="49"/>
      <c r="D50" s="49"/>
      <c r="E50" s="49"/>
      <c r="F50" s="76"/>
      <c r="G50" s="70"/>
      <c r="H50" s="86">
        <f>TotalImporte1TipoOtros</f>
        <v>54.76</v>
      </c>
    </row>
    <row r="51" spans="1:8" ht="12.75" customHeight="1" x14ac:dyDescent="0.2">
      <c r="A51" s="77"/>
      <c r="B51" s="50" t="s">
        <v>175</v>
      </c>
      <c r="C51" s="78"/>
      <c r="D51" s="79"/>
      <c r="E51" s="79"/>
      <c r="F51" s="80"/>
      <c r="G51" s="71"/>
      <c r="H51" s="51">
        <f>CostoMatriz1</f>
        <v>2.4500000000000002</v>
      </c>
    </row>
  </sheetData>
  <mergeCells count="5">
    <mergeCell ref="B7:F11"/>
    <mergeCell ref="A14:H14"/>
    <mergeCell ref="A20:H20"/>
    <mergeCell ref="A1:G2"/>
    <mergeCell ref="B3:F5"/>
  </mergeCells>
  <pageMargins left="0.57999999999999996" right="0.27559055118110237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52"/>
  <sheetViews>
    <sheetView showGridLines="0" showZeros="0" workbookViewId="0">
      <selection activeCell="P34" sqref="P34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45" customWidth="1"/>
    <col min="6" max="6" width="10.7109375" style="65" customWidth="1"/>
    <col min="7" max="7" width="10.7109375" customWidth="1"/>
    <col min="8" max="8" width="6.7109375" customWidth="1"/>
  </cols>
  <sheetData>
    <row r="1" spans="1:8" ht="15" customHeight="1" thickTop="1" x14ac:dyDescent="0.25">
      <c r="A1" s="195" t="str">
        <f>razonsocial</f>
        <v>MI EMPRESA</v>
      </c>
      <c r="B1" s="196"/>
      <c r="C1" s="196"/>
      <c r="D1" s="196"/>
      <c r="E1" s="196"/>
      <c r="F1" s="196"/>
      <c r="G1" s="157"/>
      <c r="H1" s="158"/>
    </row>
    <row r="2" spans="1:8" ht="15" customHeight="1" x14ac:dyDescent="0.25">
      <c r="A2" s="197"/>
      <c r="B2" s="198"/>
      <c r="C2" s="198"/>
      <c r="D2" s="198"/>
      <c r="E2" s="198"/>
      <c r="F2" s="198"/>
      <c r="G2" s="163"/>
      <c r="H2" s="164"/>
    </row>
    <row r="3" spans="1:8" ht="12.75" customHeight="1" x14ac:dyDescent="0.2">
      <c r="A3" s="152" t="s">
        <v>86</v>
      </c>
      <c r="B3" s="187" t="str">
        <f>nombrecliente</f>
        <v>Sistema de Comunicaciones y Transportes, Sistema de Transporte Colectivo Metro, Administración General de Recursos, Línea 12 (Línea Dorada)</v>
      </c>
      <c r="C3" s="187"/>
      <c r="D3" s="187"/>
      <c r="E3" s="187"/>
      <c r="G3" s="1"/>
      <c r="H3" s="7"/>
    </row>
    <row r="4" spans="1:8" ht="12.75" customHeight="1" x14ac:dyDescent="0.2">
      <c r="A4" s="153"/>
      <c r="B4" s="187"/>
      <c r="C4" s="187"/>
      <c r="D4" s="187"/>
      <c r="E4" s="187"/>
      <c r="G4" s="1"/>
      <c r="H4" s="7"/>
    </row>
    <row r="5" spans="1:8" ht="12.75" customHeight="1" x14ac:dyDescent="0.2">
      <c r="A5" s="153"/>
      <c r="B5" s="187"/>
      <c r="C5" s="187"/>
      <c r="D5" s="187"/>
      <c r="E5" s="187"/>
      <c r="G5" s="1"/>
      <c r="H5" s="7"/>
    </row>
    <row r="6" spans="1:8" ht="12.75" customHeight="1" x14ac:dyDescent="0.2">
      <c r="A6" s="152" t="s">
        <v>88</v>
      </c>
      <c r="B6" s="39" t="str">
        <f>numerodeconcurso</f>
        <v>2009/0257-0001</v>
      </c>
      <c r="C6" s="1"/>
      <c r="D6" s="13"/>
      <c r="F6" s="66" t="s">
        <v>90</v>
      </c>
      <c r="G6" s="1" t="str">
        <f>plazocalculado&amp;" días naturales"</f>
        <v>153 días naturales</v>
      </c>
      <c r="H6" s="7"/>
    </row>
    <row r="7" spans="1:8" ht="12.75" customHeight="1" x14ac:dyDescent="0.2">
      <c r="A7" s="152" t="s">
        <v>87</v>
      </c>
      <c r="B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7"/>
      <c r="D7" s="187"/>
      <c r="E7" s="187"/>
      <c r="F7" s="67" t="s">
        <v>27</v>
      </c>
      <c r="G7" s="135">
        <f>fechadeconcurso</f>
        <v>40017</v>
      </c>
      <c r="H7" s="40"/>
    </row>
    <row r="8" spans="1:8" ht="12.75" customHeight="1" x14ac:dyDescent="0.2">
      <c r="A8" s="153"/>
      <c r="B8" s="187"/>
      <c r="C8" s="187"/>
      <c r="D8" s="187"/>
      <c r="E8" s="187"/>
      <c r="G8" s="48"/>
      <c r="H8" s="14"/>
    </row>
    <row r="9" spans="1:8" ht="12.75" customHeight="1" x14ac:dyDescent="0.2">
      <c r="A9" s="153"/>
      <c r="B9" s="187"/>
      <c r="C9" s="187"/>
      <c r="D9" s="187"/>
      <c r="E9" s="187"/>
      <c r="F9" s="67" t="s">
        <v>91</v>
      </c>
      <c r="G9" s="135">
        <f>fechainicio</f>
        <v>40026</v>
      </c>
      <c r="H9" s="40"/>
    </row>
    <row r="10" spans="1:8" ht="12.75" customHeight="1" x14ac:dyDescent="0.2">
      <c r="A10" s="153"/>
      <c r="B10" s="187"/>
      <c r="C10" s="187"/>
      <c r="D10" s="187"/>
      <c r="E10" s="187"/>
      <c r="F10" s="67" t="s">
        <v>92</v>
      </c>
      <c r="G10" s="135">
        <f>fechaterminacion</f>
        <v>40178</v>
      </c>
      <c r="H10" s="40"/>
    </row>
    <row r="11" spans="1:8" ht="12.75" customHeight="1" x14ac:dyDescent="0.2">
      <c r="A11" s="153"/>
      <c r="B11" s="187"/>
      <c r="C11" s="187"/>
      <c r="D11" s="187"/>
      <c r="E11" s="187"/>
      <c r="G11" s="60" t="s">
        <v>240</v>
      </c>
      <c r="H11" s="7"/>
    </row>
    <row r="12" spans="1:8" ht="12.75" customHeight="1" x14ac:dyDescent="0.2">
      <c r="A12" s="153"/>
      <c r="B12" s="187"/>
      <c r="C12" s="187"/>
      <c r="D12" s="187"/>
      <c r="E12" s="187"/>
      <c r="G12" s="155" t="s">
        <v>241</v>
      </c>
      <c r="H12" s="7"/>
    </row>
    <row r="13" spans="1:8" ht="12.75" customHeight="1" thickBot="1" x14ac:dyDescent="0.25">
      <c r="A13" s="154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8"/>
      <c r="H13" s="9"/>
    </row>
    <row r="14" spans="1:8" ht="12.75" customHeight="1" thickTop="1" x14ac:dyDescent="0.2">
      <c r="A14" s="1"/>
      <c r="B14" s="1"/>
      <c r="C14" s="1"/>
      <c r="D14" s="1"/>
      <c r="E14" s="43"/>
      <c r="G14" s="1"/>
    </row>
    <row r="15" spans="1:8" ht="12.75" customHeight="1" x14ac:dyDescent="0.2">
      <c r="A15" s="194" t="s">
        <v>238</v>
      </c>
      <c r="B15" s="192"/>
      <c r="C15" s="192"/>
      <c r="D15" s="192"/>
      <c r="E15" s="192"/>
      <c r="F15" s="192"/>
      <c r="G15" s="192"/>
      <c r="H15" s="192"/>
    </row>
    <row r="16" spans="1:8" ht="12.75" customHeight="1" thickBot="1" x14ac:dyDescent="0.25">
      <c r="A16" s="1"/>
      <c r="B16" s="1"/>
      <c r="C16" s="1"/>
      <c r="D16" s="1"/>
      <c r="E16" s="43"/>
      <c r="G16" s="1"/>
      <c r="H16" s="1"/>
    </row>
    <row r="17" spans="1:8" ht="12.75" customHeight="1" thickTop="1" thickBot="1" x14ac:dyDescent="0.25">
      <c r="A17" s="3" t="s">
        <v>28</v>
      </c>
      <c r="B17" s="4" t="s">
        <v>29</v>
      </c>
      <c r="C17" s="4" t="s">
        <v>30</v>
      </c>
      <c r="D17" s="4" t="s">
        <v>32</v>
      </c>
      <c r="E17" s="4" t="s">
        <v>177</v>
      </c>
      <c r="F17" s="69" t="s">
        <v>31</v>
      </c>
      <c r="G17" s="4" t="s">
        <v>33</v>
      </c>
      <c r="H17" s="5" t="s">
        <v>34</v>
      </c>
    </row>
    <row r="18" spans="1:8" ht="12.75" customHeight="1" thickTop="1" x14ac:dyDescent="0.2">
      <c r="A18" s="58"/>
      <c r="B18" s="58"/>
      <c r="C18" s="58"/>
      <c r="E18" s="72"/>
      <c r="F18" s="73"/>
      <c r="G18" s="85"/>
      <c r="H18" s="1"/>
    </row>
    <row r="19" spans="1:8" x14ac:dyDescent="0.2">
      <c r="A19" s="74" t="s">
        <v>165</v>
      </c>
      <c r="B19" s="87" t="str">
        <f>CodigoMatriz</f>
        <v>TZO1001</v>
      </c>
      <c r="C19" s="85"/>
      <c r="D19" s="76" t="str">
        <f>UnidadMatriz</f>
        <v>M2</v>
      </c>
      <c r="E19" s="76"/>
      <c r="F19" s="134"/>
      <c r="G19" s="136"/>
      <c r="H19" s="1"/>
    </row>
    <row r="20" spans="1:8" ht="12.75" customHeight="1" x14ac:dyDescent="0.2">
      <c r="A20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93"/>
      <c r="C20" s="193"/>
      <c r="D20" s="193"/>
      <c r="E20" s="193"/>
      <c r="F20" s="193"/>
      <c r="G20" s="193"/>
      <c r="H20" s="193"/>
    </row>
    <row r="21" spans="1:8" ht="12.75" customHeight="1" x14ac:dyDescent="0.2">
      <c r="A21" s="49" t="s">
        <v>168</v>
      </c>
      <c r="B21" s="49"/>
      <c r="C21" s="49"/>
      <c r="D21" s="85"/>
      <c r="E21" s="84"/>
      <c r="F21" s="73"/>
      <c r="G21" s="85"/>
      <c r="H21" s="1"/>
    </row>
    <row r="22" spans="1:8" ht="12.75" customHeight="1" x14ac:dyDescent="0.2">
      <c r="A22" s="77" t="str">
        <f>'N_Campos Especificos'!D3</f>
        <v>ARENA</v>
      </c>
      <c r="B22" s="137" t="str">
        <f>'N_Campos Especificos'!E3</f>
        <v>ARENA</v>
      </c>
      <c r="C22" s="78" t="str">
        <f>'N_Campos Especificos'!F3</f>
        <v>KG</v>
      </c>
      <c r="D22" s="79">
        <f>'N_Campos Especificos'!I3</f>
        <v>99.57</v>
      </c>
      <c r="E22" s="80" t="str">
        <f>'N_Campos Especificos'!H3</f>
        <v>*</v>
      </c>
      <c r="F22" s="96">
        <f>'N_Campos Especificos'!G3</f>
        <v>0.55000000000000004</v>
      </c>
      <c r="G22" s="81">
        <f>'N_Campos Especificos'!J3</f>
        <v>54.76</v>
      </c>
      <c r="H22" s="82">
        <f>'N_Campos Especificos'!M3</f>
        <v>3.27E-2</v>
      </c>
    </row>
    <row r="23" spans="1:8" ht="12.75" customHeight="1" x14ac:dyDescent="0.2">
      <c r="A23" s="75" t="s">
        <v>170</v>
      </c>
      <c r="B23" s="49" t="s">
        <v>168</v>
      </c>
      <c r="C23" s="49"/>
      <c r="D23" s="49"/>
      <c r="E23" s="76"/>
      <c r="F23" s="73"/>
      <c r="G23" s="83">
        <f>TotalImporte1Tipo1</f>
        <v>54.76</v>
      </c>
      <c r="H23" s="46">
        <f>TotalPorcentaje1Tipo1</f>
        <v>3.27E-2</v>
      </c>
    </row>
    <row r="24" spans="1:8" ht="12.75" customHeight="1" x14ac:dyDescent="0.2">
      <c r="A24" s="49" t="s">
        <v>171</v>
      </c>
      <c r="B24" s="49"/>
      <c r="C24" s="49"/>
      <c r="D24" s="85"/>
      <c r="E24" s="84"/>
      <c r="F24" s="73"/>
      <c r="G24" s="85"/>
      <c r="H24" s="85"/>
    </row>
    <row r="25" spans="1:8" ht="12.75" customHeight="1" x14ac:dyDescent="0.2">
      <c r="A25" s="77" t="str">
        <f>'N_Campos Especificos'!U3</f>
        <v>ARENA</v>
      </c>
      <c r="B25" s="137" t="str">
        <f>'N_Campos Especificos'!V3</f>
        <v>ARENA</v>
      </c>
      <c r="C25" s="78" t="str">
        <f>'N_Campos Especificos'!W3</f>
        <v>KG</v>
      </c>
      <c r="D25" s="79">
        <f>'N_Campos Especificos'!Z3</f>
        <v>99.57</v>
      </c>
      <c r="E25" s="80" t="str">
        <f>'N_Campos Especificos'!Y3</f>
        <v>*</v>
      </c>
      <c r="F25" s="96">
        <f>'N_Campos Especificos'!X3</f>
        <v>0.55000000000000004</v>
      </c>
      <c r="G25" s="81">
        <f>'N_Campos Especificos'!AA3</f>
        <v>54.76</v>
      </c>
      <c r="H25" s="82">
        <f>'N_Campos Especificos'!AD3</f>
        <v>3.27E-2</v>
      </c>
    </row>
    <row r="26" spans="1:8" ht="12.75" customHeight="1" x14ac:dyDescent="0.2">
      <c r="A26" s="75" t="s">
        <v>170</v>
      </c>
      <c r="B26" s="49" t="s">
        <v>171</v>
      </c>
      <c r="C26" s="49"/>
      <c r="D26" s="49"/>
      <c r="E26" s="76"/>
      <c r="F26" s="73"/>
      <c r="G26" s="83">
        <f>TotalImporte1Tipo2</f>
        <v>54.76</v>
      </c>
      <c r="H26" s="46">
        <f>TotalPorcentaje1Tipo2</f>
        <v>3.27E-2</v>
      </c>
    </row>
    <row r="27" spans="1:8" ht="12.75" customHeight="1" x14ac:dyDescent="0.2">
      <c r="A27" s="49" t="s">
        <v>172</v>
      </c>
      <c r="B27" s="49"/>
      <c r="C27" s="49"/>
      <c r="D27" s="85"/>
      <c r="E27" s="84"/>
      <c r="F27" s="73"/>
      <c r="G27" s="85"/>
      <c r="H27" s="85"/>
    </row>
    <row r="28" spans="1:8" ht="12.75" customHeight="1" x14ac:dyDescent="0.2">
      <c r="A28" s="77" t="str">
        <f>'N_Campos Especificos'!AM3</f>
        <v>ARENA</v>
      </c>
      <c r="B28" s="137" t="str">
        <f>'N_Campos Especificos'!AN3</f>
        <v>ARENA</v>
      </c>
      <c r="C28" s="78" t="str">
        <f>'N_Campos Especificos'!AO3</f>
        <v>KG</v>
      </c>
      <c r="D28" s="79">
        <f>'N_Campos Especificos'!AR3</f>
        <v>99.57</v>
      </c>
      <c r="E28" s="80" t="str">
        <f>'N_Campos Especificos'!AQ3</f>
        <v>*</v>
      </c>
      <c r="F28" s="96">
        <f>'N_Campos Especificos'!AP3</f>
        <v>0.03</v>
      </c>
      <c r="G28" s="81">
        <f>'N_Campos Especificos'!AS3</f>
        <v>54.76</v>
      </c>
      <c r="H28" s="82">
        <f>'N_Campos Especificos'!AV3</f>
        <v>3.27E-2</v>
      </c>
    </row>
    <row r="29" spans="1:8" ht="12.75" customHeight="1" x14ac:dyDescent="0.2">
      <c r="A29" s="75" t="s">
        <v>170</v>
      </c>
      <c r="B29" s="49" t="s">
        <v>172</v>
      </c>
      <c r="C29" s="49"/>
      <c r="D29" s="49"/>
      <c r="E29" s="76"/>
      <c r="F29" s="73"/>
      <c r="G29" s="83">
        <f>TotalImporte1Tipo3</f>
        <v>54.76</v>
      </c>
      <c r="H29" s="46">
        <f>TotalPorcentaje1Tipo3</f>
        <v>3.27E-2</v>
      </c>
    </row>
    <row r="30" spans="1:8" ht="12.75" customHeight="1" x14ac:dyDescent="0.2">
      <c r="A30" s="49" t="s">
        <v>173</v>
      </c>
      <c r="B30" s="49"/>
      <c r="C30" s="49"/>
      <c r="D30" s="85"/>
      <c r="E30" s="84"/>
      <c r="F30" s="73"/>
      <c r="G30" s="85"/>
      <c r="H30" s="85"/>
    </row>
    <row r="31" spans="1:8" ht="12.75" customHeight="1" x14ac:dyDescent="0.2">
      <c r="A31" s="77" t="str">
        <f>'N_Campos Especificos'!BV3</f>
        <v>ARENA</v>
      </c>
      <c r="B31" s="137" t="str">
        <f>'N_Campos Especificos'!BW3</f>
        <v>ARENA</v>
      </c>
      <c r="C31" s="78" t="str">
        <f>'N_Campos Especificos'!BX3</f>
        <v>KG</v>
      </c>
      <c r="D31" s="79">
        <f>'N_Campos Especificos'!CA3</f>
        <v>99.57</v>
      </c>
      <c r="E31" s="80" t="str">
        <f>'N_Campos Especificos'!BZ3</f>
        <v>*</v>
      </c>
      <c r="F31" s="96">
        <f>'N_Campos Especificos'!BY3</f>
        <v>0.55000000000000004</v>
      </c>
      <c r="G31" s="81">
        <f>'N_Campos Especificos'!CB3</f>
        <v>54.76</v>
      </c>
      <c r="H31" s="82">
        <f>'N_Campos Especificos'!CE3</f>
        <v>3.27E-2</v>
      </c>
    </row>
    <row r="32" spans="1:8" ht="12.75" customHeight="1" x14ac:dyDescent="0.2">
      <c r="A32" s="75" t="s">
        <v>170</v>
      </c>
      <c r="B32" s="49" t="s">
        <v>173</v>
      </c>
      <c r="C32" s="49"/>
      <c r="D32" s="49"/>
      <c r="E32" s="76"/>
      <c r="F32" s="73"/>
      <c r="G32" s="83">
        <f>TotalImporte1Tipo4</f>
        <v>54.76</v>
      </c>
      <c r="H32" s="46">
        <f>TotalPorcentaje1Tipo4</f>
        <v>3.27E-2</v>
      </c>
    </row>
    <row r="33" spans="1:8" ht="12.75" customHeight="1" x14ac:dyDescent="0.2">
      <c r="A33" s="49" t="s">
        <v>232</v>
      </c>
      <c r="B33" s="49"/>
      <c r="C33" s="49"/>
      <c r="D33" s="85"/>
      <c r="E33" s="84"/>
      <c r="F33" s="73"/>
      <c r="G33" s="85"/>
      <c r="H33" s="85"/>
    </row>
    <row r="34" spans="1:8" ht="12.75" customHeight="1" x14ac:dyDescent="0.2">
      <c r="A34" s="77" t="str">
        <f>'N_Campos Especificos'!CM3</f>
        <v>ARENA</v>
      </c>
      <c r="B34" s="137" t="str">
        <f>'N_Campos Especificos'!CN3</f>
        <v>ARENA</v>
      </c>
      <c r="C34" s="78" t="str">
        <f>'N_Campos Especificos'!CO3</f>
        <v>KG</v>
      </c>
      <c r="D34" s="79">
        <f>'N_Campos Especificos'!CR3</f>
        <v>99.57</v>
      </c>
      <c r="E34" s="80" t="str">
        <f>'N_Campos Especificos'!CQ3</f>
        <v>*</v>
      </c>
      <c r="F34" s="96">
        <f>'N_Campos Especificos'!CP3</f>
        <v>0.55000000000000004</v>
      </c>
      <c r="G34" s="81">
        <f>'N_Campos Especificos'!CS3</f>
        <v>54.76</v>
      </c>
      <c r="H34" s="82">
        <f>'N_Campos Especificos'!CV3</f>
        <v>3.27E-2</v>
      </c>
    </row>
    <row r="35" spans="1:8" ht="12.75" customHeight="1" x14ac:dyDescent="0.2">
      <c r="A35" s="75" t="s">
        <v>170</v>
      </c>
      <c r="B35" s="49" t="s">
        <v>232</v>
      </c>
      <c r="C35" s="49"/>
      <c r="D35" s="49"/>
      <c r="E35" s="76"/>
      <c r="F35" s="73"/>
      <c r="G35" s="83">
        <f>TotalImporte1Tipo5</f>
        <v>54.76</v>
      </c>
      <c r="H35" s="46">
        <f>TotalPorcentaje1Tipo5</f>
        <v>3.27E-2</v>
      </c>
    </row>
    <row r="36" spans="1:8" ht="12.75" customHeight="1" x14ac:dyDescent="0.2">
      <c r="A36" s="49" t="s">
        <v>233</v>
      </c>
      <c r="B36" s="49"/>
      <c r="C36" s="49"/>
      <c r="D36" s="85"/>
      <c r="E36" s="84"/>
      <c r="F36" s="73"/>
      <c r="G36" s="85"/>
      <c r="H36" s="85"/>
    </row>
    <row r="37" spans="1:8" ht="12.75" customHeight="1" x14ac:dyDescent="0.2">
      <c r="A37" s="77" t="str">
        <f>'N_Campos Especificos'!DD3</f>
        <v>ARENA</v>
      </c>
      <c r="B37" s="137" t="str">
        <f>'N_Campos Especificos'!DE3</f>
        <v>ARENA</v>
      </c>
      <c r="C37" s="78" t="str">
        <f>'N_Campos Especificos'!DF3</f>
        <v>KG</v>
      </c>
      <c r="D37" s="79">
        <f>'N_Campos Especificos'!DI3</f>
        <v>99.57</v>
      </c>
      <c r="E37" s="80" t="str">
        <f>'N_Campos Especificos'!DH3</f>
        <v>*</v>
      </c>
      <c r="F37" s="96">
        <f>'N_Campos Especificos'!DG3</f>
        <v>0.55000000000000004</v>
      </c>
      <c r="G37" s="81">
        <f>'N_Campos Especificos'!DJ3</f>
        <v>54.76</v>
      </c>
      <c r="H37" s="82">
        <f>'N_Campos Especificos'!DM3</f>
        <v>3.27E-2</v>
      </c>
    </row>
    <row r="38" spans="1:8" ht="12.75" customHeight="1" x14ac:dyDescent="0.2">
      <c r="A38" s="75" t="s">
        <v>170</v>
      </c>
      <c r="B38" s="49" t="s">
        <v>233</v>
      </c>
      <c r="C38" s="49"/>
      <c r="D38" s="49"/>
      <c r="E38" s="76"/>
      <c r="F38" s="73"/>
      <c r="G38" s="83">
        <f>TotalImporte1Tipo6</f>
        <v>54.76</v>
      </c>
      <c r="H38" s="46">
        <f>TotalPorcentaje1Tipo6</f>
        <v>3.27E-2</v>
      </c>
    </row>
    <row r="39" spans="1:8" ht="12.75" customHeight="1" x14ac:dyDescent="0.2">
      <c r="A39" s="49" t="s">
        <v>234</v>
      </c>
      <c r="B39" s="49"/>
      <c r="C39" s="49"/>
      <c r="D39" s="85"/>
      <c r="E39" s="84"/>
      <c r="F39" s="73"/>
      <c r="G39" s="85"/>
      <c r="H39" s="85"/>
    </row>
    <row r="40" spans="1:8" ht="12.75" customHeight="1" x14ac:dyDescent="0.2">
      <c r="A40" s="77" t="str">
        <f>'N_Campos Especificos'!DU3</f>
        <v>ARENA</v>
      </c>
      <c r="B40" s="137" t="str">
        <f>'N_Campos Especificos'!DV3</f>
        <v>ARENA</v>
      </c>
      <c r="C40" s="78" t="str">
        <f>'N_Campos Especificos'!DW3</f>
        <v>KG</v>
      </c>
      <c r="D40" s="79">
        <f>'N_Campos Especificos'!DZ3</f>
        <v>99.57</v>
      </c>
      <c r="E40" s="80" t="str">
        <f>'N_Campos Especificos'!DY3</f>
        <v>*</v>
      </c>
      <c r="F40" s="96">
        <f>'N_Campos Especificos'!DX3</f>
        <v>0.55000000000000004</v>
      </c>
      <c r="G40" s="81">
        <f>'N_Campos Especificos'!EA3</f>
        <v>54.76</v>
      </c>
      <c r="H40" s="82">
        <f>'N_Campos Especificos'!ED3</f>
        <v>3.27E-2</v>
      </c>
    </row>
    <row r="41" spans="1:8" ht="12.75" customHeight="1" x14ac:dyDescent="0.2">
      <c r="A41" s="75" t="s">
        <v>170</v>
      </c>
      <c r="B41" s="49" t="s">
        <v>234</v>
      </c>
      <c r="C41" s="49"/>
      <c r="D41" s="49"/>
      <c r="E41" s="76"/>
      <c r="F41" s="73"/>
      <c r="G41" s="83">
        <f>TotalImporte1Tipo7</f>
        <v>54.76</v>
      </c>
      <c r="H41" s="46">
        <f>TotalPorcentaje1Tipo7</f>
        <v>3.27E-2</v>
      </c>
    </row>
    <row r="42" spans="1:8" ht="12.75" customHeight="1" x14ac:dyDescent="0.2">
      <c r="A42" s="49" t="s">
        <v>235</v>
      </c>
      <c r="B42" s="49"/>
      <c r="C42" s="49"/>
      <c r="D42" s="85"/>
      <c r="E42" s="84"/>
      <c r="F42" s="73"/>
      <c r="G42" s="85"/>
      <c r="H42" s="85"/>
    </row>
    <row r="43" spans="1:8" ht="12.75" customHeight="1" x14ac:dyDescent="0.2">
      <c r="A43" s="77" t="str">
        <f>'N_Campos Especificos'!EL3</f>
        <v>ARENA</v>
      </c>
      <c r="B43" s="137" t="str">
        <f>'N_Campos Especificos'!EM3</f>
        <v>ARENA</v>
      </c>
      <c r="C43" s="78" t="str">
        <f>'N_Campos Especificos'!EN3</f>
        <v>KG</v>
      </c>
      <c r="D43" s="79">
        <f>'N_Campos Especificos'!EQ3</f>
        <v>99.57</v>
      </c>
      <c r="E43" s="80" t="str">
        <f>'N_Campos Especificos'!EP3</f>
        <v>*</v>
      </c>
      <c r="F43" s="96">
        <f>'N_Campos Especificos'!EO3</f>
        <v>0.55000000000000004</v>
      </c>
      <c r="G43" s="81">
        <f>'N_Campos Especificos'!ER3</f>
        <v>54.76</v>
      </c>
      <c r="H43" s="82">
        <f>'N_Campos Especificos'!EU3</f>
        <v>3.27E-2</v>
      </c>
    </row>
    <row r="44" spans="1:8" ht="12.75" customHeight="1" x14ac:dyDescent="0.2">
      <c r="A44" s="75" t="s">
        <v>170</v>
      </c>
      <c r="B44" s="49" t="s">
        <v>235</v>
      </c>
      <c r="C44" s="49"/>
      <c r="D44" s="49"/>
      <c r="E44" s="76"/>
      <c r="F44" s="73"/>
      <c r="G44" s="83">
        <f>TotalImporte1Tipo8</f>
        <v>54.76</v>
      </c>
      <c r="H44" s="46">
        <f>TotalPorcentaje1Tipo8</f>
        <v>3.27E-2</v>
      </c>
    </row>
    <row r="45" spans="1:8" ht="12.75" customHeight="1" x14ac:dyDescent="0.2">
      <c r="A45" s="49" t="s">
        <v>236</v>
      </c>
      <c r="B45" s="49"/>
      <c r="C45" s="49"/>
      <c r="D45" s="85"/>
      <c r="E45" s="84"/>
      <c r="F45" s="73"/>
      <c r="G45" s="85"/>
      <c r="H45" s="85"/>
    </row>
    <row r="46" spans="1:8" ht="12.75" customHeight="1" x14ac:dyDescent="0.2">
      <c r="A46" s="77" t="str">
        <f>'N_Campos Especificos'!FC3</f>
        <v>ARENA</v>
      </c>
      <c r="B46" s="137" t="str">
        <f>'N_Campos Especificos'!FD3</f>
        <v>ARENA</v>
      </c>
      <c r="C46" s="78" t="str">
        <f>'N_Campos Especificos'!FE3</f>
        <v>KG</v>
      </c>
      <c r="D46" s="79">
        <f>'N_Campos Especificos'!FH3</f>
        <v>99.57</v>
      </c>
      <c r="E46" s="80" t="str">
        <f>'N_Campos Especificos'!FG3</f>
        <v>*</v>
      </c>
      <c r="F46" s="96">
        <f>'N_Campos Especificos'!FF3</f>
        <v>0.55000000000000004</v>
      </c>
      <c r="G46" s="81">
        <f>'N_Campos Especificos'!FI3</f>
        <v>54.76</v>
      </c>
      <c r="H46" s="82">
        <f>'N_Campos Especificos'!FL3</f>
        <v>3.27E-2</v>
      </c>
    </row>
    <row r="47" spans="1:8" ht="12.75" customHeight="1" x14ac:dyDescent="0.2">
      <c r="A47" s="75" t="s">
        <v>170</v>
      </c>
      <c r="B47" s="49" t="s">
        <v>236</v>
      </c>
      <c r="C47" s="49"/>
      <c r="D47" s="49"/>
      <c r="E47" s="76"/>
      <c r="F47" s="73"/>
      <c r="G47" s="83">
        <f>TotalImporte1Tipo9</f>
        <v>54.76</v>
      </c>
      <c r="H47" s="46">
        <f>TotalPorcentaje1Tipo9</f>
        <v>3.27E-2</v>
      </c>
    </row>
    <row r="48" spans="1:8" ht="12.75" customHeight="1" x14ac:dyDescent="0.2">
      <c r="A48" s="49" t="s">
        <v>187</v>
      </c>
      <c r="B48" s="49"/>
      <c r="C48" s="49"/>
      <c r="D48" s="85"/>
      <c r="E48" s="84"/>
      <c r="F48" s="73"/>
      <c r="G48" s="85"/>
      <c r="H48" s="85"/>
    </row>
    <row r="49" spans="1:8" ht="12.75" customHeight="1" x14ac:dyDescent="0.2">
      <c r="A49" s="77" t="str">
        <f>'N_Campos Especificos'!BE3</f>
        <v>ARENA</v>
      </c>
      <c r="B49" s="137" t="str">
        <f>'N_Campos Especificos'!BF3</f>
        <v>ARENA</v>
      </c>
      <c r="C49" s="78" t="str">
        <f>'N_Campos Especificos'!BG3</f>
        <v>KG</v>
      </c>
      <c r="D49" s="79">
        <f>'N_Campos Especificos'!BJ3</f>
        <v>99.57</v>
      </c>
      <c r="E49" s="80" t="str">
        <f>'N_Campos Especificos'!BI3</f>
        <v>*</v>
      </c>
      <c r="F49" s="96">
        <f>'N_Campos Especificos'!BH3</f>
        <v>0.55000000000000004</v>
      </c>
      <c r="G49" s="81">
        <f>'N_Campos Especificos'!BK3</f>
        <v>54.76</v>
      </c>
      <c r="H49" s="82">
        <f>'N_Campos Especificos'!BN3</f>
        <v>3.27E-2</v>
      </c>
    </row>
    <row r="50" spans="1:8" ht="12.75" customHeight="1" x14ac:dyDescent="0.2">
      <c r="A50" s="75" t="s">
        <v>170</v>
      </c>
      <c r="B50" s="49" t="s">
        <v>187</v>
      </c>
      <c r="C50" s="49"/>
      <c r="D50" s="49"/>
      <c r="E50" s="76"/>
      <c r="F50" s="70"/>
      <c r="G50" s="86">
        <f>TotalImporte1TipoOtros</f>
        <v>54.76</v>
      </c>
      <c r="H50" s="47">
        <f>TotalPorcentaje1TipoOtros</f>
        <v>3.27E-2</v>
      </c>
    </row>
    <row r="51" spans="1:8" ht="12.75" customHeight="1" x14ac:dyDescent="0.2">
      <c r="A51" s="77"/>
      <c r="B51" s="50" t="s">
        <v>175</v>
      </c>
      <c r="C51" s="78"/>
      <c r="D51" s="79"/>
      <c r="E51" s="80"/>
      <c r="F51" s="71"/>
      <c r="G51" s="51">
        <f>CostoMatriz1</f>
        <v>2.4500000000000002</v>
      </c>
      <c r="H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88"/>
      <c r="C52" s="88"/>
      <c r="D52" s="88"/>
      <c r="E52" s="88"/>
      <c r="F52" s="88"/>
      <c r="G52" s="88"/>
      <c r="H52" s="88"/>
    </row>
  </sheetData>
  <mergeCells count="5">
    <mergeCell ref="B7:E12"/>
    <mergeCell ref="A15:H15"/>
    <mergeCell ref="A20:H20"/>
    <mergeCell ref="A1:F2"/>
    <mergeCell ref="B3:E5"/>
  </mergeCells>
  <pageMargins left="0.57999999999999996" right="0.23622047244094491" top="0.55000000000000004" bottom="0.56999999999999995" header="0.28999999999999998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52"/>
  <sheetViews>
    <sheetView showGridLines="0" showZeros="0" workbookViewId="0">
      <selection activeCell="K11" sqref="K11"/>
    </sheetView>
  </sheetViews>
  <sheetFormatPr baseColWidth="10" defaultRowHeight="12.75" customHeight="1" x14ac:dyDescent="0.2"/>
  <cols>
    <col min="1" max="2" width="11.7109375" customWidth="1"/>
    <col min="3" max="3" width="30.7109375" customWidth="1"/>
    <col min="4" max="4" width="6.7109375" customWidth="1"/>
    <col min="5" max="5" width="10.7109375" customWidth="1"/>
    <col min="6" max="6" width="6.7109375" style="45" customWidth="1"/>
    <col min="7" max="7" width="10.7109375" style="65" customWidth="1"/>
    <col min="8" max="8" width="10.7109375" customWidth="1"/>
    <col min="9" max="9" width="6.7109375" customWidth="1"/>
  </cols>
  <sheetData>
    <row r="1" spans="1:9" ht="15" customHeight="1" thickTop="1" x14ac:dyDescent="0.25">
      <c r="A1" s="188" t="str">
        <f>razonsocial</f>
        <v>MI EMPRESA</v>
      </c>
      <c r="B1" s="189"/>
      <c r="C1" s="189"/>
      <c r="D1" s="189"/>
      <c r="E1" s="189"/>
      <c r="F1" s="189"/>
      <c r="G1" s="189"/>
      <c r="H1" s="159"/>
      <c r="I1" s="160"/>
    </row>
    <row r="2" spans="1:9" ht="15" customHeight="1" x14ac:dyDescent="0.25">
      <c r="A2" s="190"/>
      <c r="B2" s="191"/>
      <c r="C2" s="191"/>
      <c r="D2" s="191"/>
      <c r="E2" s="191"/>
      <c r="F2" s="191"/>
      <c r="G2" s="191"/>
      <c r="H2" s="161"/>
      <c r="I2" s="162"/>
    </row>
    <row r="3" spans="1:9" ht="12.75" customHeight="1" x14ac:dyDescent="0.2">
      <c r="A3" s="152" t="s">
        <v>86</v>
      </c>
      <c r="B3" s="199" t="str">
        <f>nombrecliente</f>
        <v>Sistema de Comunicaciones y Transportes, Sistema de Transporte Colectivo Metro, Administración General de Recursos, Línea 12 (Línea Dorada)</v>
      </c>
      <c r="C3" s="199"/>
      <c r="D3" s="199"/>
      <c r="E3" s="199"/>
      <c r="F3" s="199"/>
      <c r="H3" s="1"/>
      <c r="I3" s="7"/>
    </row>
    <row r="4" spans="1:9" ht="12.75" customHeight="1" x14ac:dyDescent="0.2">
      <c r="A4" s="153"/>
      <c r="B4" s="199"/>
      <c r="C4" s="199"/>
      <c r="D4" s="199"/>
      <c r="E4" s="199"/>
      <c r="F4" s="199"/>
      <c r="H4" s="1"/>
      <c r="I4" s="7"/>
    </row>
    <row r="5" spans="1:9" ht="12.75" customHeight="1" x14ac:dyDescent="0.2">
      <c r="A5" s="153"/>
      <c r="B5" s="199"/>
      <c r="C5" s="199"/>
      <c r="D5" s="199"/>
      <c r="E5" s="199"/>
      <c r="F5" s="199"/>
      <c r="H5" s="1"/>
      <c r="I5" s="7"/>
    </row>
    <row r="6" spans="1:9" ht="12.75" customHeight="1" x14ac:dyDescent="0.2">
      <c r="A6" s="152" t="s">
        <v>88</v>
      </c>
      <c r="B6" s="200" t="str">
        <f>numerodeconcurso</f>
        <v>2009/0257-0001</v>
      </c>
      <c r="C6" s="200"/>
      <c r="D6" s="1"/>
      <c r="E6" s="13"/>
      <c r="G6" s="66" t="s">
        <v>90</v>
      </c>
      <c r="H6" s="1" t="str">
        <f>plazocalculado&amp;" días naturales"</f>
        <v>153 días naturales</v>
      </c>
      <c r="I6" s="7"/>
    </row>
    <row r="7" spans="1:9" ht="12.75" customHeight="1" x14ac:dyDescent="0.2">
      <c r="A7" s="152" t="s">
        <v>87</v>
      </c>
      <c r="B7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99"/>
      <c r="D7" s="199"/>
      <c r="E7" s="199"/>
      <c r="F7" s="199"/>
      <c r="G7" s="67" t="s">
        <v>27</v>
      </c>
      <c r="H7" s="135">
        <f>fechadeconcurso</f>
        <v>40017</v>
      </c>
      <c r="I7" s="40"/>
    </row>
    <row r="8" spans="1:9" ht="12.75" customHeight="1" x14ac:dyDescent="0.2">
      <c r="A8" s="153"/>
      <c r="B8" s="199"/>
      <c r="C8" s="199"/>
      <c r="D8" s="199"/>
      <c r="E8" s="199"/>
      <c r="F8" s="199"/>
      <c r="H8" s="48"/>
      <c r="I8" s="14"/>
    </row>
    <row r="9" spans="1:9" ht="12.75" customHeight="1" x14ac:dyDescent="0.2">
      <c r="A9" s="153"/>
      <c r="B9" s="199"/>
      <c r="C9" s="199"/>
      <c r="D9" s="199"/>
      <c r="E9" s="199"/>
      <c r="F9" s="199"/>
      <c r="G9" s="67" t="s">
        <v>91</v>
      </c>
      <c r="H9" s="135">
        <f>fechainicio</f>
        <v>40026</v>
      </c>
      <c r="I9" s="40"/>
    </row>
    <row r="10" spans="1:9" ht="12.75" customHeight="1" x14ac:dyDescent="0.2">
      <c r="A10" s="153"/>
      <c r="B10" s="199"/>
      <c r="C10" s="199"/>
      <c r="D10" s="199"/>
      <c r="E10" s="199"/>
      <c r="F10" s="199"/>
      <c r="G10" s="67" t="s">
        <v>92</v>
      </c>
      <c r="H10" s="135">
        <f>fechaterminacion</f>
        <v>40178</v>
      </c>
      <c r="I10" s="40"/>
    </row>
    <row r="11" spans="1:9" ht="12.75" customHeight="1" x14ac:dyDescent="0.2">
      <c r="A11" s="153"/>
      <c r="B11" s="199"/>
      <c r="C11" s="199"/>
      <c r="D11" s="199"/>
      <c r="E11" s="199"/>
      <c r="F11" s="199"/>
      <c r="H11" s="60" t="s">
        <v>240</v>
      </c>
      <c r="I11" s="7"/>
    </row>
    <row r="12" spans="1:9" ht="12.75" customHeight="1" x14ac:dyDescent="0.2">
      <c r="A12" s="153"/>
      <c r="B12" s="199"/>
      <c r="C12" s="199"/>
      <c r="D12" s="199"/>
      <c r="E12" s="199"/>
      <c r="F12" s="199"/>
      <c r="H12" s="155" t="s">
        <v>241</v>
      </c>
      <c r="I12" s="7"/>
    </row>
    <row r="13" spans="1:9" ht="12.75" customHeight="1" thickBot="1" x14ac:dyDescent="0.25">
      <c r="A13" s="154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8"/>
      <c r="F13" s="44"/>
      <c r="G13" s="68"/>
      <c r="H13" s="8"/>
      <c r="I13" s="9"/>
    </row>
    <row r="14" spans="1:9" ht="12.75" customHeight="1" thickTop="1" x14ac:dyDescent="0.2">
      <c r="A14" s="1"/>
      <c r="B14" s="1"/>
      <c r="C14" s="1"/>
      <c r="D14" s="1"/>
      <c r="E14" s="1"/>
      <c r="F14" s="43"/>
      <c r="H14" s="1"/>
    </row>
    <row r="15" spans="1:9" ht="12.75" customHeight="1" x14ac:dyDescent="0.2">
      <c r="A15" s="192" t="s">
        <v>144</v>
      </c>
      <c r="B15" s="192"/>
      <c r="C15" s="192"/>
      <c r="D15" s="192"/>
      <c r="E15" s="192"/>
      <c r="F15" s="192"/>
      <c r="G15" s="192"/>
      <c r="H15" s="192"/>
      <c r="I15" s="192"/>
    </row>
    <row r="16" spans="1:9" ht="12.75" customHeight="1" thickBot="1" x14ac:dyDescent="0.25">
      <c r="A16" s="1"/>
      <c r="B16" s="1"/>
      <c r="C16" s="1"/>
      <c r="D16" s="1"/>
      <c r="E16" s="1"/>
      <c r="F16" s="43"/>
      <c r="H16" s="1"/>
      <c r="I16" s="1"/>
    </row>
    <row r="17" spans="1:9" ht="12.75" customHeight="1" thickTop="1" thickBot="1" x14ac:dyDescent="0.25">
      <c r="A17" s="3" t="s">
        <v>28</v>
      </c>
      <c r="B17" s="175" t="s">
        <v>259</v>
      </c>
      <c r="C17" s="4" t="s">
        <v>29</v>
      </c>
      <c r="D17" s="4" t="s">
        <v>30</v>
      </c>
      <c r="E17" s="4" t="s">
        <v>32</v>
      </c>
      <c r="F17" s="4" t="s">
        <v>177</v>
      </c>
      <c r="G17" s="69" t="s">
        <v>31</v>
      </c>
      <c r="H17" s="4" t="s">
        <v>33</v>
      </c>
      <c r="I17" s="5" t="s">
        <v>34</v>
      </c>
    </row>
    <row r="18" spans="1:9" ht="12.75" customHeight="1" thickTop="1" x14ac:dyDescent="0.2">
      <c r="A18" s="58" t="s">
        <v>163</v>
      </c>
      <c r="B18" s="58"/>
      <c r="C18" s="58" t="str">
        <f>CodigoPartida</f>
        <v>A01</v>
      </c>
      <c r="D18" s="58" t="s">
        <v>164</v>
      </c>
      <c r="F18" s="72">
        <f>RenglonPresupuesto</f>
        <v>1</v>
      </c>
      <c r="G18" s="73"/>
      <c r="H18" s="85"/>
      <c r="I18" s="1"/>
    </row>
    <row r="19" spans="1:9" x14ac:dyDescent="0.2">
      <c r="A19" s="74" t="s">
        <v>165</v>
      </c>
      <c r="B19" s="49" t="str">
        <f>CodigoMatriz</f>
        <v>TZO1001</v>
      </c>
      <c r="D19" s="85"/>
      <c r="E19" s="76" t="str">
        <f>UnidadMatriz</f>
        <v>M2</v>
      </c>
      <c r="F19" s="76"/>
      <c r="G19" s="134">
        <f>VolumenPresupuesto</f>
        <v>1200</v>
      </c>
      <c r="H19" s="136">
        <f>ROUND(VolumenPresupuesto*PrecioMatriz1,decimalesredondeo)</f>
        <v>2940</v>
      </c>
      <c r="I19" s="1"/>
    </row>
    <row r="20" spans="1:9" ht="12.75" customHeight="1" x14ac:dyDescent="0.2">
      <c r="A20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93"/>
      <c r="C20" s="193"/>
      <c r="D20" s="193"/>
      <c r="E20" s="193"/>
      <c r="F20" s="193"/>
      <c r="G20" s="193"/>
      <c r="H20" s="193"/>
      <c r="I20" s="193"/>
    </row>
    <row r="21" spans="1:9" ht="12.75" customHeight="1" x14ac:dyDescent="0.2">
      <c r="A21" s="49" t="s">
        <v>168</v>
      </c>
      <c r="B21" s="49"/>
      <c r="C21" s="49"/>
      <c r="D21" s="49"/>
      <c r="E21" s="85"/>
      <c r="F21" s="84"/>
      <c r="G21" s="73"/>
      <c r="H21" s="85"/>
      <c r="I21" s="1"/>
    </row>
    <row r="22" spans="1:9" ht="12.75" customHeight="1" x14ac:dyDescent="0.2">
      <c r="A22" s="77" t="str">
        <f>'N_Campos Especificos'!D3</f>
        <v>ARENA</v>
      </c>
      <c r="B22" s="77" t="str">
        <f>'N_Campos Especificos'!R3</f>
        <v>SAP-0001</v>
      </c>
      <c r="C22" s="137" t="str">
        <f>'N_Campos Especificos'!E3</f>
        <v>ARENA</v>
      </c>
      <c r="D22" s="78" t="str">
        <f>'N_Campos Especificos'!F3</f>
        <v>KG</v>
      </c>
      <c r="E22" s="79">
        <f>'N_Campos Especificos'!I3</f>
        <v>99.57</v>
      </c>
      <c r="F22" s="80" t="str">
        <f>'N_Campos Especificos'!H3</f>
        <v>*</v>
      </c>
      <c r="G22" s="96">
        <f>'N_Campos Especificos'!G3</f>
        <v>0.55000000000000004</v>
      </c>
      <c r="H22" s="81">
        <f>'N_Campos Especificos'!J3</f>
        <v>54.76</v>
      </c>
      <c r="I22" s="82">
        <f>'N_Campos Especificos'!M3</f>
        <v>3.27E-2</v>
      </c>
    </row>
    <row r="23" spans="1:9" ht="12.75" customHeight="1" x14ac:dyDescent="0.2">
      <c r="A23" s="75" t="s">
        <v>170</v>
      </c>
      <c r="B23" s="49" t="s">
        <v>168</v>
      </c>
      <c r="D23" s="49"/>
      <c r="E23" s="49"/>
      <c r="F23" s="76"/>
      <c r="G23" s="73"/>
      <c r="H23" s="83">
        <f>TotalImporte1Tipo1</f>
        <v>54.76</v>
      </c>
      <c r="I23" s="46">
        <f>TotalPorcentaje1Tipo1</f>
        <v>3.27E-2</v>
      </c>
    </row>
    <row r="24" spans="1:9" ht="12.75" customHeight="1" x14ac:dyDescent="0.2">
      <c r="A24" s="49" t="s">
        <v>171</v>
      </c>
      <c r="B24" s="49"/>
      <c r="C24" s="49"/>
      <c r="D24" s="49"/>
      <c r="E24" s="85"/>
      <c r="F24" s="84"/>
      <c r="G24" s="73"/>
      <c r="H24" s="85"/>
      <c r="I24" s="85"/>
    </row>
    <row r="25" spans="1:9" ht="12.75" customHeight="1" x14ac:dyDescent="0.2">
      <c r="A25" s="77" t="str">
        <f>'N_Campos Especificos'!U3</f>
        <v>ARENA</v>
      </c>
      <c r="B25" s="77" t="str">
        <f>'N_Campos Especificos'!AI3</f>
        <v>SAP-0002</v>
      </c>
      <c r="C25" s="137" t="str">
        <f>'N_Campos Especificos'!V3</f>
        <v>ARENA</v>
      </c>
      <c r="D25" s="78" t="str">
        <f>'N_Campos Especificos'!W3</f>
        <v>KG</v>
      </c>
      <c r="E25" s="79">
        <f>'N_Campos Especificos'!Z3</f>
        <v>99.57</v>
      </c>
      <c r="F25" s="80" t="str">
        <f>'N_Campos Especificos'!Y3</f>
        <v>*</v>
      </c>
      <c r="G25" s="96">
        <f>'N_Campos Especificos'!X3</f>
        <v>0.55000000000000004</v>
      </c>
      <c r="H25" s="81">
        <f>'N_Campos Especificos'!AA3</f>
        <v>54.76</v>
      </c>
      <c r="I25" s="82">
        <f>'N_Campos Especificos'!AD3</f>
        <v>3.27E-2</v>
      </c>
    </row>
    <row r="26" spans="1:9" ht="12.75" customHeight="1" x14ac:dyDescent="0.2">
      <c r="A26" s="75" t="s">
        <v>170</v>
      </c>
      <c r="B26" s="49" t="s">
        <v>171</v>
      </c>
      <c r="D26" s="49"/>
      <c r="E26" s="49"/>
      <c r="F26" s="76"/>
      <c r="G26" s="73"/>
      <c r="H26" s="83">
        <f>TotalImporte1Tipo2</f>
        <v>54.76</v>
      </c>
      <c r="I26" s="46">
        <f>TotalPorcentaje1Tipo2</f>
        <v>3.27E-2</v>
      </c>
    </row>
    <row r="27" spans="1:9" ht="12.75" customHeight="1" x14ac:dyDescent="0.2">
      <c r="A27" s="49" t="s">
        <v>172</v>
      </c>
      <c r="B27" s="49"/>
      <c r="C27" s="49"/>
      <c r="D27" s="49"/>
      <c r="E27" s="85"/>
      <c r="F27" s="84"/>
      <c r="G27" s="73"/>
      <c r="H27" s="85"/>
      <c r="I27" s="85"/>
    </row>
    <row r="28" spans="1:9" ht="12.75" customHeight="1" x14ac:dyDescent="0.2">
      <c r="A28" s="77" t="str">
        <f>'N_Campos Especificos'!AM3</f>
        <v>ARENA</v>
      </c>
      <c r="B28" s="77" t="str">
        <f>'N_Campos Especificos'!BA3</f>
        <v>SAP-0003</v>
      </c>
      <c r="C28" s="137" t="str">
        <f>'N_Campos Especificos'!AN3</f>
        <v>ARENA</v>
      </c>
      <c r="D28" s="78" t="str">
        <f>'N_Campos Especificos'!AO3</f>
        <v>KG</v>
      </c>
      <c r="E28" s="79">
        <f>'N_Campos Especificos'!AR3</f>
        <v>99.57</v>
      </c>
      <c r="F28" s="80" t="str">
        <f>'N_Campos Especificos'!AQ3</f>
        <v>*</v>
      </c>
      <c r="G28" s="96">
        <f>'N_Campos Especificos'!AP3</f>
        <v>0.03</v>
      </c>
      <c r="H28" s="81">
        <f>'N_Campos Especificos'!AS3</f>
        <v>54.76</v>
      </c>
      <c r="I28" s="82">
        <f>'N_Campos Especificos'!AV3</f>
        <v>3.27E-2</v>
      </c>
    </row>
    <row r="29" spans="1:9" ht="12.75" customHeight="1" x14ac:dyDescent="0.2">
      <c r="A29" s="75" t="s">
        <v>170</v>
      </c>
      <c r="B29" s="49" t="s">
        <v>172</v>
      </c>
      <c r="D29" s="49"/>
      <c r="E29" s="49"/>
      <c r="F29" s="76"/>
      <c r="G29" s="73"/>
      <c r="H29" s="83">
        <f>TotalImporte1Tipo3</f>
        <v>54.76</v>
      </c>
      <c r="I29" s="46">
        <f>TotalPorcentaje1Tipo3</f>
        <v>3.27E-2</v>
      </c>
    </row>
    <row r="30" spans="1:9" ht="12.75" customHeight="1" x14ac:dyDescent="0.2">
      <c r="A30" s="49" t="s">
        <v>173</v>
      </c>
      <c r="B30" s="49"/>
      <c r="C30" s="49"/>
      <c r="D30" s="49"/>
      <c r="E30" s="85"/>
      <c r="F30" s="84"/>
      <c r="G30" s="73"/>
      <c r="H30" s="85"/>
      <c r="I30" s="85"/>
    </row>
    <row r="31" spans="1:9" ht="12.75" customHeight="1" x14ac:dyDescent="0.2">
      <c r="A31" s="77" t="str">
        <f>'N_Campos Especificos'!BV3</f>
        <v>ARENA</v>
      </c>
      <c r="B31" s="77" t="str">
        <f>'N_Campos Especificos'!CJ3</f>
        <v>SAP-0004</v>
      </c>
      <c r="C31" s="137" t="str">
        <f>'N_Campos Especificos'!BW3</f>
        <v>ARENA</v>
      </c>
      <c r="D31" s="78" t="str">
        <f>'N_Campos Especificos'!BX3</f>
        <v>KG</v>
      </c>
      <c r="E31" s="79">
        <f>'N_Campos Especificos'!CA3</f>
        <v>99.57</v>
      </c>
      <c r="F31" s="80" t="str">
        <f>'N_Campos Especificos'!BZ3</f>
        <v>*</v>
      </c>
      <c r="G31" s="96">
        <f>'N_Campos Especificos'!BY3</f>
        <v>0.55000000000000004</v>
      </c>
      <c r="H31" s="81">
        <f>'N_Campos Especificos'!CB3</f>
        <v>54.76</v>
      </c>
      <c r="I31" s="82">
        <f>'N_Campos Especificos'!CE3</f>
        <v>3.27E-2</v>
      </c>
    </row>
    <row r="32" spans="1:9" ht="12.75" customHeight="1" x14ac:dyDescent="0.2">
      <c r="A32" s="75" t="s">
        <v>170</v>
      </c>
      <c r="B32" s="49" t="s">
        <v>173</v>
      </c>
      <c r="D32" s="49"/>
      <c r="E32" s="49"/>
      <c r="F32" s="76"/>
      <c r="G32" s="73"/>
      <c r="H32" s="83">
        <f>TotalImporte1Tipo4</f>
        <v>54.76</v>
      </c>
      <c r="I32" s="46">
        <f>TotalPorcentaje1Tipo4</f>
        <v>3.27E-2</v>
      </c>
    </row>
    <row r="33" spans="1:9" ht="12.75" customHeight="1" x14ac:dyDescent="0.2">
      <c r="A33" s="49" t="s">
        <v>232</v>
      </c>
      <c r="B33" s="49"/>
      <c r="C33" s="49"/>
      <c r="D33" s="49"/>
      <c r="E33" s="85"/>
      <c r="F33" s="84"/>
      <c r="G33" s="73"/>
      <c r="H33" s="85"/>
      <c r="I33" s="85"/>
    </row>
    <row r="34" spans="1:9" ht="12.75" customHeight="1" x14ac:dyDescent="0.2">
      <c r="A34" s="77" t="str">
        <f>'N_Campos Especificos'!CM3</f>
        <v>ARENA</v>
      </c>
      <c r="B34" s="77" t="str">
        <f>'N_Campos Especificos'!DA3</f>
        <v>SAP-0005</v>
      </c>
      <c r="C34" s="137" t="str">
        <f>'N_Campos Especificos'!CN3</f>
        <v>ARENA</v>
      </c>
      <c r="D34" s="78" t="str">
        <f>'N_Campos Especificos'!CO3</f>
        <v>KG</v>
      </c>
      <c r="E34" s="79">
        <f>'N_Campos Especificos'!CR3</f>
        <v>99.57</v>
      </c>
      <c r="F34" s="80" t="str">
        <f>'N_Campos Especificos'!CQ3</f>
        <v>*</v>
      </c>
      <c r="G34" s="96">
        <f>'N_Campos Especificos'!CP3</f>
        <v>0.55000000000000004</v>
      </c>
      <c r="H34" s="81">
        <f>'N_Campos Especificos'!CS3</f>
        <v>54.76</v>
      </c>
      <c r="I34" s="82">
        <f>'N_Campos Especificos'!CV3</f>
        <v>3.27E-2</v>
      </c>
    </row>
    <row r="35" spans="1:9" ht="12.75" customHeight="1" x14ac:dyDescent="0.2">
      <c r="A35" s="75" t="s">
        <v>170</v>
      </c>
      <c r="B35" s="49" t="s">
        <v>232</v>
      </c>
      <c r="D35" s="49"/>
      <c r="E35" s="49"/>
      <c r="F35" s="76"/>
      <c r="G35" s="73"/>
      <c r="H35" s="83">
        <f>TotalImporte1Tipo5</f>
        <v>54.76</v>
      </c>
      <c r="I35" s="46">
        <f>TotalPorcentaje1Tipo5</f>
        <v>3.27E-2</v>
      </c>
    </row>
    <row r="36" spans="1:9" ht="12.75" customHeight="1" x14ac:dyDescent="0.2">
      <c r="A36" s="49" t="s">
        <v>233</v>
      </c>
      <c r="B36" s="49"/>
      <c r="C36" s="49"/>
      <c r="D36" s="49"/>
      <c r="E36" s="85"/>
      <c r="F36" s="84"/>
      <c r="G36" s="73"/>
      <c r="H36" s="85"/>
      <c r="I36" s="85"/>
    </row>
    <row r="37" spans="1:9" ht="12.75" customHeight="1" x14ac:dyDescent="0.2">
      <c r="A37" s="77" t="str">
        <f>'N_Campos Especificos'!DD3</f>
        <v>ARENA</v>
      </c>
      <c r="B37" s="77" t="str">
        <f>'N_Campos Especificos'!DR3</f>
        <v>SAP-0006</v>
      </c>
      <c r="C37" s="137" t="str">
        <f>'N_Campos Especificos'!DE3</f>
        <v>ARENA</v>
      </c>
      <c r="D37" s="78" t="str">
        <f>'N_Campos Especificos'!DF3</f>
        <v>KG</v>
      </c>
      <c r="E37" s="79">
        <f>'N_Campos Especificos'!DI3</f>
        <v>99.57</v>
      </c>
      <c r="F37" s="80" t="str">
        <f>'N_Campos Especificos'!DH3</f>
        <v>*</v>
      </c>
      <c r="G37" s="96">
        <f>'N_Campos Especificos'!DG3</f>
        <v>0.55000000000000004</v>
      </c>
      <c r="H37" s="81">
        <f>'N_Campos Especificos'!DJ3</f>
        <v>54.76</v>
      </c>
      <c r="I37" s="82">
        <f>'N_Campos Especificos'!DM3</f>
        <v>3.27E-2</v>
      </c>
    </row>
    <row r="38" spans="1:9" ht="12.75" customHeight="1" x14ac:dyDescent="0.2">
      <c r="A38" s="75" t="s">
        <v>170</v>
      </c>
      <c r="B38" s="49" t="s">
        <v>233</v>
      </c>
      <c r="D38" s="49"/>
      <c r="E38" s="49"/>
      <c r="F38" s="76"/>
      <c r="G38" s="73"/>
      <c r="H38" s="83">
        <f>TotalImporte1Tipo6</f>
        <v>54.76</v>
      </c>
      <c r="I38" s="46">
        <f>TotalPorcentaje1Tipo6</f>
        <v>3.27E-2</v>
      </c>
    </row>
    <row r="39" spans="1:9" ht="12.75" customHeight="1" x14ac:dyDescent="0.2">
      <c r="A39" s="49" t="s">
        <v>234</v>
      </c>
      <c r="B39" s="49"/>
      <c r="C39" s="49"/>
      <c r="D39" s="49"/>
      <c r="E39" s="85"/>
      <c r="F39" s="84"/>
      <c r="G39" s="73"/>
      <c r="H39" s="85"/>
      <c r="I39" s="85"/>
    </row>
    <row r="40" spans="1:9" ht="12.75" customHeight="1" x14ac:dyDescent="0.2">
      <c r="A40" s="77" t="str">
        <f>'N_Campos Especificos'!DU3</f>
        <v>ARENA</v>
      </c>
      <c r="B40" s="77" t="str">
        <f>'N_Campos Especificos'!EI3</f>
        <v>SAP-0007</v>
      </c>
      <c r="C40" s="137" t="str">
        <f>'N_Campos Especificos'!DV3</f>
        <v>ARENA</v>
      </c>
      <c r="D40" s="78" t="str">
        <f>'N_Campos Especificos'!DW3</f>
        <v>KG</v>
      </c>
      <c r="E40" s="79">
        <f>'N_Campos Especificos'!DZ3</f>
        <v>99.57</v>
      </c>
      <c r="F40" s="80" t="str">
        <f>'N_Campos Especificos'!DY3</f>
        <v>*</v>
      </c>
      <c r="G40" s="96">
        <f>'N_Campos Especificos'!DX3</f>
        <v>0.55000000000000004</v>
      </c>
      <c r="H40" s="81">
        <f>'N_Campos Especificos'!EA3</f>
        <v>54.76</v>
      </c>
      <c r="I40" s="82">
        <f>'N_Campos Especificos'!ED3</f>
        <v>3.27E-2</v>
      </c>
    </row>
    <row r="41" spans="1:9" ht="12.75" customHeight="1" x14ac:dyDescent="0.2">
      <c r="A41" s="75" t="s">
        <v>170</v>
      </c>
      <c r="B41" s="49" t="s">
        <v>234</v>
      </c>
      <c r="D41" s="49"/>
      <c r="E41" s="49"/>
      <c r="F41" s="76"/>
      <c r="G41" s="73"/>
      <c r="H41" s="83">
        <f>TotalImporte1Tipo7</f>
        <v>54.76</v>
      </c>
      <c r="I41" s="46">
        <f>TotalPorcentaje1Tipo7</f>
        <v>3.27E-2</v>
      </c>
    </row>
    <row r="42" spans="1:9" ht="12.75" customHeight="1" x14ac:dyDescent="0.2">
      <c r="A42" s="49" t="s">
        <v>235</v>
      </c>
      <c r="B42" s="49"/>
      <c r="C42" s="49"/>
      <c r="D42" s="49"/>
      <c r="E42" s="85"/>
      <c r="F42" s="84"/>
      <c r="G42" s="73"/>
      <c r="H42" s="85"/>
      <c r="I42" s="85"/>
    </row>
    <row r="43" spans="1:9" ht="12.75" customHeight="1" x14ac:dyDescent="0.2">
      <c r="A43" s="77" t="str">
        <f>'N_Campos Especificos'!EL3</f>
        <v>ARENA</v>
      </c>
      <c r="B43" s="77" t="str">
        <f>'N_Campos Especificos'!EZ3</f>
        <v>SAP-0008</v>
      </c>
      <c r="C43" s="137" t="str">
        <f>'N_Campos Especificos'!EM3</f>
        <v>ARENA</v>
      </c>
      <c r="D43" s="78" t="str">
        <f>'N_Campos Especificos'!EN3</f>
        <v>KG</v>
      </c>
      <c r="E43" s="79">
        <f>'N_Campos Especificos'!EQ3</f>
        <v>99.57</v>
      </c>
      <c r="F43" s="80" t="str">
        <f>'N_Campos Especificos'!EP3</f>
        <v>*</v>
      </c>
      <c r="G43" s="96">
        <f>'N_Campos Especificos'!EO3</f>
        <v>0.55000000000000004</v>
      </c>
      <c r="H43" s="81">
        <f>'N_Campos Especificos'!ER3</f>
        <v>54.76</v>
      </c>
      <c r="I43" s="82">
        <f>'N_Campos Especificos'!EU3</f>
        <v>3.27E-2</v>
      </c>
    </row>
    <row r="44" spans="1:9" ht="12.75" customHeight="1" x14ac:dyDescent="0.2">
      <c r="A44" s="75" t="s">
        <v>170</v>
      </c>
      <c r="B44" s="49" t="s">
        <v>235</v>
      </c>
      <c r="D44" s="49"/>
      <c r="E44" s="49"/>
      <c r="F44" s="76"/>
      <c r="G44" s="73"/>
      <c r="H44" s="83">
        <f>TotalImporte1Tipo8</f>
        <v>54.76</v>
      </c>
      <c r="I44" s="46">
        <f>TotalPorcentaje1Tipo8</f>
        <v>3.27E-2</v>
      </c>
    </row>
    <row r="45" spans="1:9" ht="12.75" customHeight="1" x14ac:dyDescent="0.2">
      <c r="A45" s="49" t="s">
        <v>236</v>
      </c>
      <c r="B45" s="49"/>
      <c r="C45" s="49"/>
      <c r="D45" s="49"/>
      <c r="E45" s="85"/>
      <c r="F45" s="84"/>
      <c r="G45" s="73"/>
      <c r="H45" s="85"/>
      <c r="I45" s="85"/>
    </row>
    <row r="46" spans="1:9" ht="12.75" customHeight="1" x14ac:dyDescent="0.2">
      <c r="A46" s="77" t="str">
        <f>'N_Campos Especificos'!FC3</f>
        <v>ARENA</v>
      </c>
      <c r="B46" s="77" t="str">
        <f>'N_Campos Especificos'!FQ3</f>
        <v>SAP-0009</v>
      </c>
      <c r="C46" s="137" t="str">
        <f>'N_Campos Especificos'!FD3</f>
        <v>ARENA</v>
      </c>
      <c r="D46" s="78" t="str">
        <f>'N_Campos Especificos'!FE3</f>
        <v>KG</v>
      </c>
      <c r="E46" s="79">
        <f>'N_Campos Especificos'!FH3</f>
        <v>99.57</v>
      </c>
      <c r="F46" s="80" t="str">
        <f>'N_Campos Especificos'!FG3</f>
        <v>*</v>
      </c>
      <c r="G46" s="96">
        <f>'N_Campos Especificos'!FF3</f>
        <v>0.55000000000000004</v>
      </c>
      <c r="H46" s="81">
        <f>'N_Campos Especificos'!FI3</f>
        <v>54.76</v>
      </c>
      <c r="I46" s="82">
        <f>'N_Campos Especificos'!FL3</f>
        <v>3.27E-2</v>
      </c>
    </row>
    <row r="47" spans="1:9" ht="12.75" customHeight="1" x14ac:dyDescent="0.2">
      <c r="A47" s="75" t="s">
        <v>170</v>
      </c>
      <c r="B47" s="49" t="s">
        <v>236</v>
      </c>
      <c r="D47" s="49"/>
      <c r="E47" s="49"/>
      <c r="F47" s="76"/>
      <c r="G47" s="73"/>
      <c r="H47" s="83">
        <f>TotalImporte1Tipo9</f>
        <v>54.76</v>
      </c>
      <c r="I47" s="46">
        <f>TotalPorcentaje1Tipo9</f>
        <v>3.27E-2</v>
      </c>
    </row>
    <row r="48" spans="1:9" ht="12.75" customHeight="1" x14ac:dyDescent="0.2">
      <c r="A48" s="49" t="s">
        <v>187</v>
      </c>
      <c r="B48" s="49"/>
      <c r="C48" s="49"/>
      <c r="D48" s="49"/>
      <c r="E48" s="85"/>
      <c r="F48" s="84"/>
      <c r="G48" s="73"/>
      <c r="H48" s="85"/>
      <c r="I48" s="85"/>
    </row>
    <row r="49" spans="1:9" ht="12.75" customHeight="1" x14ac:dyDescent="0.2">
      <c r="A49" s="77" t="str">
        <f>'N_Campos Especificos'!BE3</f>
        <v>ARENA</v>
      </c>
      <c r="B49" s="77" t="str">
        <f>'N_Campos Especificos'!BS3</f>
        <v>SAP-OTROS</v>
      </c>
      <c r="C49" s="137" t="str">
        <f>'N_Campos Especificos'!BF3</f>
        <v>ARENA</v>
      </c>
      <c r="D49" s="78" t="str">
        <f>'N_Campos Especificos'!BG3</f>
        <v>KG</v>
      </c>
      <c r="E49" s="79">
        <f>'N_Campos Especificos'!BJ3</f>
        <v>99.57</v>
      </c>
      <c r="F49" s="80" t="str">
        <f>'N_Campos Especificos'!BI3</f>
        <v>*</v>
      </c>
      <c r="G49" s="96">
        <f>'N_Campos Especificos'!BH3</f>
        <v>0.55000000000000004</v>
      </c>
      <c r="H49" s="81">
        <f>'N_Campos Especificos'!BK3</f>
        <v>54.76</v>
      </c>
      <c r="I49" s="82">
        <f>'N_Campos Especificos'!BN3</f>
        <v>3.27E-2</v>
      </c>
    </row>
    <row r="50" spans="1:9" ht="12.75" customHeight="1" x14ac:dyDescent="0.2">
      <c r="A50" s="75" t="s">
        <v>170</v>
      </c>
      <c r="B50" s="49" t="s">
        <v>187</v>
      </c>
      <c r="D50" s="49"/>
      <c r="E50" s="49"/>
      <c r="F50" s="76"/>
      <c r="G50" s="70"/>
      <c r="H50" s="86">
        <f>TotalImporte1TipoOtros</f>
        <v>54.76</v>
      </c>
      <c r="I50" s="47">
        <f>TotalPorcentaje1TipoOtros</f>
        <v>3.27E-2</v>
      </c>
    </row>
    <row r="51" spans="1:9" ht="12.75" customHeight="1" x14ac:dyDescent="0.2">
      <c r="A51" s="77"/>
      <c r="C51" s="50" t="s">
        <v>175</v>
      </c>
      <c r="D51" s="78"/>
      <c r="E51" s="79"/>
      <c r="F51" s="80"/>
      <c r="G51" s="71"/>
      <c r="H51" s="51">
        <f>CostoMatriz1</f>
        <v>2.4500000000000002</v>
      </c>
      <c r="I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9" ht="12.75" customHeight="1" x14ac:dyDescent="0.2">
      <c r="C52" s="88"/>
      <c r="D52" s="88"/>
      <c r="E52" s="88"/>
      <c r="F52" s="88"/>
      <c r="G52" s="88"/>
      <c r="H52" s="88"/>
      <c r="I52" s="88"/>
    </row>
  </sheetData>
  <mergeCells count="6">
    <mergeCell ref="A1:G2"/>
    <mergeCell ref="A15:I15"/>
    <mergeCell ref="A20:I20"/>
    <mergeCell ref="B3:F5"/>
    <mergeCell ref="B6:C6"/>
    <mergeCell ref="B7:F12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52"/>
  <sheetViews>
    <sheetView showGridLines="0" showZeros="0" workbookViewId="0">
      <selection activeCell="K23" sqref="K23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5" customWidth="1"/>
    <col min="6" max="6" width="10.7109375" style="65" customWidth="1"/>
    <col min="7" max="7" width="10.7109375" customWidth="1"/>
    <col min="8" max="8" width="6.7109375" customWidth="1"/>
  </cols>
  <sheetData>
    <row r="1" spans="1:8" ht="15" customHeight="1" thickTop="1" x14ac:dyDescent="0.25">
      <c r="A1" s="188" t="str">
        <f>razonsocial</f>
        <v>MI EMPRESA</v>
      </c>
      <c r="B1" s="189"/>
      <c r="C1" s="189"/>
      <c r="D1" s="189"/>
      <c r="E1" s="189"/>
      <c r="F1" s="189"/>
      <c r="G1" s="159"/>
      <c r="H1" s="160"/>
    </row>
    <row r="2" spans="1:8" ht="15" customHeight="1" x14ac:dyDescent="0.25">
      <c r="A2" s="190"/>
      <c r="B2" s="191"/>
      <c r="C2" s="191"/>
      <c r="D2" s="191"/>
      <c r="E2" s="191"/>
      <c r="F2" s="191"/>
      <c r="G2" s="161"/>
      <c r="H2" s="162"/>
    </row>
    <row r="3" spans="1:8" ht="12.75" customHeight="1" x14ac:dyDescent="0.2">
      <c r="A3" s="152" t="s">
        <v>86</v>
      </c>
      <c r="B3" s="187" t="str">
        <f>nombrecliente</f>
        <v>Sistema de Comunicaciones y Transportes, Sistema de Transporte Colectivo Metro, Administración General de Recursos, Línea 12 (Línea Dorada)</v>
      </c>
      <c r="C3" s="187"/>
      <c r="D3" s="187"/>
      <c r="E3" s="187"/>
      <c r="G3" s="1"/>
      <c r="H3" s="7"/>
    </row>
    <row r="4" spans="1:8" ht="12.75" customHeight="1" x14ac:dyDescent="0.2">
      <c r="A4" s="153"/>
      <c r="B4" s="187"/>
      <c r="C4" s="187"/>
      <c r="D4" s="187"/>
      <c r="E4" s="187"/>
      <c r="G4" s="1"/>
      <c r="H4" s="7"/>
    </row>
    <row r="5" spans="1:8" ht="12.75" customHeight="1" x14ac:dyDescent="0.2">
      <c r="A5" s="153"/>
      <c r="B5" s="187"/>
      <c r="C5" s="187"/>
      <c r="D5" s="187"/>
      <c r="E5" s="187"/>
      <c r="G5" s="1"/>
      <c r="H5" s="7"/>
    </row>
    <row r="6" spans="1:8" ht="12.75" customHeight="1" x14ac:dyDescent="0.2">
      <c r="A6" s="152" t="s">
        <v>88</v>
      </c>
      <c r="B6" s="39" t="str">
        <f>numerodeconcurso</f>
        <v>2009/0257-0001</v>
      </c>
      <c r="C6" s="1"/>
      <c r="D6" s="13"/>
      <c r="F6" s="66" t="s">
        <v>90</v>
      </c>
      <c r="G6" s="1" t="str">
        <f>plazocalculado&amp;" días naturales"</f>
        <v>153 días naturales</v>
      </c>
      <c r="H6" s="7"/>
    </row>
    <row r="7" spans="1:8" ht="12.75" customHeight="1" x14ac:dyDescent="0.2">
      <c r="A7" s="152" t="s">
        <v>87</v>
      </c>
      <c r="B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7"/>
      <c r="D7" s="187"/>
      <c r="E7" s="187"/>
      <c r="F7" s="67" t="s">
        <v>27</v>
      </c>
      <c r="G7" s="135">
        <f>fechadeconcurso</f>
        <v>40017</v>
      </c>
      <c r="H7" s="40"/>
    </row>
    <row r="8" spans="1:8" ht="12.75" customHeight="1" x14ac:dyDescent="0.2">
      <c r="A8" s="153"/>
      <c r="B8" s="187"/>
      <c r="C8" s="187"/>
      <c r="D8" s="187"/>
      <c r="E8" s="187"/>
      <c r="G8" s="48"/>
      <c r="H8" s="14"/>
    </row>
    <row r="9" spans="1:8" ht="12.75" customHeight="1" x14ac:dyDescent="0.2">
      <c r="A9" s="153"/>
      <c r="B9" s="187"/>
      <c r="C9" s="187"/>
      <c r="D9" s="187"/>
      <c r="E9" s="187"/>
      <c r="F9" s="67" t="s">
        <v>91</v>
      </c>
      <c r="G9" s="135">
        <f>fechainicio</f>
        <v>40026</v>
      </c>
      <c r="H9" s="40"/>
    </row>
    <row r="10" spans="1:8" ht="12.75" customHeight="1" x14ac:dyDescent="0.2">
      <c r="A10" s="153"/>
      <c r="B10" s="187"/>
      <c r="C10" s="187"/>
      <c r="D10" s="187"/>
      <c r="E10" s="187"/>
      <c r="F10" s="67" t="s">
        <v>92</v>
      </c>
      <c r="G10" s="135">
        <f>fechaterminacion</f>
        <v>40178</v>
      </c>
      <c r="H10" s="40"/>
    </row>
    <row r="11" spans="1:8" ht="12.75" customHeight="1" x14ac:dyDescent="0.2">
      <c r="A11" s="153"/>
      <c r="B11" s="187"/>
      <c r="C11" s="187"/>
      <c r="D11" s="187"/>
      <c r="E11" s="187"/>
      <c r="G11" s="60" t="s">
        <v>240</v>
      </c>
      <c r="H11" s="7"/>
    </row>
    <row r="12" spans="1:8" ht="12.75" customHeight="1" x14ac:dyDescent="0.2">
      <c r="A12" s="153"/>
      <c r="B12" s="187"/>
      <c r="C12" s="187"/>
      <c r="D12" s="187"/>
      <c r="E12" s="187"/>
      <c r="G12" s="155" t="s">
        <v>241</v>
      </c>
      <c r="H12" s="7"/>
    </row>
    <row r="13" spans="1:8" ht="12.75" customHeight="1" thickBot="1" x14ac:dyDescent="0.25">
      <c r="A13" s="154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8"/>
      <c r="H13" s="9"/>
    </row>
    <row r="14" spans="1:8" ht="12.75" customHeight="1" thickTop="1" x14ac:dyDescent="0.2">
      <c r="A14" s="1"/>
      <c r="B14" s="1"/>
      <c r="C14" s="1"/>
      <c r="D14" s="1"/>
      <c r="E14" s="43"/>
      <c r="G14" s="1"/>
    </row>
    <row r="15" spans="1:8" ht="12.75" customHeight="1" x14ac:dyDescent="0.2">
      <c r="A15" s="192" t="s">
        <v>144</v>
      </c>
      <c r="B15" s="192"/>
      <c r="C15" s="192"/>
      <c r="D15" s="192"/>
      <c r="E15" s="192"/>
      <c r="F15" s="192"/>
      <c r="G15" s="192"/>
      <c r="H15" s="192"/>
    </row>
    <row r="16" spans="1:8" ht="12.75" customHeight="1" thickBot="1" x14ac:dyDescent="0.25">
      <c r="A16" s="1"/>
      <c r="B16" s="1"/>
      <c r="C16" s="1"/>
      <c r="D16" s="1"/>
      <c r="E16" s="43"/>
      <c r="G16" s="1"/>
      <c r="H16" s="1"/>
    </row>
    <row r="17" spans="1:8" ht="12.75" customHeight="1" thickTop="1" thickBot="1" x14ac:dyDescent="0.25">
      <c r="A17" s="3" t="s">
        <v>260</v>
      </c>
      <c r="B17" s="4" t="s">
        <v>29</v>
      </c>
      <c r="C17" s="4" t="s">
        <v>30</v>
      </c>
      <c r="D17" s="4" t="s">
        <v>32</v>
      </c>
      <c r="E17" s="4" t="s">
        <v>177</v>
      </c>
      <c r="F17" s="69" t="s">
        <v>31</v>
      </c>
      <c r="G17" s="4" t="s">
        <v>33</v>
      </c>
      <c r="H17" s="5" t="s">
        <v>34</v>
      </c>
    </row>
    <row r="18" spans="1:8" ht="12.75" customHeight="1" thickTop="1" x14ac:dyDescent="0.2">
      <c r="A18" s="58" t="s">
        <v>163</v>
      </c>
      <c r="B18" s="58" t="str">
        <f>CodigoPartida</f>
        <v>A01</v>
      </c>
      <c r="C18" s="58" t="s">
        <v>164</v>
      </c>
      <c r="E18" s="72">
        <f>RenglonPresupuesto</f>
        <v>1</v>
      </c>
      <c r="F18" s="73"/>
      <c r="G18" s="85"/>
      <c r="H18" s="1"/>
    </row>
    <row r="19" spans="1:8" x14ac:dyDescent="0.2">
      <c r="A19" s="74" t="s">
        <v>165</v>
      </c>
      <c r="B19" s="49" t="str">
        <f>CodigoMatriz</f>
        <v>TZO1001</v>
      </c>
      <c r="C19" s="85"/>
      <c r="D19" s="76" t="str">
        <f>UnidadMatriz</f>
        <v>M2</v>
      </c>
      <c r="E19" s="76"/>
      <c r="F19" s="134">
        <f>VolumenPresupuesto</f>
        <v>1200</v>
      </c>
      <c r="G19" s="136">
        <f>ROUND(VolumenPresupuesto*PrecioMatriz1,decimalesredondeo)</f>
        <v>2940</v>
      </c>
      <c r="H19" s="1"/>
    </row>
    <row r="20" spans="1:8" ht="12.75" customHeight="1" x14ac:dyDescent="0.2">
      <c r="A20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93"/>
      <c r="C20" s="193"/>
      <c r="D20" s="193"/>
      <c r="E20" s="193"/>
      <c r="F20" s="193"/>
      <c r="G20" s="193"/>
      <c r="H20" s="193"/>
    </row>
    <row r="21" spans="1:8" ht="12.75" customHeight="1" x14ac:dyDescent="0.2">
      <c r="A21" s="49" t="s">
        <v>168</v>
      </c>
      <c r="B21" s="49"/>
      <c r="C21" s="49"/>
      <c r="D21" s="85"/>
      <c r="E21" s="84"/>
      <c r="F21" s="73"/>
      <c r="G21" s="85"/>
      <c r="H21" s="1"/>
    </row>
    <row r="22" spans="1:8" ht="12.75" customHeight="1" x14ac:dyDescent="0.2">
      <c r="A22" s="77" t="str">
        <f>'N_Campos Especificos'!R3</f>
        <v>SAP-0001</v>
      </c>
      <c r="B22" s="137" t="str">
        <f>'N_Campos Especificos'!E3</f>
        <v>ARENA</v>
      </c>
      <c r="C22" s="78" t="str">
        <f>'N_Campos Especificos'!F3</f>
        <v>KG</v>
      </c>
      <c r="D22" s="79">
        <f>'N_Campos Especificos'!I3</f>
        <v>99.57</v>
      </c>
      <c r="E22" s="80" t="str">
        <f>'N_Campos Especificos'!H3</f>
        <v>*</v>
      </c>
      <c r="F22" s="96">
        <f>'N_Campos Especificos'!G3</f>
        <v>0.55000000000000004</v>
      </c>
      <c r="G22" s="81">
        <f>'N_Campos Especificos'!J3</f>
        <v>54.76</v>
      </c>
      <c r="H22" s="82">
        <f>'N_Campos Especificos'!M3</f>
        <v>3.27E-2</v>
      </c>
    </row>
    <row r="23" spans="1:8" ht="12.75" customHeight="1" x14ac:dyDescent="0.2">
      <c r="A23" s="75" t="s">
        <v>170</v>
      </c>
      <c r="B23" s="49" t="s">
        <v>168</v>
      </c>
      <c r="C23" s="49"/>
      <c r="D23" s="49"/>
      <c r="E23" s="76"/>
      <c r="F23" s="73"/>
      <c r="G23" s="83">
        <f>TotalImporte1Tipo1</f>
        <v>54.76</v>
      </c>
      <c r="H23" s="46">
        <f>TotalPorcentaje1Tipo1</f>
        <v>3.27E-2</v>
      </c>
    </row>
    <row r="24" spans="1:8" ht="12.75" customHeight="1" x14ac:dyDescent="0.2">
      <c r="A24" s="49" t="s">
        <v>171</v>
      </c>
      <c r="B24" s="49"/>
      <c r="C24" s="49"/>
      <c r="D24" s="85"/>
      <c r="E24" s="84"/>
      <c r="F24" s="73"/>
      <c r="G24" s="85"/>
      <c r="H24" s="85"/>
    </row>
    <row r="25" spans="1:8" ht="12.75" customHeight="1" x14ac:dyDescent="0.2">
      <c r="A25" s="77" t="str">
        <f>'N_Campos Especificos'!AI3</f>
        <v>SAP-0002</v>
      </c>
      <c r="B25" s="137" t="str">
        <f>'N_Campos Especificos'!V3</f>
        <v>ARENA</v>
      </c>
      <c r="C25" s="78" t="str">
        <f>'N_Campos Especificos'!W3</f>
        <v>KG</v>
      </c>
      <c r="D25" s="79">
        <f>'N_Campos Especificos'!Z3</f>
        <v>99.57</v>
      </c>
      <c r="E25" s="80" t="str">
        <f>'N_Campos Especificos'!Y3</f>
        <v>*</v>
      </c>
      <c r="F25" s="96">
        <f>'N_Campos Especificos'!X3</f>
        <v>0.55000000000000004</v>
      </c>
      <c r="G25" s="81">
        <f>'N_Campos Especificos'!AA3</f>
        <v>54.76</v>
      </c>
      <c r="H25" s="82">
        <f>'N_Campos Especificos'!AD3</f>
        <v>3.27E-2</v>
      </c>
    </row>
    <row r="26" spans="1:8" ht="12.75" customHeight="1" x14ac:dyDescent="0.2">
      <c r="A26" s="75" t="s">
        <v>170</v>
      </c>
      <c r="B26" s="49" t="s">
        <v>171</v>
      </c>
      <c r="C26" s="49"/>
      <c r="D26" s="49"/>
      <c r="E26" s="76"/>
      <c r="F26" s="73"/>
      <c r="G26" s="83">
        <f>TotalImporte1Tipo2</f>
        <v>54.76</v>
      </c>
      <c r="H26" s="46">
        <f>TotalPorcentaje1Tipo2</f>
        <v>3.27E-2</v>
      </c>
    </row>
    <row r="27" spans="1:8" ht="12.75" customHeight="1" x14ac:dyDescent="0.2">
      <c r="A27" s="49" t="s">
        <v>172</v>
      </c>
      <c r="B27" s="49"/>
      <c r="C27" s="49"/>
      <c r="D27" s="85"/>
      <c r="E27" s="84"/>
      <c r="F27" s="73"/>
      <c r="G27" s="85"/>
      <c r="H27" s="85"/>
    </row>
    <row r="28" spans="1:8" ht="12.75" customHeight="1" x14ac:dyDescent="0.2">
      <c r="A28" s="77" t="str">
        <f>'N_Campos Especificos'!BA3</f>
        <v>SAP-0003</v>
      </c>
      <c r="B28" s="137" t="str">
        <f>'N_Campos Especificos'!AN3</f>
        <v>ARENA</v>
      </c>
      <c r="C28" s="78" t="str">
        <f>'N_Campos Especificos'!AO3</f>
        <v>KG</v>
      </c>
      <c r="D28" s="79">
        <f>'N_Campos Especificos'!AR3</f>
        <v>99.57</v>
      </c>
      <c r="E28" s="80" t="str">
        <f>'N_Campos Especificos'!AQ3</f>
        <v>*</v>
      </c>
      <c r="F28" s="96">
        <f>'N_Campos Especificos'!AP3</f>
        <v>0.03</v>
      </c>
      <c r="G28" s="81">
        <f>'N_Campos Especificos'!AS3</f>
        <v>54.76</v>
      </c>
      <c r="H28" s="82">
        <f>'N_Campos Especificos'!AV3</f>
        <v>3.27E-2</v>
      </c>
    </row>
    <row r="29" spans="1:8" ht="12.75" customHeight="1" x14ac:dyDescent="0.2">
      <c r="A29" s="75" t="s">
        <v>170</v>
      </c>
      <c r="B29" s="49" t="s">
        <v>172</v>
      </c>
      <c r="C29" s="49"/>
      <c r="D29" s="49"/>
      <c r="E29" s="76"/>
      <c r="F29" s="73"/>
      <c r="G29" s="83">
        <f>TotalImporte1Tipo3</f>
        <v>54.76</v>
      </c>
      <c r="H29" s="46">
        <f>TotalPorcentaje1Tipo3</f>
        <v>3.27E-2</v>
      </c>
    </row>
    <row r="30" spans="1:8" ht="12.75" customHeight="1" x14ac:dyDescent="0.2">
      <c r="A30" s="49" t="s">
        <v>173</v>
      </c>
      <c r="B30" s="49"/>
      <c r="C30" s="49"/>
      <c r="D30" s="85"/>
      <c r="E30" s="84"/>
      <c r="F30" s="73"/>
      <c r="G30" s="85"/>
      <c r="H30" s="85"/>
    </row>
    <row r="31" spans="1:8" ht="12.75" customHeight="1" x14ac:dyDescent="0.2">
      <c r="A31" s="77" t="str">
        <f>'N_Campos Especificos'!CJ3</f>
        <v>SAP-0004</v>
      </c>
      <c r="B31" s="137" t="str">
        <f>'N_Campos Especificos'!BW3</f>
        <v>ARENA</v>
      </c>
      <c r="C31" s="78" t="str">
        <f>'N_Campos Especificos'!BX3</f>
        <v>KG</v>
      </c>
      <c r="D31" s="79">
        <f>'N_Campos Especificos'!CA3</f>
        <v>99.57</v>
      </c>
      <c r="E31" s="80" t="str">
        <f>'N_Campos Especificos'!BZ3</f>
        <v>*</v>
      </c>
      <c r="F31" s="96">
        <f>'N_Campos Especificos'!BY3</f>
        <v>0.55000000000000004</v>
      </c>
      <c r="G31" s="81">
        <f>'N_Campos Especificos'!CB3</f>
        <v>54.76</v>
      </c>
      <c r="H31" s="82">
        <f>'N_Campos Especificos'!CE3</f>
        <v>3.27E-2</v>
      </c>
    </row>
    <row r="32" spans="1:8" ht="12.75" customHeight="1" x14ac:dyDescent="0.2">
      <c r="A32" s="75" t="s">
        <v>170</v>
      </c>
      <c r="B32" s="49" t="s">
        <v>173</v>
      </c>
      <c r="C32" s="49"/>
      <c r="D32" s="49"/>
      <c r="E32" s="76"/>
      <c r="F32" s="73"/>
      <c r="G32" s="83">
        <f>TotalImporte1Tipo4</f>
        <v>54.76</v>
      </c>
      <c r="H32" s="46">
        <f>TotalPorcentaje1Tipo4</f>
        <v>3.27E-2</v>
      </c>
    </row>
    <row r="33" spans="1:8" ht="12.75" customHeight="1" x14ac:dyDescent="0.2">
      <c r="A33" s="49" t="s">
        <v>232</v>
      </c>
      <c r="B33" s="49"/>
      <c r="C33" s="49"/>
      <c r="D33" s="85"/>
      <c r="E33" s="84"/>
      <c r="F33" s="73"/>
      <c r="G33" s="85"/>
      <c r="H33" s="85"/>
    </row>
    <row r="34" spans="1:8" ht="12.75" customHeight="1" x14ac:dyDescent="0.2">
      <c r="A34" s="77" t="str">
        <f>'N_Campos Especificos'!DA3</f>
        <v>SAP-0005</v>
      </c>
      <c r="B34" s="137" t="str">
        <f>'N_Campos Especificos'!CN3</f>
        <v>ARENA</v>
      </c>
      <c r="C34" s="78" t="str">
        <f>'N_Campos Especificos'!CO3</f>
        <v>KG</v>
      </c>
      <c r="D34" s="79">
        <f>'N_Campos Especificos'!CR3</f>
        <v>99.57</v>
      </c>
      <c r="E34" s="80" t="str">
        <f>'N_Campos Especificos'!CQ3</f>
        <v>*</v>
      </c>
      <c r="F34" s="96">
        <f>'N_Campos Especificos'!CP3</f>
        <v>0.55000000000000004</v>
      </c>
      <c r="G34" s="81">
        <f>'N_Campos Especificos'!CS3</f>
        <v>54.76</v>
      </c>
      <c r="H34" s="82">
        <f>'N_Campos Especificos'!CV3</f>
        <v>3.27E-2</v>
      </c>
    </row>
    <row r="35" spans="1:8" ht="12.75" customHeight="1" x14ac:dyDescent="0.2">
      <c r="A35" s="75" t="s">
        <v>170</v>
      </c>
      <c r="B35" s="49" t="s">
        <v>232</v>
      </c>
      <c r="C35" s="49"/>
      <c r="D35" s="49"/>
      <c r="E35" s="76"/>
      <c r="F35" s="73"/>
      <c r="G35" s="83">
        <f>TotalImporte1Tipo5</f>
        <v>54.76</v>
      </c>
      <c r="H35" s="46">
        <f>TotalPorcentaje1Tipo5</f>
        <v>3.27E-2</v>
      </c>
    </row>
    <row r="36" spans="1:8" ht="12.75" customHeight="1" x14ac:dyDescent="0.2">
      <c r="A36" s="49" t="s">
        <v>233</v>
      </c>
      <c r="B36" s="49"/>
      <c r="C36" s="49"/>
      <c r="D36" s="85"/>
      <c r="E36" s="84"/>
      <c r="F36" s="73"/>
      <c r="G36" s="85"/>
      <c r="H36" s="85"/>
    </row>
    <row r="37" spans="1:8" ht="12.75" customHeight="1" x14ac:dyDescent="0.2">
      <c r="A37" s="77" t="str">
        <f>'N_Campos Especificos'!DR3</f>
        <v>SAP-0006</v>
      </c>
      <c r="B37" s="137" t="str">
        <f>'N_Campos Especificos'!DE3</f>
        <v>ARENA</v>
      </c>
      <c r="C37" s="78" t="str">
        <f>'N_Campos Especificos'!DF3</f>
        <v>KG</v>
      </c>
      <c r="D37" s="79">
        <f>'N_Campos Especificos'!DI3</f>
        <v>99.57</v>
      </c>
      <c r="E37" s="80" t="str">
        <f>'N_Campos Especificos'!DH3</f>
        <v>*</v>
      </c>
      <c r="F37" s="96">
        <f>'N_Campos Especificos'!DG3</f>
        <v>0.55000000000000004</v>
      </c>
      <c r="G37" s="81">
        <f>'N_Campos Especificos'!DJ3</f>
        <v>54.76</v>
      </c>
      <c r="H37" s="82">
        <f>'N_Campos Especificos'!DM3</f>
        <v>3.27E-2</v>
      </c>
    </row>
    <row r="38" spans="1:8" ht="12.75" customHeight="1" x14ac:dyDescent="0.2">
      <c r="A38" s="75" t="s">
        <v>170</v>
      </c>
      <c r="B38" s="49" t="s">
        <v>233</v>
      </c>
      <c r="C38" s="49"/>
      <c r="D38" s="49"/>
      <c r="E38" s="76"/>
      <c r="F38" s="73"/>
      <c r="G38" s="83">
        <f>TotalImporte1Tipo6</f>
        <v>54.76</v>
      </c>
      <c r="H38" s="46">
        <f>TotalPorcentaje1Tipo6</f>
        <v>3.27E-2</v>
      </c>
    </row>
    <row r="39" spans="1:8" ht="12.75" customHeight="1" x14ac:dyDescent="0.2">
      <c r="A39" s="49" t="s">
        <v>234</v>
      </c>
      <c r="B39" s="49"/>
      <c r="C39" s="49"/>
      <c r="D39" s="85"/>
      <c r="E39" s="84"/>
      <c r="F39" s="73"/>
      <c r="G39" s="85"/>
      <c r="H39" s="85"/>
    </row>
    <row r="40" spans="1:8" ht="12.75" customHeight="1" x14ac:dyDescent="0.2">
      <c r="A40" s="77" t="str">
        <f>'N_Campos Especificos'!EI3</f>
        <v>SAP-0007</v>
      </c>
      <c r="B40" s="137" t="str">
        <f>'N_Campos Especificos'!DV3</f>
        <v>ARENA</v>
      </c>
      <c r="C40" s="78" t="str">
        <f>'N_Campos Especificos'!DW3</f>
        <v>KG</v>
      </c>
      <c r="D40" s="79">
        <f>'N_Campos Especificos'!DZ3</f>
        <v>99.57</v>
      </c>
      <c r="E40" s="80" t="str">
        <f>'N_Campos Especificos'!DY3</f>
        <v>*</v>
      </c>
      <c r="F40" s="96">
        <f>'N_Campos Especificos'!DX3</f>
        <v>0.55000000000000004</v>
      </c>
      <c r="G40" s="81">
        <f>'N_Campos Especificos'!EA3</f>
        <v>54.76</v>
      </c>
      <c r="H40" s="82">
        <f>'N_Campos Especificos'!ED3</f>
        <v>3.27E-2</v>
      </c>
    </row>
    <row r="41" spans="1:8" ht="12.75" customHeight="1" x14ac:dyDescent="0.2">
      <c r="A41" s="75" t="s">
        <v>170</v>
      </c>
      <c r="B41" s="49" t="s">
        <v>234</v>
      </c>
      <c r="C41" s="49"/>
      <c r="D41" s="49"/>
      <c r="E41" s="76"/>
      <c r="F41" s="73"/>
      <c r="G41" s="83">
        <f>TotalImporte1Tipo7</f>
        <v>54.76</v>
      </c>
      <c r="H41" s="46">
        <f>TotalPorcentaje1Tipo7</f>
        <v>3.27E-2</v>
      </c>
    </row>
    <row r="42" spans="1:8" ht="12.75" customHeight="1" x14ac:dyDescent="0.2">
      <c r="A42" s="49" t="s">
        <v>235</v>
      </c>
      <c r="B42" s="49"/>
      <c r="C42" s="49"/>
      <c r="D42" s="85"/>
      <c r="E42" s="84"/>
      <c r="F42" s="73"/>
      <c r="G42" s="85"/>
      <c r="H42" s="85"/>
    </row>
    <row r="43" spans="1:8" ht="12.75" customHeight="1" x14ac:dyDescent="0.2">
      <c r="A43" s="77" t="str">
        <f>'N_Campos Especificos'!EZ3</f>
        <v>SAP-0008</v>
      </c>
      <c r="B43" s="137" t="str">
        <f>'N_Campos Especificos'!EM3</f>
        <v>ARENA</v>
      </c>
      <c r="C43" s="78" t="str">
        <f>'N_Campos Especificos'!EN3</f>
        <v>KG</v>
      </c>
      <c r="D43" s="79">
        <f>'N_Campos Especificos'!EQ3</f>
        <v>99.57</v>
      </c>
      <c r="E43" s="80" t="str">
        <f>'N_Campos Especificos'!EP3</f>
        <v>*</v>
      </c>
      <c r="F43" s="96">
        <f>'N_Campos Especificos'!EO3</f>
        <v>0.55000000000000004</v>
      </c>
      <c r="G43" s="81">
        <f>'N_Campos Especificos'!ER3</f>
        <v>54.76</v>
      </c>
      <c r="H43" s="82">
        <f>'N_Campos Especificos'!EU3</f>
        <v>3.27E-2</v>
      </c>
    </row>
    <row r="44" spans="1:8" ht="12.75" customHeight="1" x14ac:dyDescent="0.2">
      <c r="A44" s="75" t="s">
        <v>170</v>
      </c>
      <c r="B44" s="49" t="s">
        <v>235</v>
      </c>
      <c r="C44" s="49"/>
      <c r="D44" s="49"/>
      <c r="E44" s="76"/>
      <c r="F44" s="73"/>
      <c r="G44" s="83">
        <f>TotalImporte1Tipo8</f>
        <v>54.76</v>
      </c>
      <c r="H44" s="46">
        <f>TotalPorcentaje1Tipo8</f>
        <v>3.27E-2</v>
      </c>
    </row>
    <row r="45" spans="1:8" ht="12.75" customHeight="1" x14ac:dyDescent="0.2">
      <c r="A45" s="49" t="s">
        <v>236</v>
      </c>
      <c r="B45" s="49"/>
      <c r="C45" s="49"/>
      <c r="D45" s="85"/>
      <c r="E45" s="84"/>
      <c r="F45" s="73"/>
      <c r="G45" s="85"/>
      <c r="H45" s="85"/>
    </row>
    <row r="46" spans="1:8" ht="12.75" customHeight="1" x14ac:dyDescent="0.2">
      <c r="A46" s="77" t="str">
        <f>'N_Campos Especificos'!FQ3</f>
        <v>SAP-0009</v>
      </c>
      <c r="B46" s="137" t="str">
        <f>'N_Campos Especificos'!FD3</f>
        <v>ARENA</v>
      </c>
      <c r="C46" s="78" t="str">
        <f>'N_Campos Especificos'!FE3</f>
        <v>KG</v>
      </c>
      <c r="D46" s="79">
        <f>'N_Campos Especificos'!FH3</f>
        <v>99.57</v>
      </c>
      <c r="E46" s="80" t="str">
        <f>'N_Campos Especificos'!FG3</f>
        <v>*</v>
      </c>
      <c r="F46" s="96">
        <f>'N_Campos Especificos'!FF3</f>
        <v>0.55000000000000004</v>
      </c>
      <c r="G46" s="81">
        <f>'N_Campos Especificos'!FI3</f>
        <v>54.76</v>
      </c>
      <c r="H46" s="82">
        <f>'N_Campos Especificos'!FL3</f>
        <v>3.27E-2</v>
      </c>
    </row>
    <row r="47" spans="1:8" ht="12.75" customHeight="1" x14ac:dyDescent="0.2">
      <c r="A47" s="75" t="s">
        <v>170</v>
      </c>
      <c r="B47" s="49" t="s">
        <v>236</v>
      </c>
      <c r="C47" s="49"/>
      <c r="D47" s="49"/>
      <c r="E47" s="76"/>
      <c r="F47" s="73"/>
      <c r="G47" s="83">
        <f>TotalImporte1Tipo9</f>
        <v>54.76</v>
      </c>
      <c r="H47" s="46">
        <f>TotalPorcentaje1Tipo9</f>
        <v>3.27E-2</v>
      </c>
    </row>
    <row r="48" spans="1:8" ht="12.75" customHeight="1" x14ac:dyDescent="0.2">
      <c r="A48" s="49" t="s">
        <v>187</v>
      </c>
      <c r="B48" s="49"/>
      <c r="C48" s="49"/>
      <c r="D48" s="85"/>
      <c r="E48" s="84"/>
      <c r="F48" s="73"/>
      <c r="G48" s="85"/>
      <c r="H48" s="85"/>
    </row>
    <row r="49" spans="1:8" ht="12.75" customHeight="1" x14ac:dyDescent="0.2">
      <c r="A49" s="77" t="str">
        <f>'N_Campos Especificos'!BS3</f>
        <v>SAP-OTROS</v>
      </c>
      <c r="B49" s="137" t="str">
        <f>'N_Campos Especificos'!BF3</f>
        <v>ARENA</v>
      </c>
      <c r="C49" s="78" t="str">
        <f>'N_Campos Especificos'!BG3</f>
        <v>KG</v>
      </c>
      <c r="D49" s="79">
        <f>'N_Campos Especificos'!BJ3</f>
        <v>99.57</v>
      </c>
      <c r="E49" s="80" t="str">
        <f>'N_Campos Especificos'!BI3</f>
        <v>*</v>
      </c>
      <c r="F49" s="96">
        <f>'N_Campos Especificos'!BH3</f>
        <v>0.55000000000000004</v>
      </c>
      <c r="G49" s="81">
        <f>'N_Campos Especificos'!BK3</f>
        <v>54.76</v>
      </c>
      <c r="H49" s="82">
        <f>'N_Campos Especificos'!BN3</f>
        <v>3.27E-2</v>
      </c>
    </row>
    <row r="50" spans="1:8" ht="12.75" customHeight="1" x14ac:dyDescent="0.2">
      <c r="A50" s="75" t="s">
        <v>170</v>
      </c>
      <c r="B50" s="49" t="s">
        <v>187</v>
      </c>
      <c r="C50" s="49"/>
      <c r="D50" s="49"/>
      <c r="E50" s="76"/>
      <c r="F50" s="70"/>
      <c r="G50" s="86">
        <f>TotalImporte1TipoOtros</f>
        <v>54.76</v>
      </c>
      <c r="H50" s="47">
        <f>TotalPorcentaje1TipoOtros</f>
        <v>3.27E-2</v>
      </c>
    </row>
    <row r="51" spans="1:8" ht="12.75" customHeight="1" x14ac:dyDescent="0.2">
      <c r="A51" s="77"/>
      <c r="B51" s="50" t="s">
        <v>175</v>
      </c>
      <c r="C51" s="78"/>
      <c r="D51" s="79"/>
      <c r="E51" s="80"/>
      <c r="F51" s="71"/>
      <c r="G51" s="51">
        <f>CostoMatriz1</f>
        <v>2.4500000000000002</v>
      </c>
      <c r="H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88"/>
      <c r="C52" s="88"/>
      <c r="D52" s="88"/>
      <c r="E52" s="88"/>
      <c r="F52" s="88"/>
      <c r="G52" s="88"/>
      <c r="H52" s="88"/>
    </row>
  </sheetData>
  <mergeCells count="5">
    <mergeCell ref="A1:F2"/>
    <mergeCell ref="B3:E5"/>
    <mergeCell ref="B7:E12"/>
    <mergeCell ref="A15:H15"/>
    <mergeCell ref="A20:H20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52"/>
  <sheetViews>
    <sheetView showGridLines="0" showZeros="0" workbookViewId="0">
      <selection activeCell="K2" sqref="K2"/>
    </sheetView>
  </sheetViews>
  <sheetFormatPr baseColWidth="10" defaultRowHeight="12.75" customHeight="1" x14ac:dyDescent="0.2"/>
  <cols>
    <col min="1" max="2" width="11.7109375" customWidth="1"/>
    <col min="3" max="3" width="30.7109375" customWidth="1"/>
    <col min="4" max="4" width="6.7109375" customWidth="1"/>
    <col min="5" max="5" width="10.7109375" customWidth="1"/>
    <col min="6" max="6" width="5.7109375" style="45" customWidth="1"/>
    <col min="7" max="7" width="10.7109375" style="65" customWidth="1"/>
    <col min="8" max="8" width="10.7109375" customWidth="1"/>
    <col min="9" max="9" width="6.7109375" customWidth="1"/>
  </cols>
  <sheetData>
    <row r="1" spans="1:9" ht="15" customHeight="1" thickTop="1" x14ac:dyDescent="0.25">
      <c r="A1" s="195" t="str">
        <f>razonsocial</f>
        <v>MI EMPRESA</v>
      </c>
      <c r="B1" s="196"/>
      <c r="C1" s="196"/>
      <c r="D1" s="196"/>
      <c r="E1" s="196"/>
      <c r="F1" s="196"/>
      <c r="G1" s="196"/>
      <c r="H1" s="157"/>
      <c r="I1" s="158"/>
    </row>
    <row r="2" spans="1:9" ht="15" customHeight="1" x14ac:dyDescent="0.25">
      <c r="A2" s="197"/>
      <c r="B2" s="198"/>
      <c r="C2" s="198"/>
      <c r="D2" s="198"/>
      <c r="E2" s="198"/>
      <c r="F2" s="198"/>
      <c r="G2" s="198"/>
      <c r="H2" s="163"/>
      <c r="I2" s="164"/>
    </row>
    <row r="3" spans="1:9" ht="12.75" customHeight="1" x14ac:dyDescent="0.2">
      <c r="A3" s="152" t="s">
        <v>86</v>
      </c>
      <c r="B3" s="199" t="str">
        <f>nombrecliente</f>
        <v>Sistema de Comunicaciones y Transportes, Sistema de Transporte Colectivo Metro, Administración General de Recursos, Línea 12 (Línea Dorada)</v>
      </c>
      <c r="C3" s="199"/>
      <c r="D3" s="199"/>
      <c r="E3" s="199"/>
      <c r="F3" s="199"/>
      <c r="H3" s="1"/>
      <c r="I3" s="7"/>
    </row>
    <row r="4" spans="1:9" ht="12.75" customHeight="1" x14ac:dyDescent="0.2">
      <c r="A4" s="153"/>
      <c r="B4" s="199"/>
      <c r="C4" s="199"/>
      <c r="D4" s="199"/>
      <c r="E4" s="199"/>
      <c r="F4" s="199"/>
      <c r="H4" s="1"/>
      <c r="I4" s="7"/>
    </row>
    <row r="5" spans="1:9" ht="12.75" customHeight="1" x14ac:dyDescent="0.2">
      <c r="A5" s="153"/>
      <c r="B5" s="199"/>
      <c r="C5" s="199"/>
      <c r="D5" s="199"/>
      <c r="E5" s="199"/>
      <c r="F5" s="199"/>
      <c r="H5" s="1"/>
      <c r="I5" s="7"/>
    </row>
    <row r="6" spans="1:9" ht="12.75" customHeight="1" x14ac:dyDescent="0.2">
      <c r="A6" s="152" t="s">
        <v>88</v>
      </c>
      <c r="B6" s="201" t="str">
        <f>numerodeconcurso</f>
        <v>2009/0257-0001</v>
      </c>
      <c r="C6" s="201"/>
      <c r="D6" s="1"/>
      <c r="E6" s="13"/>
      <c r="G6" s="66" t="s">
        <v>90</v>
      </c>
      <c r="H6" s="1" t="str">
        <f>plazocalculado&amp;" días naturales"</f>
        <v>153 días naturales</v>
      </c>
      <c r="I6" s="7"/>
    </row>
    <row r="7" spans="1:9" ht="12.75" customHeight="1" x14ac:dyDescent="0.2">
      <c r="A7" s="152" t="s">
        <v>87</v>
      </c>
      <c r="B7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99"/>
      <c r="D7" s="199"/>
      <c r="E7" s="199"/>
      <c r="F7" s="199"/>
      <c r="G7" s="67" t="s">
        <v>27</v>
      </c>
      <c r="H7" s="135">
        <f>fechadeconcurso</f>
        <v>40017</v>
      </c>
      <c r="I7" s="40"/>
    </row>
    <row r="8" spans="1:9" ht="12.75" customHeight="1" x14ac:dyDescent="0.2">
      <c r="A8" s="153"/>
      <c r="B8" s="199"/>
      <c r="C8" s="199"/>
      <c r="D8" s="199"/>
      <c r="E8" s="199"/>
      <c r="F8" s="199"/>
      <c r="H8" s="48"/>
      <c r="I8" s="14"/>
    </row>
    <row r="9" spans="1:9" ht="12.75" customHeight="1" x14ac:dyDescent="0.2">
      <c r="A9" s="153"/>
      <c r="B9" s="199"/>
      <c r="C9" s="199"/>
      <c r="D9" s="199"/>
      <c r="E9" s="199"/>
      <c r="F9" s="199"/>
      <c r="G9" s="67" t="s">
        <v>91</v>
      </c>
      <c r="H9" s="135">
        <f>fechainicio</f>
        <v>40026</v>
      </c>
      <c r="I9" s="40"/>
    </row>
    <row r="10" spans="1:9" ht="12.75" customHeight="1" x14ac:dyDescent="0.2">
      <c r="A10" s="153"/>
      <c r="B10" s="199"/>
      <c r="C10" s="199"/>
      <c r="D10" s="199"/>
      <c r="E10" s="199"/>
      <c r="F10" s="199"/>
      <c r="G10" s="67" t="s">
        <v>92</v>
      </c>
      <c r="H10" s="135">
        <f>fechaterminacion</f>
        <v>40178</v>
      </c>
      <c r="I10" s="40"/>
    </row>
    <row r="11" spans="1:9" ht="12.75" customHeight="1" x14ac:dyDescent="0.2">
      <c r="A11" s="153"/>
      <c r="B11" s="199"/>
      <c r="C11" s="199"/>
      <c r="D11" s="199"/>
      <c r="E11" s="199"/>
      <c r="F11" s="199"/>
      <c r="H11" s="60" t="s">
        <v>240</v>
      </c>
      <c r="I11" s="7"/>
    </row>
    <row r="12" spans="1:9" ht="12.75" customHeight="1" x14ac:dyDescent="0.2">
      <c r="A12" s="153"/>
      <c r="B12" s="199"/>
      <c r="C12" s="199"/>
      <c r="D12" s="199"/>
      <c r="E12" s="199"/>
      <c r="F12" s="199"/>
      <c r="H12" s="155" t="s">
        <v>241</v>
      </c>
      <c r="I12" s="7"/>
    </row>
    <row r="13" spans="1:9" ht="12.75" customHeight="1" thickBot="1" x14ac:dyDescent="0.25">
      <c r="A13" s="154" t="s">
        <v>89</v>
      </c>
      <c r="B13" s="202" t="str">
        <f>direcciondelaobra&amp;", "&amp;ciudaddelaobra&amp;", "&amp;estadodelaobra</f>
        <v>Tramo de Barranca del Muerto a Tlahuac., México, Distrito Federal</v>
      </c>
      <c r="C13" s="202"/>
      <c r="D13" s="202"/>
      <c r="E13" s="202"/>
      <c r="F13" s="202"/>
      <c r="G13" s="68"/>
      <c r="H13" s="8"/>
      <c r="I13" s="9"/>
    </row>
    <row r="14" spans="1:9" ht="12.75" customHeight="1" thickTop="1" x14ac:dyDescent="0.2">
      <c r="A14" s="1"/>
      <c r="B14" s="1"/>
      <c r="C14" s="1"/>
      <c r="D14" s="1"/>
      <c r="E14" s="1"/>
      <c r="F14" s="43"/>
      <c r="H14" s="1"/>
    </row>
    <row r="15" spans="1:9" ht="12.75" customHeight="1" x14ac:dyDescent="0.2">
      <c r="A15" s="194" t="s">
        <v>238</v>
      </c>
      <c r="B15" s="194"/>
      <c r="C15" s="192"/>
      <c r="D15" s="192"/>
      <c r="E15" s="192"/>
      <c r="F15" s="192"/>
      <c r="G15" s="192"/>
      <c r="H15" s="192"/>
      <c r="I15" s="192"/>
    </row>
    <row r="16" spans="1:9" ht="12.75" customHeight="1" thickBot="1" x14ac:dyDescent="0.25">
      <c r="A16" s="1"/>
      <c r="B16" s="1"/>
      <c r="C16" s="1"/>
      <c r="D16" s="1"/>
      <c r="E16" s="1"/>
      <c r="F16" s="43"/>
      <c r="H16" s="1"/>
      <c r="I16" s="1"/>
    </row>
    <row r="17" spans="1:9" ht="12.75" customHeight="1" thickTop="1" thickBot="1" x14ac:dyDescent="0.25">
      <c r="A17" s="3" t="s">
        <v>28</v>
      </c>
      <c r="B17" s="175" t="s">
        <v>260</v>
      </c>
      <c r="C17" s="4" t="s">
        <v>29</v>
      </c>
      <c r="D17" s="4" t="s">
        <v>30</v>
      </c>
      <c r="E17" s="4" t="s">
        <v>32</v>
      </c>
      <c r="F17" s="4" t="s">
        <v>177</v>
      </c>
      <c r="G17" s="69" t="s">
        <v>31</v>
      </c>
      <c r="H17" s="4" t="s">
        <v>33</v>
      </c>
      <c r="I17" s="5" t="s">
        <v>34</v>
      </c>
    </row>
    <row r="18" spans="1:9" ht="12.75" customHeight="1" thickTop="1" x14ac:dyDescent="0.2">
      <c r="A18" s="58"/>
      <c r="B18" s="58"/>
      <c r="C18" s="58"/>
      <c r="D18" s="58"/>
      <c r="F18" s="72"/>
      <c r="G18" s="73"/>
      <c r="H18" s="85"/>
      <c r="I18" s="1"/>
    </row>
    <row r="19" spans="1:9" x14ac:dyDescent="0.2">
      <c r="A19" s="74" t="s">
        <v>165</v>
      </c>
      <c r="B19" s="87" t="str">
        <f>CodigoMatriz</f>
        <v>TZO1001</v>
      </c>
      <c r="D19" s="85"/>
      <c r="E19" s="76" t="str">
        <f>UnidadMatriz</f>
        <v>M2</v>
      </c>
      <c r="F19" s="76"/>
      <c r="G19" s="134"/>
      <c r="H19" s="136"/>
      <c r="I19" s="1"/>
    </row>
    <row r="20" spans="1:9" ht="12.75" customHeight="1" x14ac:dyDescent="0.2">
      <c r="A20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93"/>
      <c r="C20" s="193"/>
      <c r="D20" s="193"/>
      <c r="E20" s="193"/>
      <c r="F20" s="193"/>
      <c r="G20" s="193"/>
      <c r="H20" s="193"/>
      <c r="I20" s="193"/>
    </row>
    <row r="21" spans="1:9" ht="12.75" customHeight="1" x14ac:dyDescent="0.2">
      <c r="A21" s="49" t="s">
        <v>168</v>
      </c>
      <c r="B21" s="49"/>
      <c r="C21" s="49"/>
      <c r="D21" s="49"/>
      <c r="E21" s="85"/>
      <c r="F21" s="84"/>
      <c r="G21" s="73"/>
      <c r="H21" s="85"/>
      <c r="I21" s="1"/>
    </row>
    <row r="22" spans="1:9" ht="12.75" customHeight="1" x14ac:dyDescent="0.2">
      <c r="A22" s="77" t="str">
        <f>'N_Campos Especificos'!D3</f>
        <v>ARENA</v>
      </c>
      <c r="B22" s="77" t="str">
        <f>'N_Campos Especificos'!R3</f>
        <v>SAP-0001</v>
      </c>
      <c r="C22" s="137" t="str">
        <f>'N_Campos Especificos'!E3</f>
        <v>ARENA</v>
      </c>
      <c r="D22" s="78" t="str">
        <f>'N_Campos Especificos'!F3</f>
        <v>KG</v>
      </c>
      <c r="E22" s="79">
        <f>'N_Campos Especificos'!I3</f>
        <v>99.57</v>
      </c>
      <c r="F22" s="80" t="str">
        <f>'N_Campos Especificos'!H3</f>
        <v>*</v>
      </c>
      <c r="G22" s="96">
        <f>'N_Campos Especificos'!G3</f>
        <v>0.55000000000000004</v>
      </c>
      <c r="H22" s="81">
        <f>'N_Campos Especificos'!J3</f>
        <v>54.76</v>
      </c>
      <c r="I22" s="82">
        <f>'N_Campos Especificos'!M3</f>
        <v>3.27E-2</v>
      </c>
    </row>
    <row r="23" spans="1:9" ht="12.75" customHeight="1" x14ac:dyDescent="0.2">
      <c r="A23" s="75" t="s">
        <v>170</v>
      </c>
      <c r="B23" s="49" t="s">
        <v>168</v>
      </c>
      <c r="D23" s="49"/>
      <c r="E23" s="49"/>
      <c r="F23" s="76"/>
      <c r="G23" s="73"/>
      <c r="H23" s="83">
        <f>TotalImporte1Tipo1</f>
        <v>54.76</v>
      </c>
      <c r="I23" s="46">
        <f>TotalPorcentaje1Tipo1</f>
        <v>3.27E-2</v>
      </c>
    </row>
    <row r="24" spans="1:9" ht="12.75" customHeight="1" x14ac:dyDescent="0.2">
      <c r="A24" s="49" t="s">
        <v>171</v>
      </c>
      <c r="B24" s="49"/>
      <c r="C24" s="49"/>
      <c r="D24" s="49"/>
      <c r="E24" s="85"/>
      <c r="F24" s="84"/>
      <c r="G24" s="73"/>
      <c r="H24" s="85"/>
      <c r="I24" s="85"/>
    </row>
    <row r="25" spans="1:9" ht="12.75" customHeight="1" x14ac:dyDescent="0.2">
      <c r="A25" s="77" t="str">
        <f>'N_Campos Especificos'!U3</f>
        <v>ARENA</v>
      </c>
      <c r="B25" s="77" t="str">
        <f>'N_Campos Especificos'!AI3</f>
        <v>SAP-0002</v>
      </c>
      <c r="C25" s="137" t="str">
        <f>'N_Campos Especificos'!V3</f>
        <v>ARENA</v>
      </c>
      <c r="D25" s="78" t="str">
        <f>'N_Campos Especificos'!W3</f>
        <v>KG</v>
      </c>
      <c r="E25" s="79">
        <f>'N_Campos Especificos'!Z3</f>
        <v>99.57</v>
      </c>
      <c r="F25" s="80" t="str">
        <f>'N_Campos Especificos'!Y3</f>
        <v>*</v>
      </c>
      <c r="G25" s="96">
        <f>'N_Campos Especificos'!X3</f>
        <v>0.55000000000000004</v>
      </c>
      <c r="H25" s="81">
        <f>'N_Campos Especificos'!AA3</f>
        <v>54.76</v>
      </c>
      <c r="I25" s="82">
        <f>'N_Campos Especificos'!AD3</f>
        <v>3.27E-2</v>
      </c>
    </row>
    <row r="26" spans="1:9" ht="12.75" customHeight="1" x14ac:dyDescent="0.2">
      <c r="A26" s="75" t="s">
        <v>170</v>
      </c>
      <c r="B26" s="49" t="s">
        <v>171</v>
      </c>
      <c r="D26" s="49"/>
      <c r="E26" s="49"/>
      <c r="F26" s="76"/>
      <c r="G26" s="73"/>
      <c r="H26" s="83">
        <f>TotalImporte1Tipo2</f>
        <v>54.76</v>
      </c>
      <c r="I26" s="46">
        <f>TotalPorcentaje1Tipo2</f>
        <v>3.27E-2</v>
      </c>
    </row>
    <row r="27" spans="1:9" ht="12.75" customHeight="1" x14ac:dyDescent="0.2">
      <c r="A27" s="49" t="s">
        <v>172</v>
      </c>
      <c r="B27" s="49"/>
      <c r="C27" s="49"/>
      <c r="D27" s="49"/>
      <c r="E27" s="85"/>
      <c r="F27" s="84"/>
      <c r="G27" s="73"/>
      <c r="H27" s="85"/>
      <c r="I27" s="85"/>
    </row>
    <row r="28" spans="1:9" ht="12.75" customHeight="1" x14ac:dyDescent="0.2">
      <c r="A28" s="77" t="str">
        <f>'N_Campos Especificos'!AM3</f>
        <v>ARENA</v>
      </c>
      <c r="B28" s="77" t="str">
        <f>'N_Campos Especificos'!BA3</f>
        <v>SAP-0003</v>
      </c>
      <c r="C28" s="137" t="str">
        <f>'N_Campos Especificos'!AN3</f>
        <v>ARENA</v>
      </c>
      <c r="D28" s="78" t="str">
        <f>'N_Campos Especificos'!AO3</f>
        <v>KG</v>
      </c>
      <c r="E28" s="79">
        <f>'N_Campos Especificos'!AR3</f>
        <v>99.57</v>
      </c>
      <c r="F28" s="80" t="str">
        <f>'N_Campos Especificos'!AQ3</f>
        <v>*</v>
      </c>
      <c r="G28" s="96">
        <f>'N_Campos Especificos'!AP3</f>
        <v>0.03</v>
      </c>
      <c r="H28" s="81">
        <f>'N_Campos Especificos'!AS3</f>
        <v>54.76</v>
      </c>
      <c r="I28" s="82">
        <f>'N_Campos Especificos'!AV3</f>
        <v>3.27E-2</v>
      </c>
    </row>
    <row r="29" spans="1:9" ht="12.75" customHeight="1" x14ac:dyDescent="0.2">
      <c r="A29" s="75" t="s">
        <v>170</v>
      </c>
      <c r="B29" s="49" t="s">
        <v>172</v>
      </c>
      <c r="D29" s="49"/>
      <c r="E29" s="49"/>
      <c r="F29" s="76"/>
      <c r="G29" s="73"/>
      <c r="H29" s="83">
        <f>TotalImporte1Tipo3</f>
        <v>54.76</v>
      </c>
      <c r="I29" s="46">
        <f>TotalPorcentaje1Tipo3</f>
        <v>3.27E-2</v>
      </c>
    </row>
    <row r="30" spans="1:9" ht="12.75" customHeight="1" x14ac:dyDescent="0.2">
      <c r="A30" s="49" t="s">
        <v>173</v>
      </c>
      <c r="B30" s="49"/>
      <c r="C30" s="49"/>
      <c r="D30" s="49"/>
      <c r="E30" s="85"/>
      <c r="F30" s="84"/>
      <c r="G30" s="73"/>
      <c r="H30" s="85"/>
      <c r="I30" s="85"/>
    </row>
    <row r="31" spans="1:9" ht="12.75" customHeight="1" x14ac:dyDescent="0.2">
      <c r="A31" s="77" t="str">
        <f>'N_Campos Especificos'!BV3</f>
        <v>ARENA</v>
      </c>
      <c r="B31" s="77" t="str">
        <f>'N_Campos Especificos'!CJ3</f>
        <v>SAP-0004</v>
      </c>
      <c r="C31" s="137" t="str">
        <f>'N_Campos Especificos'!BW3</f>
        <v>ARENA</v>
      </c>
      <c r="D31" s="78" t="str">
        <f>'N_Campos Especificos'!BX3</f>
        <v>KG</v>
      </c>
      <c r="E31" s="79">
        <f>'N_Campos Especificos'!CA3</f>
        <v>99.57</v>
      </c>
      <c r="F31" s="80" t="str">
        <f>'N_Campos Especificos'!BZ3</f>
        <v>*</v>
      </c>
      <c r="G31" s="96">
        <f>'N_Campos Especificos'!BY3</f>
        <v>0.55000000000000004</v>
      </c>
      <c r="H31" s="81">
        <f>'N_Campos Especificos'!CB3</f>
        <v>54.76</v>
      </c>
      <c r="I31" s="82">
        <f>'N_Campos Especificos'!CE3</f>
        <v>3.27E-2</v>
      </c>
    </row>
    <row r="32" spans="1:9" ht="12.75" customHeight="1" x14ac:dyDescent="0.2">
      <c r="A32" s="75" t="s">
        <v>170</v>
      </c>
      <c r="B32" s="49" t="s">
        <v>173</v>
      </c>
      <c r="D32" s="49"/>
      <c r="E32" s="49"/>
      <c r="F32" s="76"/>
      <c r="G32" s="73"/>
      <c r="H32" s="83">
        <f>TotalImporte1Tipo4</f>
        <v>54.76</v>
      </c>
      <c r="I32" s="46">
        <f>TotalPorcentaje1Tipo4</f>
        <v>3.27E-2</v>
      </c>
    </row>
    <row r="33" spans="1:9" ht="12.75" customHeight="1" x14ac:dyDescent="0.2">
      <c r="A33" s="49" t="s">
        <v>232</v>
      </c>
      <c r="B33" s="49"/>
      <c r="C33" s="49"/>
      <c r="D33" s="49"/>
      <c r="E33" s="85"/>
      <c r="F33" s="84"/>
      <c r="G33" s="73"/>
      <c r="H33" s="85"/>
      <c r="I33" s="85"/>
    </row>
    <row r="34" spans="1:9" ht="12.75" customHeight="1" x14ac:dyDescent="0.2">
      <c r="A34" s="77" t="str">
        <f>'N_Campos Especificos'!CM3</f>
        <v>ARENA</v>
      </c>
      <c r="B34" s="77" t="str">
        <f>'N_Campos Especificos'!DA3</f>
        <v>SAP-0005</v>
      </c>
      <c r="C34" s="137" t="str">
        <f>'N_Campos Especificos'!CN3</f>
        <v>ARENA</v>
      </c>
      <c r="D34" s="78" t="str">
        <f>'N_Campos Especificos'!CO3</f>
        <v>KG</v>
      </c>
      <c r="E34" s="79">
        <f>'N_Campos Especificos'!CR3</f>
        <v>99.57</v>
      </c>
      <c r="F34" s="80" t="str">
        <f>'N_Campos Especificos'!CQ3</f>
        <v>*</v>
      </c>
      <c r="G34" s="96">
        <f>'N_Campos Especificos'!CP3</f>
        <v>0.55000000000000004</v>
      </c>
      <c r="H34" s="81">
        <f>'N_Campos Especificos'!CS3</f>
        <v>54.76</v>
      </c>
      <c r="I34" s="82">
        <f>'N_Campos Especificos'!CV3</f>
        <v>3.27E-2</v>
      </c>
    </row>
    <row r="35" spans="1:9" ht="12.75" customHeight="1" x14ac:dyDescent="0.2">
      <c r="A35" s="75" t="s">
        <v>170</v>
      </c>
      <c r="B35" s="49" t="s">
        <v>232</v>
      </c>
      <c r="D35" s="49"/>
      <c r="E35" s="49"/>
      <c r="F35" s="76"/>
      <c r="G35" s="73"/>
      <c r="H35" s="83">
        <f>TotalImporte1Tipo5</f>
        <v>54.76</v>
      </c>
      <c r="I35" s="46">
        <f>TotalPorcentaje1Tipo5</f>
        <v>3.27E-2</v>
      </c>
    </row>
    <row r="36" spans="1:9" ht="12.75" customHeight="1" x14ac:dyDescent="0.2">
      <c r="A36" s="49" t="s">
        <v>233</v>
      </c>
      <c r="B36" s="49"/>
      <c r="C36" s="49"/>
      <c r="D36" s="49"/>
      <c r="E36" s="85"/>
      <c r="F36" s="84"/>
      <c r="G36" s="73"/>
      <c r="H36" s="85"/>
      <c r="I36" s="85"/>
    </row>
    <row r="37" spans="1:9" ht="12.75" customHeight="1" x14ac:dyDescent="0.2">
      <c r="A37" s="77" t="str">
        <f>'N_Campos Especificos'!DD3</f>
        <v>ARENA</v>
      </c>
      <c r="B37" s="77" t="str">
        <f>'N_Campos Especificos'!DR3</f>
        <v>SAP-0006</v>
      </c>
      <c r="C37" s="137" t="str">
        <f>'N_Campos Especificos'!DE3</f>
        <v>ARENA</v>
      </c>
      <c r="D37" s="78" t="str">
        <f>'N_Campos Especificos'!DF3</f>
        <v>KG</v>
      </c>
      <c r="E37" s="79">
        <f>'N_Campos Especificos'!DI3</f>
        <v>99.57</v>
      </c>
      <c r="F37" s="80" t="str">
        <f>'N_Campos Especificos'!DH3</f>
        <v>*</v>
      </c>
      <c r="G37" s="96">
        <f>'N_Campos Especificos'!DG3</f>
        <v>0.55000000000000004</v>
      </c>
      <c r="H37" s="81">
        <f>'N_Campos Especificos'!DJ3</f>
        <v>54.76</v>
      </c>
      <c r="I37" s="82">
        <f>'N_Campos Especificos'!DM3</f>
        <v>3.27E-2</v>
      </c>
    </row>
    <row r="38" spans="1:9" ht="12.75" customHeight="1" x14ac:dyDescent="0.2">
      <c r="A38" s="75" t="s">
        <v>170</v>
      </c>
      <c r="B38" s="49" t="s">
        <v>233</v>
      </c>
      <c r="D38" s="49"/>
      <c r="E38" s="49"/>
      <c r="F38" s="76"/>
      <c r="G38" s="73"/>
      <c r="H38" s="83">
        <f>TotalImporte1Tipo6</f>
        <v>54.76</v>
      </c>
      <c r="I38" s="46">
        <f>TotalPorcentaje1Tipo6</f>
        <v>3.27E-2</v>
      </c>
    </row>
    <row r="39" spans="1:9" ht="12.75" customHeight="1" x14ac:dyDescent="0.2">
      <c r="A39" s="49" t="s">
        <v>234</v>
      </c>
      <c r="B39" s="49"/>
      <c r="C39" s="49"/>
      <c r="D39" s="49"/>
      <c r="E39" s="85"/>
      <c r="F39" s="84"/>
      <c r="G39" s="73"/>
      <c r="H39" s="85"/>
      <c r="I39" s="85"/>
    </row>
    <row r="40" spans="1:9" ht="12.75" customHeight="1" x14ac:dyDescent="0.2">
      <c r="A40" s="77" t="str">
        <f>'N_Campos Especificos'!DU3</f>
        <v>ARENA</v>
      </c>
      <c r="B40" s="77" t="str">
        <f>'N_Campos Especificos'!EI3</f>
        <v>SAP-0007</v>
      </c>
      <c r="C40" s="137" t="str">
        <f>'N_Campos Especificos'!DV3</f>
        <v>ARENA</v>
      </c>
      <c r="D40" s="78" t="str">
        <f>'N_Campos Especificos'!DW3</f>
        <v>KG</v>
      </c>
      <c r="E40" s="79">
        <f>'N_Campos Especificos'!DZ3</f>
        <v>99.57</v>
      </c>
      <c r="F40" s="80" t="str">
        <f>'N_Campos Especificos'!DY3</f>
        <v>*</v>
      </c>
      <c r="G40" s="96">
        <f>'N_Campos Especificos'!DX3</f>
        <v>0.55000000000000004</v>
      </c>
      <c r="H40" s="81">
        <f>'N_Campos Especificos'!EA3</f>
        <v>54.76</v>
      </c>
      <c r="I40" s="82">
        <f>'N_Campos Especificos'!ED3</f>
        <v>3.27E-2</v>
      </c>
    </row>
    <row r="41" spans="1:9" ht="12.75" customHeight="1" x14ac:dyDescent="0.2">
      <c r="A41" s="75" t="s">
        <v>170</v>
      </c>
      <c r="B41" s="49" t="s">
        <v>234</v>
      </c>
      <c r="D41" s="49"/>
      <c r="E41" s="49"/>
      <c r="F41" s="76"/>
      <c r="G41" s="73"/>
      <c r="H41" s="83">
        <f>TotalImporte1Tipo7</f>
        <v>54.76</v>
      </c>
      <c r="I41" s="46">
        <f>TotalPorcentaje1Tipo7</f>
        <v>3.27E-2</v>
      </c>
    </row>
    <row r="42" spans="1:9" ht="12.75" customHeight="1" x14ac:dyDescent="0.2">
      <c r="A42" s="49" t="s">
        <v>235</v>
      </c>
      <c r="B42" s="49"/>
      <c r="C42" s="49"/>
      <c r="D42" s="49"/>
      <c r="E42" s="85"/>
      <c r="F42" s="84"/>
      <c r="G42" s="73"/>
      <c r="H42" s="85"/>
      <c r="I42" s="85"/>
    </row>
    <row r="43" spans="1:9" ht="12.75" customHeight="1" x14ac:dyDescent="0.2">
      <c r="A43" s="77" t="str">
        <f>'N_Campos Especificos'!EL3</f>
        <v>ARENA</v>
      </c>
      <c r="B43" s="77" t="str">
        <f>'N_Campos Especificos'!EZ3</f>
        <v>SAP-0008</v>
      </c>
      <c r="C43" s="137" t="str">
        <f>'N_Campos Especificos'!EM3</f>
        <v>ARENA</v>
      </c>
      <c r="D43" s="78" t="str">
        <f>'N_Campos Especificos'!EN3</f>
        <v>KG</v>
      </c>
      <c r="E43" s="79">
        <f>'N_Campos Especificos'!EQ3</f>
        <v>99.57</v>
      </c>
      <c r="F43" s="80" t="str">
        <f>'N_Campos Especificos'!EP3</f>
        <v>*</v>
      </c>
      <c r="G43" s="96">
        <f>'N_Campos Especificos'!EO3</f>
        <v>0.55000000000000004</v>
      </c>
      <c r="H43" s="81">
        <f>'N_Campos Especificos'!ER3</f>
        <v>54.76</v>
      </c>
      <c r="I43" s="82">
        <f>'N_Campos Especificos'!EU3</f>
        <v>3.27E-2</v>
      </c>
    </row>
    <row r="44" spans="1:9" ht="12.75" customHeight="1" x14ac:dyDescent="0.2">
      <c r="A44" s="75" t="s">
        <v>170</v>
      </c>
      <c r="B44" s="49" t="s">
        <v>235</v>
      </c>
      <c r="D44" s="49"/>
      <c r="E44" s="49"/>
      <c r="F44" s="76"/>
      <c r="G44" s="73"/>
      <c r="H44" s="83">
        <f>TotalImporte1Tipo8</f>
        <v>54.76</v>
      </c>
      <c r="I44" s="46">
        <f>TotalPorcentaje1Tipo8</f>
        <v>3.27E-2</v>
      </c>
    </row>
    <row r="45" spans="1:9" ht="12.75" customHeight="1" x14ac:dyDescent="0.2">
      <c r="A45" s="49" t="s">
        <v>236</v>
      </c>
      <c r="B45" s="49"/>
      <c r="C45" s="49"/>
      <c r="D45" s="49"/>
      <c r="E45" s="85"/>
      <c r="F45" s="84"/>
      <c r="G45" s="73"/>
      <c r="H45" s="85"/>
      <c r="I45" s="85"/>
    </row>
    <row r="46" spans="1:9" ht="12.75" customHeight="1" x14ac:dyDescent="0.2">
      <c r="A46" s="77" t="str">
        <f>'N_Campos Especificos'!FC3</f>
        <v>ARENA</v>
      </c>
      <c r="B46" s="77" t="str">
        <f>'N_Campos Especificos'!FQ3</f>
        <v>SAP-0009</v>
      </c>
      <c r="C46" s="137" t="str">
        <f>'N_Campos Especificos'!FD3</f>
        <v>ARENA</v>
      </c>
      <c r="D46" s="78" t="str">
        <f>'N_Campos Especificos'!FE3</f>
        <v>KG</v>
      </c>
      <c r="E46" s="79">
        <f>'N_Campos Especificos'!FH3</f>
        <v>99.57</v>
      </c>
      <c r="F46" s="80" t="str">
        <f>'N_Campos Especificos'!FG3</f>
        <v>*</v>
      </c>
      <c r="G46" s="96">
        <f>'N_Campos Especificos'!FF3</f>
        <v>0.55000000000000004</v>
      </c>
      <c r="H46" s="81">
        <f>'N_Campos Especificos'!FI3</f>
        <v>54.76</v>
      </c>
      <c r="I46" s="82">
        <f>'N_Campos Especificos'!FL3</f>
        <v>3.27E-2</v>
      </c>
    </row>
    <row r="47" spans="1:9" ht="12.75" customHeight="1" x14ac:dyDescent="0.2">
      <c r="A47" s="75" t="s">
        <v>170</v>
      </c>
      <c r="B47" s="49" t="s">
        <v>236</v>
      </c>
      <c r="D47" s="49"/>
      <c r="E47" s="49"/>
      <c r="F47" s="76"/>
      <c r="G47" s="73"/>
      <c r="H47" s="83">
        <f>TotalImporte1Tipo9</f>
        <v>54.76</v>
      </c>
      <c r="I47" s="46">
        <f>TotalPorcentaje1Tipo9</f>
        <v>3.27E-2</v>
      </c>
    </row>
    <row r="48" spans="1:9" ht="12.75" customHeight="1" x14ac:dyDescent="0.2">
      <c r="A48" s="49" t="s">
        <v>187</v>
      </c>
      <c r="B48" s="49"/>
      <c r="C48" s="49"/>
      <c r="D48" s="49"/>
      <c r="E48" s="85"/>
      <c r="F48" s="84"/>
      <c r="G48" s="73"/>
      <c r="H48" s="85"/>
      <c r="I48" s="85"/>
    </row>
    <row r="49" spans="1:9" ht="12.75" customHeight="1" x14ac:dyDescent="0.2">
      <c r="A49" s="77" t="str">
        <f>'N_Campos Especificos'!BE3</f>
        <v>ARENA</v>
      </c>
      <c r="B49" s="77" t="str">
        <f>'N_Campos Especificos'!BS3</f>
        <v>SAP-OTROS</v>
      </c>
      <c r="C49" s="137" t="str">
        <f>'N_Campos Especificos'!BF3</f>
        <v>ARENA</v>
      </c>
      <c r="D49" s="78" t="str">
        <f>'N_Campos Especificos'!BG3</f>
        <v>KG</v>
      </c>
      <c r="E49" s="79">
        <f>'N_Campos Especificos'!BJ3</f>
        <v>99.57</v>
      </c>
      <c r="F49" s="80" t="str">
        <f>'N_Campos Especificos'!BI3</f>
        <v>*</v>
      </c>
      <c r="G49" s="96">
        <f>'N_Campos Especificos'!BH3</f>
        <v>0.55000000000000004</v>
      </c>
      <c r="H49" s="81">
        <f>'N_Campos Especificos'!BK3</f>
        <v>54.76</v>
      </c>
      <c r="I49" s="82">
        <f>'N_Campos Especificos'!BN3</f>
        <v>3.27E-2</v>
      </c>
    </row>
    <row r="50" spans="1:9" ht="12.75" customHeight="1" x14ac:dyDescent="0.2">
      <c r="A50" s="75" t="s">
        <v>170</v>
      </c>
      <c r="B50" s="49" t="s">
        <v>187</v>
      </c>
      <c r="D50" s="49"/>
      <c r="E50" s="49"/>
      <c r="F50" s="76"/>
      <c r="G50" s="70"/>
      <c r="H50" s="86">
        <f>TotalImporte1TipoOtros</f>
        <v>54.76</v>
      </c>
      <c r="I50" s="47">
        <f>TotalPorcentaje1TipoOtros</f>
        <v>3.27E-2</v>
      </c>
    </row>
    <row r="51" spans="1:9" ht="12.75" customHeight="1" x14ac:dyDescent="0.2">
      <c r="A51" s="77"/>
      <c r="C51" s="50" t="s">
        <v>175</v>
      </c>
      <c r="D51" s="78"/>
      <c r="E51" s="79"/>
      <c r="F51" s="80"/>
      <c r="G51" s="71"/>
      <c r="H51" s="51">
        <f>CostoMatriz1</f>
        <v>2.4500000000000002</v>
      </c>
      <c r="I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9" ht="12.75" customHeight="1" x14ac:dyDescent="0.2">
      <c r="C52" s="88"/>
      <c r="D52" s="88"/>
      <c r="E52" s="88"/>
      <c r="F52" s="88"/>
      <c r="G52" s="88"/>
      <c r="H52" s="88"/>
      <c r="I52" s="88"/>
    </row>
  </sheetData>
  <mergeCells count="7">
    <mergeCell ref="A1:G2"/>
    <mergeCell ref="A15:I15"/>
    <mergeCell ref="A20:I20"/>
    <mergeCell ref="B3:F5"/>
    <mergeCell ref="B6:C6"/>
    <mergeCell ref="B7:F12"/>
    <mergeCell ref="B13:F13"/>
  </mergeCells>
  <pageMargins left="0.57999999999999996" right="0.23622047244094491" top="0.55000000000000004" bottom="0.56999999999999995" header="0.28999999999999998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52"/>
  <sheetViews>
    <sheetView showGridLines="0" showZeros="0" workbookViewId="0">
      <selection activeCell="I3" sqref="I3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45" customWidth="1"/>
    <col min="6" max="6" width="10.7109375" style="65" customWidth="1"/>
    <col min="7" max="7" width="10.7109375" customWidth="1"/>
    <col min="8" max="8" width="6.7109375" customWidth="1"/>
  </cols>
  <sheetData>
    <row r="1" spans="1:8" ht="15" customHeight="1" thickTop="1" x14ac:dyDescent="0.25">
      <c r="A1" s="195" t="str">
        <f>razonsocial</f>
        <v>MI EMPRESA</v>
      </c>
      <c r="B1" s="196"/>
      <c r="C1" s="196"/>
      <c r="D1" s="196"/>
      <c r="E1" s="196"/>
      <c r="F1" s="196"/>
      <c r="G1" s="157"/>
      <c r="H1" s="158"/>
    </row>
    <row r="2" spans="1:8" ht="15" customHeight="1" x14ac:dyDescent="0.25">
      <c r="A2" s="197"/>
      <c r="B2" s="198"/>
      <c r="C2" s="198"/>
      <c r="D2" s="198"/>
      <c r="E2" s="198"/>
      <c r="F2" s="198"/>
      <c r="G2" s="163"/>
      <c r="H2" s="164"/>
    </row>
    <row r="3" spans="1:8" ht="12.75" customHeight="1" x14ac:dyDescent="0.2">
      <c r="A3" s="152" t="s">
        <v>86</v>
      </c>
      <c r="B3" s="187" t="str">
        <f>nombrecliente</f>
        <v>Sistema de Comunicaciones y Transportes, Sistema de Transporte Colectivo Metro, Administración General de Recursos, Línea 12 (Línea Dorada)</v>
      </c>
      <c r="C3" s="187"/>
      <c r="D3" s="187"/>
      <c r="E3" s="187"/>
      <c r="G3" s="1"/>
      <c r="H3" s="7"/>
    </row>
    <row r="4" spans="1:8" ht="12.75" customHeight="1" x14ac:dyDescent="0.2">
      <c r="A4" s="153"/>
      <c r="B4" s="187"/>
      <c r="C4" s="187"/>
      <c r="D4" s="187"/>
      <c r="E4" s="187"/>
      <c r="G4" s="1"/>
      <c r="H4" s="7"/>
    </row>
    <row r="5" spans="1:8" ht="12.75" customHeight="1" x14ac:dyDescent="0.2">
      <c r="A5" s="153"/>
      <c r="B5" s="187"/>
      <c r="C5" s="187"/>
      <c r="D5" s="187"/>
      <c r="E5" s="187"/>
      <c r="G5" s="1"/>
      <c r="H5" s="7"/>
    </row>
    <row r="6" spans="1:8" ht="12.75" customHeight="1" x14ac:dyDescent="0.2">
      <c r="A6" s="152" t="s">
        <v>88</v>
      </c>
      <c r="B6" s="39" t="str">
        <f>numerodeconcurso</f>
        <v>2009/0257-0001</v>
      </c>
      <c r="C6" s="1"/>
      <c r="D6" s="13"/>
      <c r="F6" s="66" t="s">
        <v>90</v>
      </c>
      <c r="G6" s="1" t="str">
        <f>plazocalculado&amp;" días naturales"</f>
        <v>153 días naturales</v>
      </c>
      <c r="H6" s="7"/>
    </row>
    <row r="7" spans="1:8" ht="12.75" customHeight="1" x14ac:dyDescent="0.2">
      <c r="A7" s="152" t="s">
        <v>87</v>
      </c>
      <c r="B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7"/>
      <c r="D7" s="187"/>
      <c r="E7" s="187"/>
      <c r="F7" s="67" t="s">
        <v>27</v>
      </c>
      <c r="G7" s="135">
        <f>fechadeconcurso</f>
        <v>40017</v>
      </c>
      <c r="H7" s="40"/>
    </row>
    <row r="8" spans="1:8" ht="12.75" customHeight="1" x14ac:dyDescent="0.2">
      <c r="A8" s="153"/>
      <c r="B8" s="187"/>
      <c r="C8" s="187"/>
      <c r="D8" s="187"/>
      <c r="E8" s="187"/>
      <c r="G8" s="48"/>
      <c r="H8" s="14"/>
    </row>
    <row r="9" spans="1:8" ht="12.75" customHeight="1" x14ac:dyDescent="0.2">
      <c r="A9" s="153"/>
      <c r="B9" s="187"/>
      <c r="C9" s="187"/>
      <c r="D9" s="187"/>
      <c r="E9" s="187"/>
      <c r="F9" s="67" t="s">
        <v>91</v>
      </c>
      <c r="G9" s="135">
        <f>fechainicio</f>
        <v>40026</v>
      </c>
      <c r="H9" s="40"/>
    </row>
    <row r="10" spans="1:8" ht="12.75" customHeight="1" x14ac:dyDescent="0.2">
      <c r="A10" s="153"/>
      <c r="B10" s="187"/>
      <c r="C10" s="187"/>
      <c r="D10" s="187"/>
      <c r="E10" s="187"/>
      <c r="F10" s="67" t="s">
        <v>92</v>
      </c>
      <c r="G10" s="135">
        <f>fechaterminacion</f>
        <v>40178</v>
      </c>
      <c r="H10" s="40"/>
    </row>
    <row r="11" spans="1:8" ht="12.75" customHeight="1" x14ac:dyDescent="0.2">
      <c r="A11" s="153"/>
      <c r="B11" s="187"/>
      <c r="C11" s="187"/>
      <c r="D11" s="187"/>
      <c r="E11" s="187"/>
      <c r="G11" s="60" t="s">
        <v>240</v>
      </c>
      <c r="H11" s="7"/>
    </row>
    <row r="12" spans="1:8" ht="12.75" customHeight="1" x14ac:dyDescent="0.2">
      <c r="A12" s="153"/>
      <c r="B12" s="187"/>
      <c r="C12" s="187"/>
      <c r="D12" s="187"/>
      <c r="E12" s="187"/>
      <c r="G12" s="155" t="s">
        <v>241</v>
      </c>
      <c r="H12" s="7"/>
    </row>
    <row r="13" spans="1:8" ht="12.75" customHeight="1" thickBot="1" x14ac:dyDescent="0.25">
      <c r="A13" s="154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8"/>
      <c r="H13" s="9"/>
    </row>
    <row r="14" spans="1:8" ht="12.75" customHeight="1" thickTop="1" x14ac:dyDescent="0.2">
      <c r="A14" s="1"/>
      <c r="B14" s="1"/>
      <c r="C14" s="1"/>
      <c r="D14" s="1"/>
      <c r="E14" s="43"/>
      <c r="G14" s="1"/>
    </row>
    <row r="15" spans="1:8" ht="12.75" customHeight="1" x14ac:dyDescent="0.2">
      <c r="A15" s="194" t="s">
        <v>238</v>
      </c>
      <c r="B15" s="192"/>
      <c r="C15" s="192"/>
      <c r="D15" s="192"/>
      <c r="E15" s="192"/>
      <c r="F15" s="192"/>
      <c r="G15" s="192"/>
      <c r="H15" s="192"/>
    </row>
    <row r="16" spans="1:8" ht="12.75" customHeight="1" thickBot="1" x14ac:dyDescent="0.25">
      <c r="A16" s="1"/>
      <c r="B16" s="1"/>
      <c r="C16" s="1"/>
      <c r="D16" s="1"/>
      <c r="E16" s="43"/>
      <c r="G16" s="1"/>
      <c r="H16" s="1"/>
    </row>
    <row r="17" spans="1:8" ht="12.75" customHeight="1" thickTop="1" thickBot="1" x14ac:dyDescent="0.25">
      <c r="A17" s="3" t="s">
        <v>260</v>
      </c>
      <c r="B17" s="4" t="s">
        <v>29</v>
      </c>
      <c r="C17" s="4" t="s">
        <v>30</v>
      </c>
      <c r="D17" s="4" t="s">
        <v>32</v>
      </c>
      <c r="E17" s="4" t="s">
        <v>177</v>
      </c>
      <c r="F17" s="69" t="s">
        <v>31</v>
      </c>
      <c r="G17" s="4" t="s">
        <v>33</v>
      </c>
      <c r="H17" s="5" t="s">
        <v>34</v>
      </c>
    </row>
    <row r="18" spans="1:8" ht="12.75" customHeight="1" thickTop="1" x14ac:dyDescent="0.2">
      <c r="A18" s="58"/>
      <c r="B18" s="58"/>
      <c r="C18" s="58"/>
      <c r="E18" s="72"/>
      <c r="F18" s="73"/>
      <c r="G18" s="85"/>
      <c r="H18" s="1"/>
    </row>
    <row r="19" spans="1:8" x14ac:dyDescent="0.2">
      <c r="A19" s="74" t="s">
        <v>165</v>
      </c>
      <c r="B19" s="87" t="str">
        <f>CodigoMatriz</f>
        <v>TZO1001</v>
      </c>
      <c r="C19" s="85"/>
      <c r="D19" s="76" t="str">
        <f>UnidadMatriz</f>
        <v>M2</v>
      </c>
      <c r="E19" s="76"/>
      <c r="F19" s="134"/>
      <c r="G19" s="136"/>
      <c r="H19" s="1"/>
    </row>
    <row r="20" spans="1:8" ht="12.75" customHeight="1" x14ac:dyDescent="0.2">
      <c r="A20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93"/>
      <c r="C20" s="193"/>
      <c r="D20" s="193"/>
      <c r="E20" s="193"/>
      <c r="F20" s="193"/>
      <c r="G20" s="193"/>
      <c r="H20" s="193"/>
    </row>
    <row r="21" spans="1:8" ht="12.75" customHeight="1" x14ac:dyDescent="0.2">
      <c r="A21" s="49" t="s">
        <v>168</v>
      </c>
      <c r="B21" s="49"/>
      <c r="C21" s="49"/>
      <c r="D21" s="85"/>
      <c r="E21" s="84"/>
      <c r="F21" s="73"/>
      <c r="G21" s="85"/>
      <c r="H21" s="1"/>
    </row>
    <row r="22" spans="1:8" ht="12.75" customHeight="1" x14ac:dyDescent="0.2">
      <c r="A22" s="77" t="str">
        <f>'N_Campos Especificos'!R3</f>
        <v>SAP-0001</v>
      </c>
      <c r="B22" s="137" t="str">
        <f>'N_Campos Especificos'!E3</f>
        <v>ARENA</v>
      </c>
      <c r="C22" s="78" t="str">
        <f>'N_Campos Especificos'!F3</f>
        <v>KG</v>
      </c>
      <c r="D22" s="79">
        <f>'N_Campos Especificos'!I3</f>
        <v>99.57</v>
      </c>
      <c r="E22" s="80" t="str">
        <f>'N_Campos Especificos'!H3</f>
        <v>*</v>
      </c>
      <c r="F22" s="96">
        <f>'N_Campos Especificos'!G3</f>
        <v>0.55000000000000004</v>
      </c>
      <c r="G22" s="81">
        <f>'N_Campos Especificos'!J3</f>
        <v>54.76</v>
      </c>
      <c r="H22" s="82">
        <f>'N_Campos Especificos'!M3</f>
        <v>3.27E-2</v>
      </c>
    </row>
    <row r="23" spans="1:8" ht="12.75" customHeight="1" x14ac:dyDescent="0.2">
      <c r="A23" s="75" t="s">
        <v>170</v>
      </c>
      <c r="B23" s="49" t="s">
        <v>168</v>
      </c>
      <c r="C23" s="49"/>
      <c r="D23" s="49"/>
      <c r="E23" s="76"/>
      <c r="F23" s="73"/>
      <c r="G23" s="83">
        <f>TotalImporte1Tipo1</f>
        <v>54.76</v>
      </c>
      <c r="H23" s="46">
        <f>TotalPorcentaje1Tipo1</f>
        <v>3.27E-2</v>
      </c>
    </row>
    <row r="24" spans="1:8" ht="12.75" customHeight="1" x14ac:dyDescent="0.2">
      <c r="A24" s="49" t="s">
        <v>171</v>
      </c>
      <c r="B24" s="49"/>
      <c r="C24" s="49"/>
      <c r="D24" s="85"/>
      <c r="E24" s="84"/>
      <c r="F24" s="73"/>
      <c r="G24" s="85"/>
      <c r="H24" s="85"/>
    </row>
    <row r="25" spans="1:8" ht="12.75" customHeight="1" x14ac:dyDescent="0.2">
      <c r="A25" s="77" t="str">
        <f>'N_Campos Especificos'!AI3</f>
        <v>SAP-0002</v>
      </c>
      <c r="B25" s="137" t="str">
        <f>'N_Campos Especificos'!V3</f>
        <v>ARENA</v>
      </c>
      <c r="C25" s="78" t="str">
        <f>'N_Campos Especificos'!W3</f>
        <v>KG</v>
      </c>
      <c r="D25" s="79">
        <f>'N_Campos Especificos'!Z3</f>
        <v>99.57</v>
      </c>
      <c r="E25" s="80" t="str">
        <f>'N_Campos Especificos'!Y3</f>
        <v>*</v>
      </c>
      <c r="F25" s="96">
        <f>'N_Campos Especificos'!X3</f>
        <v>0.55000000000000004</v>
      </c>
      <c r="G25" s="81">
        <f>'N_Campos Especificos'!AA3</f>
        <v>54.76</v>
      </c>
      <c r="H25" s="82">
        <f>'N_Campos Especificos'!AD3</f>
        <v>3.27E-2</v>
      </c>
    </row>
    <row r="26" spans="1:8" ht="12.75" customHeight="1" x14ac:dyDescent="0.2">
      <c r="A26" s="75" t="s">
        <v>170</v>
      </c>
      <c r="B26" s="49" t="s">
        <v>171</v>
      </c>
      <c r="C26" s="49"/>
      <c r="D26" s="49"/>
      <c r="E26" s="76"/>
      <c r="F26" s="73"/>
      <c r="G26" s="83">
        <f>TotalImporte1Tipo2</f>
        <v>54.76</v>
      </c>
      <c r="H26" s="46">
        <f>TotalPorcentaje1Tipo2</f>
        <v>3.27E-2</v>
      </c>
    </row>
    <row r="27" spans="1:8" ht="12.75" customHeight="1" x14ac:dyDescent="0.2">
      <c r="A27" s="49" t="s">
        <v>172</v>
      </c>
      <c r="B27" s="49"/>
      <c r="C27" s="49"/>
      <c r="D27" s="85"/>
      <c r="E27" s="84"/>
      <c r="F27" s="73"/>
      <c r="G27" s="85"/>
      <c r="H27" s="85"/>
    </row>
    <row r="28" spans="1:8" ht="12.75" customHeight="1" x14ac:dyDescent="0.2">
      <c r="A28" s="77" t="str">
        <f>'N_Campos Especificos'!BA3</f>
        <v>SAP-0003</v>
      </c>
      <c r="B28" s="137" t="str">
        <f>'N_Campos Especificos'!AN3</f>
        <v>ARENA</v>
      </c>
      <c r="C28" s="78" t="str">
        <f>'N_Campos Especificos'!AO3</f>
        <v>KG</v>
      </c>
      <c r="D28" s="79">
        <f>'N_Campos Especificos'!AR3</f>
        <v>99.57</v>
      </c>
      <c r="E28" s="80" t="str">
        <f>'N_Campos Especificos'!AQ3</f>
        <v>*</v>
      </c>
      <c r="F28" s="96">
        <f>'N_Campos Especificos'!AP3</f>
        <v>0.03</v>
      </c>
      <c r="G28" s="81">
        <f>'N_Campos Especificos'!AS3</f>
        <v>54.76</v>
      </c>
      <c r="H28" s="82">
        <f>'N_Campos Especificos'!AV3</f>
        <v>3.27E-2</v>
      </c>
    </row>
    <row r="29" spans="1:8" ht="12.75" customHeight="1" x14ac:dyDescent="0.2">
      <c r="A29" s="75" t="s">
        <v>170</v>
      </c>
      <c r="B29" s="49" t="s">
        <v>172</v>
      </c>
      <c r="C29" s="49"/>
      <c r="D29" s="49"/>
      <c r="E29" s="76"/>
      <c r="F29" s="73"/>
      <c r="G29" s="83">
        <f>TotalImporte1Tipo3</f>
        <v>54.76</v>
      </c>
      <c r="H29" s="46">
        <f>TotalPorcentaje1Tipo3</f>
        <v>3.27E-2</v>
      </c>
    </row>
    <row r="30" spans="1:8" ht="12.75" customHeight="1" x14ac:dyDescent="0.2">
      <c r="A30" s="49" t="s">
        <v>173</v>
      </c>
      <c r="B30" s="49"/>
      <c r="C30" s="49"/>
      <c r="D30" s="85"/>
      <c r="E30" s="84"/>
      <c r="F30" s="73"/>
      <c r="G30" s="85"/>
      <c r="H30" s="85"/>
    </row>
    <row r="31" spans="1:8" ht="12.75" customHeight="1" x14ac:dyDescent="0.2">
      <c r="A31" s="77" t="str">
        <f>'N_Campos Especificos'!CJ3</f>
        <v>SAP-0004</v>
      </c>
      <c r="B31" s="137" t="str">
        <f>'N_Campos Especificos'!BW3</f>
        <v>ARENA</v>
      </c>
      <c r="C31" s="78" t="str">
        <f>'N_Campos Especificos'!BX3</f>
        <v>KG</v>
      </c>
      <c r="D31" s="79">
        <f>'N_Campos Especificos'!CA3</f>
        <v>99.57</v>
      </c>
      <c r="E31" s="80" t="str">
        <f>'N_Campos Especificos'!BZ3</f>
        <v>*</v>
      </c>
      <c r="F31" s="96">
        <f>'N_Campos Especificos'!BY3</f>
        <v>0.55000000000000004</v>
      </c>
      <c r="G31" s="81">
        <f>'N_Campos Especificos'!CB3</f>
        <v>54.76</v>
      </c>
      <c r="H31" s="82">
        <f>'N_Campos Especificos'!CE3</f>
        <v>3.27E-2</v>
      </c>
    </row>
    <row r="32" spans="1:8" ht="12.75" customHeight="1" x14ac:dyDescent="0.2">
      <c r="A32" s="75" t="s">
        <v>170</v>
      </c>
      <c r="B32" s="49" t="s">
        <v>173</v>
      </c>
      <c r="C32" s="49"/>
      <c r="D32" s="49"/>
      <c r="E32" s="76"/>
      <c r="F32" s="73"/>
      <c r="G32" s="83">
        <f>TotalImporte1Tipo4</f>
        <v>54.76</v>
      </c>
      <c r="H32" s="46">
        <f>TotalPorcentaje1Tipo4</f>
        <v>3.27E-2</v>
      </c>
    </row>
    <row r="33" spans="1:8" ht="12.75" customHeight="1" x14ac:dyDescent="0.2">
      <c r="A33" s="49" t="s">
        <v>232</v>
      </c>
      <c r="B33" s="49"/>
      <c r="C33" s="49"/>
      <c r="D33" s="85"/>
      <c r="E33" s="84"/>
      <c r="F33" s="73"/>
      <c r="G33" s="85"/>
      <c r="H33" s="85"/>
    </row>
    <row r="34" spans="1:8" ht="12.75" customHeight="1" x14ac:dyDescent="0.2">
      <c r="A34" s="77" t="str">
        <f>'N_Campos Especificos'!DA3</f>
        <v>SAP-0005</v>
      </c>
      <c r="B34" s="137" t="str">
        <f>'N_Campos Especificos'!CN3</f>
        <v>ARENA</v>
      </c>
      <c r="C34" s="78" t="str">
        <f>'N_Campos Especificos'!CO3</f>
        <v>KG</v>
      </c>
      <c r="D34" s="79">
        <f>'N_Campos Especificos'!CR3</f>
        <v>99.57</v>
      </c>
      <c r="E34" s="80" t="str">
        <f>'N_Campos Especificos'!CQ3</f>
        <v>*</v>
      </c>
      <c r="F34" s="96">
        <f>'N_Campos Especificos'!CP3</f>
        <v>0.55000000000000004</v>
      </c>
      <c r="G34" s="81">
        <f>'N_Campos Especificos'!CS3</f>
        <v>54.76</v>
      </c>
      <c r="H34" s="82">
        <f>'N_Campos Especificos'!CV3</f>
        <v>3.27E-2</v>
      </c>
    </row>
    <row r="35" spans="1:8" ht="12.75" customHeight="1" x14ac:dyDescent="0.2">
      <c r="A35" s="75" t="s">
        <v>170</v>
      </c>
      <c r="B35" s="49" t="s">
        <v>232</v>
      </c>
      <c r="C35" s="49"/>
      <c r="D35" s="49"/>
      <c r="E35" s="76"/>
      <c r="F35" s="73"/>
      <c r="G35" s="83">
        <f>TotalImporte1Tipo5</f>
        <v>54.76</v>
      </c>
      <c r="H35" s="46">
        <f>TotalPorcentaje1Tipo5</f>
        <v>3.27E-2</v>
      </c>
    </row>
    <row r="36" spans="1:8" ht="12.75" customHeight="1" x14ac:dyDescent="0.2">
      <c r="A36" s="49" t="s">
        <v>233</v>
      </c>
      <c r="B36" s="49"/>
      <c r="C36" s="49"/>
      <c r="D36" s="85"/>
      <c r="E36" s="84"/>
      <c r="F36" s="73"/>
      <c r="G36" s="85"/>
      <c r="H36" s="85"/>
    </row>
    <row r="37" spans="1:8" ht="12.75" customHeight="1" x14ac:dyDescent="0.2">
      <c r="A37" s="77" t="str">
        <f>'N_Campos Especificos'!DR3</f>
        <v>SAP-0006</v>
      </c>
      <c r="B37" s="137" t="str">
        <f>'N_Campos Especificos'!DE3</f>
        <v>ARENA</v>
      </c>
      <c r="C37" s="78" t="str">
        <f>'N_Campos Especificos'!DF3</f>
        <v>KG</v>
      </c>
      <c r="D37" s="79">
        <f>'N_Campos Especificos'!DI3</f>
        <v>99.57</v>
      </c>
      <c r="E37" s="80" t="str">
        <f>'N_Campos Especificos'!DH3</f>
        <v>*</v>
      </c>
      <c r="F37" s="96">
        <f>'N_Campos Especificos'!DG3</f>
        <v>0.55000000000000004</v>
      </c>
      <c r="G37" s="81">
        <f>'N_Campos Especificos'!DJ3</f>
        <v>54.76</v>
      </c>
      <c r="H37" s="82">
        <f>'N_Campos Especificos'!DM3</f>
        <v>3.27E-2</v>
      </c>
    </row>
    <row r="38" spans="1:8" ht="12.75" customHeight="1" x14ac:dyDescent="0.2">
      <c r="A38" s="75" t="s">
        <v>170</v>
      </c>
      <c r="B38" s="49" t="s">
        <v>233</v>
      </c>
      <c r="C38" s="49"/>
      <c r="D38" s="49"/>
      <c r="E38" s="76"/>
      <c r="F38" s="73"/>
      <c r="G38" s="83">
        <f>TotalImporte1Tipo6</f>
        <v>54.76</v>
      </c>
      <c r="H38" s="46">
        <f>TotalPorcentaje1Tipo6</f>
        <v>3.27E-2</v>
      </c>
    </row>
    <row r="39" spans="1:8" ht="12.75" customHeight="1" x14ac:dyDescent="0.2">
      <c r="A39" s="49" t="s">
        <v>234</v>
      </c>
      <c r="B39" s="49"/>
      <c r="C39" s="49"/>
      <c r="D39" s="85"/>
      <c r="E39" s="84"/>
      <c r="F39" s="73"/>
      <c r="G39" s="85"/>
      <c r="H39" s="85"/>
    </row>
    <row r="40" spans="1:8" ht="12.75" customHeight="1" x14ac:dyDescent="0.2">
      <c r="A40" s="77" t="str">
        <f>'N_Campos Especificos'!EI3</f>
        <v>SAP-0007</v>
      </c>
      <c r="B40" s="137" t="str">
        <f>'N_Campos Especificos'!DV3</f>
        <v>ARENA</v>
      </c>
      <c r="C40" s="78" t="str">
        <f>'N_Campos Especificos'!DW3</f>
        <v>KG</v>
      </c>
      <c r="D40" s="79">
        <f>'N_Campos Especificos'!DZ3</f>
        <v>99.57</v>
      </c>
      <c r="E40" s="80" t="str">
        <f>'N_Campos Especificos'!DY3</f>
        <v>*</v>
      </c>
      <c r="F40" s="96">
        <f>'N_Campos Especificos'!DX3</f>
        <v>0.55000000000000004</v>
      </c>
      <c r="G40" s="81">
        <f>'N_Campos Especificos'!EA3</f>
        <v>54.76</v>
      </c>
      <c r="H40" s="82">
        <f>'N_Campos Especificos'!ED3</f>
        <v>3.27E-2</v>
      </c>
    </row>
    <row r="41" spans="1:8" ht="12.75" customHeight="1" x14ac:dyDescent="0.2">
      <c r="A41" s="75" t="s">
        <v>170</v>
      </c>
      <c r="B41" s="49" t="s">
        <v>234</v>
      </c>
      <c r="C41" s="49"/>
      <c r="D41" s="49"/>
      <c r="E41" s="76"/>
      <c r="F41" s="73"/>
      <c r="G41" s="83">
        <f>TotalImporte1Tipo7</f>
        <v>54.76</v>
      </c>
      <c r="H41" s="46">
        <f>TotalPorcentaje1Tipo7</f>
        <v>3.27E-2</v>
      </c>
    </row>
    <row r="42" spans="1:8" ht="12.75" customHeight="1" x14ac:dyDescent="0.2">
      <c r="A42" s="49" t="s">
        <v>235</v>
      </c>
      <c r="B42" s="49"/>
      <c r="C42" s="49"/>
      <c r="D42" s="85"/>
      <c r="E42" s="84"/>
      <c r="F42" s="73"/>
      <c r="G42" s="85"/>
      <c r="H42" s="85"/>
    </row>
    <row r="43" spans="1:8" ht="12.75" customHeight="1" x14ac:dyDescent="0.2">
      <c r="A43" s="77" t="str">
        <f>'N_Campos Especificos'!EZ3</f>
        <v>SAP-0008</v>
      </c>
      <c r="B43" s="137" t="str">
        <f>'N_Campos Especificos'!EM3</f>
        <v>ARENA</v>
      </c>
      <c r="C43" s="78" t="str">
        <f>'N_Campos Especificos'!EN3</f>
        <v>KG</v>
      </c>
      <c r="D43" s="79">
        <f>'N_Campos Especificos'!EQ3</f>
        <v>99.57</v>
      </c>
      <c r="E43" s="80" t="str">
        <f>'N_Campos Especificos'!EP3</f>
        <v>*</v>
      </c>
      <c r="F43" s="96">
        <f>'N_Campos Especificos'!EO3</f>
        <v>0.55000000000000004</v>
      </c>
      <c r="G43" s="81">
        <f>'N_Campos Especificos'!ER3</f>
        <v>54.76</v>
      </c>
      <c r="H43" s="82">
        <f>'N_Campos Especificos'!EU3</f>
        <v>3.27E-2</v>
      </c>
    </row>
    <row r="44" spans="1:8" ht="12.75" customHeight="1" x14ac:dyDescent="0.2">
      <c r="A44" s="75" t="s">
        <v>170</v>
      </c>
      <c r="B44" s="49" t="s">
        <v>235</v>
      </c>
      <c r="C44" s="49"/>
      <c r="D44" s="49"/>
      <c r="E44" s="76"/>
      <c r="F44" s="73"/>
      <c r="G44" s="83">
        <f>TotalImporte1Tipo8</f>
        <v>54.76</v>
      </c>
      <c r="H44" s="46">
        <f>TotalPorcentaje1Tipo8</f>
        <v>3.27E-2</v>
      </c>
    </row>
    <row r="45" spans="1:8" ht="12.75" customHeight="1" x14ac:dyDescent="0.2">
      <c r="A45" s="49" t="s">
        <v>236</v>
      </c>
      <c r="B45" s="49"/>
      <c r="C45" s="49"/>
      <c r="D45" s="85"/>
      <c r="E45" s="84"/>
      <c r="F45" s="73"/>
      <c r="G45" s="85"/>
      <c r="H45" s="85"/>
    </row>
    <row r="46" spans="1:8" ht="12.75" customHeight="1" x14ac:dyDescent="0.2">
      <c r="A46" s="77" t="str">
        <f>'N_Campos Especificos'!FQ3</f>
        <v>SAP-0009</v>
      </c>
      <c r="B46" s="137" t="str">
        <f>'N_Campos Especificos'!FD3</f>
        <v>ARENA</v>
      </c>
      <c r="C46" s="78" t="str">
        <f>'N_Campos Especificos'!FE3</f>
        <v>KG</v>
      </c>
      <c r="D46" s="79">
        <f>'N_Campos Especificos'!FH3</f>
        <v>99.57</v>
      </c>
      <c r="E46" s="80" t="str">
        <f>'N_Campos Especificos'!FG3</f>
        <v>*</v>
      </c>
      <c r="F46" s="96">
        <f>'N_Campos Especificos'!FF3</f>
        <v>0.55000000000000004</v>
      </c>
      <c r="G46" s="81">
        <f>'N_Campos Especificos'!FI3</f>
        <v>54.76</v>
      </c>
      <c r="H46" s="82">
        <f>'N_Campos Especificos'!FL3</f>
        <v>3.27E-2</v>
      </c>
    </row>
    <row r="47" spans="1:8" ht="12.75" customHeight="1" x14ac:dyDescent="0.2">
      <c r="A47" s="75" t="s">
        <v>170</v>
      </c>
      <c r="B47" s="49" t="s">
        <v>236</v>
      </c>
      <c r="C47" s="49"/>
      <c r="D47" s="49"/>
      <c r="E47" s="76"/>
      <c r="F47" s="73"/>
      <c r="G47" s="83">
        <f>TotalImporte1Tipo9</f>
        <v>54.76</v>
      </c>
      <c r="H47" s="46">
        <f>TotalPorcentaje1Tipo9</f>
        <v>3.27E-2</v>
      </c>
    </row>
    <row r="48" spans="1:8" ht="12.75" customHeight="1" x14ac:dyDescent="0.2">
      <c r="A48" s="49" t="s">
        <v>187</v>
      </c>
      <c r="B48" s="49"/>
      <c r="C48" s="49"/>
      <c r="D48" s="85"/>
      <c r="E48" s="84"/>
      <c r="F48" s="73"/>
      <c r="G48" s="85"/>
      <c r="H48" s="85"/>
    </row>
    <row r="49" spans="1:8" ht="12.75" customHeight="1" x14ac:dyDescent="0.2">
      <c r="A49" s="77" t="str">
        <f>'N_Campos Especificos'!BS3</f>
        <v>SAP-OTROS</v>
      </c>
      <c r="B49" s="137" t="str">
        <f>'N_Campos Especificos'!BF3</f>
        <v>ARENA</v>
      </c>
      <c r="C49" s="78" t="str">
        <f>'N_Campos Especificos'!BG3</f>
        <v>KG</v>
      </c>
      <c r="D49" s="79">
        <f>'N_Campos Especificos'!BJ3</f>
        <v>99.57</v>
      </c>
      <c r="E49" s="80" t="str">
        <f>'N_Campos Especificos'!BI3</f>
        <v>*</v>
      </c>
      <c r="F49" s="96">
        <f>'N_Campos Especificos'!BH3</f>
        <v>0.55000000000000004</v>
      </c>
      <c r="G49" s="81">
        <f>'N_Campos Especificos'!BK3</f>
        <v>54.76</v>
      </c>
      <c r="H49" s="82">
        <f>'N_Campos Especificos'!BN3</f>
        <v>3.27E-2</v>
      </c>
    </row>
    <row r="50" spans="1:8" ht="12.75" customHeight="1" x14ac:dyDescent="0.2">
      <c r="A50" s="75" t="s">
        <v>170</v>
      </c>
      <c r="B50" s="49" t="s">
        <v>187</v>
      </c>
      <c r="C50" s="49"/>
      <c r="D50" s="49"/>
      <c r="E50" s="76"/>
      <c r="F50" s="70"/>
      <c r="G50" s="86">
        <f>TotalImporte1TipoOtros</f>
        <v>54.76</v>
      </c>
      <c r="H50" s="47">
        <f>TotalPorcentaje1TipoOtros</f>
        <v>3.27E-2</v>
      </c>
    </row>
    <row r="51" spans="1:8" ht="12.75" customHeight="1" x14ac:dyDescent="0.2">
      <c r="A51" s="77"/>
      <c r="B51" s="50" t="s">
        <v>175</v>
      </c>
      <c r="C51" s="78"/>
      <c r="D51" s="79"/>
      <c r="E51" s="80"/>
      <c r="F51" s="71"/>
      <c r="G51" s="51">
        <f>CostoMatriz1</f>
        <v>2.4500000000000002</v>
      </c>
      <c r="H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88"/>
      <c r="C52" s="88"/>
      <c r="D52" s="88"/>
      <c r="E52" s="88"/>
      <c r="F52" s="88"/>
      <c r="G52" s="88"/>
      <c r="H52" s="88"/>
    </row>
  </sheetData>
  <mergeCells count="5">
    <mergeCell ref="A1:F2"/>
    <mergeCell ref="B3:E5"/>
    <mergeCell ref="B7:E12"/>
    <mergeCell ref="A15:H15"/>
    <mergeCell ref="A20:H20"/>
  </mergeCells>
  <pageMargins left="0.57999999999999996" right="0.23622047244094491" top="0.55000000000000004" bottom="0.56999999999999995" header="0.28999999999999998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S100"/>
  <sheetViews>
    <sheetView zoomScaleNormal="100" workbookViewId="0">
      <pane xSplit="2" ySplit="2" topLeftCell="M3" activePane="bottomRight" state="frozen"/>
      <selection pane="topRight" activeCell="C1" sqref="C1"/>
      <selection pane="bottomLeft" activeCell="A3" sqref="A3"/>
      <selection pane="bottomRight" activeCell="T4" sqref="T4"/>
    </sheetView>
  </sheetViews>
  <sheetFormatPr baseColWidth="10" defaultRowHeight="11.25" x14ac:dyDescent="0.2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39"/>
    <col min="5" max="7" width="11.42578125" style="1"/>
    <col min="8" max="13" width="13.7109375" style="1" bestFit="1" customWidth="1"/>
    <col min="14" max="15" width="13.7109375" style="1" customWidth="1"/>
    <col min="16" max="16" width="13.7109375" style="1" bestFit="1" customWidth="1"/>
    <col min="17" max="18" width="13.7109375" style="1" customWidth="1"/>
    <col min="19" max="20" width="11.42578125" style="1"/>
    <col min="21" max="21" width="11.42578125" style="39"/>
    <col min="22" max="23" width="11.42578125" style="1"/>
    <col min="24" max="24" width="13.7109375" style="1" bestFit="1" customWidth="1"/>
    <col min="25" max="29" width="11.42578125" style="1"/>
    <col min="30" max="31" width="13.7109375" style="1" bestFit="1" customWidth="1"/>
    <col min="32" max="36" width="13.7109375" style="1" customWidth="1"/>
    <col min="37" max="38" width="11.42578125" style="1"/>
    <col min="39" max="39" width="11.42578125" style="39"/>
    <col min="40" max="40" width="13.7109375" style="1" bestFit="1" customWidth="1"/>
    <col min="41" max="42" width="11.42578125" style="1"/>
    <col min="43" max="43" width="13.7109375" style="1" bestFit="1" customWidth="1"/>
    <col min="44" max="47" width="11.42578125" style="1"/>
    <col min="48" max="49" width="13.7109375" style="1" bestFit="1" customWidth="1"/>
    <col min="50" max="54" width="13.7109375" style="1" customWidth="1"/>
    <col min="55" max="56" width="13.7109375" style="1" bestFit="1" customWidth="1"/>
    <col min="57" max="57" width="11.42578125" style="39"/>
    <col min="58" max="59" width="11.42578125" style="1"/>
    <col min="60" max="60" width="13.7109375" style="1" bestFit="1" customWidth="1"/>
    <col min="61" max="65" width="11.42578125" style="1"/>
    <col min="66" max="71" width="12.85546875" style="1" customWidth="1"/>
    <col min="72" max="73" width="11.42578125" style="1"/>
    <col min="74" max="74" width="11.42578125" style="39"/>
    <col min="75" max="82" width="11.42578125" style="1"/>
    <col min="83" max="83" width="13.28515625" style="1" customWidth="1"/>
    <col min="84" max="88" width="13" style="1" customWidth="1"/>
    <col min="89" max="90" width="11.42578125" style="1"/>
    <col min="91" max="91" width="11.42578125" style="39"/>
    <col min="92" max="99" width="11.42578125" style="1"/>
    <col min="100" max="101" width="12.42578125" style="1" customWidth="1"/>
    <col min="102" max="102" width="10.5703125" style="1" bestFit="1" customWidth="1"/>
    <col min="103" max="105" width="12.42578125" style="1" customWidth="1"/>
    <col min="106" max="107" width="11.42578125" style="1"/>
    <col min="108" max="108" width="11.42578125" style="39"/>
    <col min="109" max="116" width="11.42578125" style="1"/>
    <col min="117" max="122" width="12.42578125" style="1" customWidth="1"/>
    <col min="123" max="124" width="11.42578125" style="1"/>
    <col min="125" max="125" width="11.42578125" style="39"/>
    <col min="126" max="133" width="11.42578125" style="1"/>
    <col min="134" max="139" width="12.85546875" style="1" customWidth="1"/>
    <col min="140" max="141" width="11.42578125" style="1"/>
    <col min="142" max="142" width="11.42578125" style="39"/>
    <col min="143" max="150" width="11.42578125" style="1"/>
    <col min="151" max="156" width="12.42578125" style="1" customWidth="1"/>
    <col min="157" max="158" width="11.42578125" style="1"/>
    <col min="159" max="159" width="11.42578125" style="39"/>
    <col min="160" max="167" width="11.42578125" style="1"/>
    <col min="168" max="173" width="12.28515625" style="1" customWidth="1"/>
    <col min="174" max="16384" width="11.42578125" style="1"/>
  </cols>
  <sheetData>
    <row r="1" spans="1:175" x14ac:dyDescent="0.2">
      <c r="A1" s="53" t="s">
        <v>149</v>
      </c>
      <c r="B1" s="53" t="s">
        <v>150</v>
      </c>
      <c r="D1" s="182" t="s">
        <v>151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4"/>
      <c r="Q1" s="94"/>
      <c r="R1" s="94"/>
      <c r="S1" s="54"/>
      <c r="T1" s="54"/>
      <c r="U1" s="185" t="s">
        <v>153</v>
      </c>
      <c r="V1" s="186"/>
      <c r="W1" s="186"/>
      <c r="X1" s="186"/>
      <c r="Y1" s="186"/>
      <c r="Z1" s="186"/>
      <c r="AA1" s="186"/>
      <c r="AB1" s="94"/>
      <c r="AC1" s="94"/>
      <c r="AD1" s="94"/>
      <c r="AE1" s="94"/>
      <c r="AF1" s="94"/>
      <c r="AG1" s="94"/>
      <c r="AH1" s="94"/>
      <c r="AI1" s="94"/>
      <c r="AJ1" s="43"/>
      <c r="AM1" s="185" t="s">
        <v>154</v>
      </c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94"/>
      <c r="BA1" s="94"/>
      <c r="BB1" s="43"/>
      <c r="BC1" s="43"/>
      <c r="BD1" s="43"/>
      <c r="BE1" s="186" t="s">
        <v>181</v>
      </c>
      <c r="BF1" s="186"/>
      <c r="BG1" s="186"/>
      <c r="BH1" s="186"/>
      <c r="BI1" s="186"/>
      <c r="BJ1" s="186"/>
      <c r="BK1" s="186"/>
      <c r="BL1" s="186"/>
      <c r="BM1" s="186"/>
      <c r="BN1" s="186"/>
      <c r="BO1" s="186"/>
      <c r="BP1" s="186"/>
      <c r="BQ1" s="186"/>
      <c r="BR1" s="94"/>
      <c r="BS1" s="94"/>
      <c r="BV1" s="186" t="s">
        <v>180</v>
      </c>
      <c r="BW1" s="186"/>
      <c r="BX1" s="186"/>
      <c r="BY1" s="186"/>
      <c r="BZ1" s="186"/>
      <c r="CA1" s="186"/>
      <c r="CB1" s="186"/>
      <c r="CC1" s="186"/>
      <c r="CD1" s="186"/>
      <c r="CE1" s="186"/>
      <c r="CF1" s="186"/>
      <c r="CG1" s="186"/>
      <c r="CH1" s="186"/>
      <c r="CI1" s="94"/>
      <c r="CJ1" s="94"/>
      <c r="CM1" s="182" t="s">
        <v>182</v>
      </c>
      <c r="CN1" s="183"/>
      <c r="CO1" s="183"/>
      <c r="CP1" s="183"/>
      <c r="CQ1" s="183"/>
      <c r="CR1" s="183"/>
      <c r="CS1" s="183"/>
      <c r="CT1" s="183"/>
      <c r="CU1" s="183"/>
      <c r="CV1" s="183"/>
      <c r="CW1" s="183"/>
      <c r="CX1" s="183"/>
      <c r="CY1" s="184"/>
      <c r="CZ1" s="94"/>
      <c r="DA1" s="94"/>
      <c r="DD1" s="186" t="s">
        <v>183</v>
      </c>
      <c r="DE1" s="186"/>
      <c r="DF1" s="186"/>
      <c r="DG1" s="186"/>
      <c r="DH1" s="186"/>
      <c r="DI1" s="186"/>
      <c r="DJ1" s="186"/>
      <c r="DK1" s="186"/>
      <c r="DL1" s="186"/>
      <c r="DM1" s="186"/>
      <c r="DN1" s="186"/>
      <c r="DO1" s="186"/>
      <c r="DP1" s="186"/>
      <c r="DQ1" s="94"/>
      <c r="DR1" s="94"/>
      <c r="DU1" s="186" t="s">
        <v>184</v>
      </c>
      <c r="DV1" s="186"/>
      <c r="DW1" s="186"/>
      <c r="DX1" s="186"/>
      <c r="DY1" s="186"/>
      <c r="DZ1" s="186"/>
      <c r="EA1" s="186"/>
      <c r="EB1" s="186"/>
      <c r="EC1" s="186"/>
      <c r="ED1" s="186"/>
      <c r="EE1" s="186"/>
      <c r="EF1" s="94"/>
      <c r="EG1" s="94"/>
      <c r="EH1" s="94"/>
      <c r="EI1" s="94"/>
      <c r="EL1" s="186" t="s">
        <v>185</v>
      </c>
      <c r="EM1" s="186"/>
      <c r="EN1" s="186"/>
      <c r="EO1" s="186"/>
      <c r="EP1" s="186"/>
      <c r="EQ1" s="186"/>
      <c r="ER1" s="186"/>
      <c r="ES1" s="186"/>
      <c r="ET1" s="186"/>
      <c r="EU1" s="186"/>
      <c r="EV1" s="186"/>
      <c r="EW1" s="186"/>
      <c r="EX1" s="186"/>
      <c r="EY1" s="94"/>
      <c r="EZ1" s="94"/>
      <c r="FC1" s="186" t="s">
        <v>186</v>
      </c>
      <c r="FD1" s="186"/>
      <c r="FE1" s="186"/>
      <c r="FF1" s="186"/>
      <c r="FG1" s="186"/>
      <c r="FH1" s="186"/>
      <c r="FI1" s="186"/>
      <c r="FJ1" s="186"/>
      <c r="FK1" s="186"/>
      <c r="FL1" s="186"/>
      <c r="FM1" s="186"/>
      <c r="FN1" s="94"/>
      <c r="FO1" s="94"/>
      <c r="FP1" s="94"/>
      <c r="FQ1" s="94"/>
    </row>
    <row r="2" spans="1:175" x14ac:dyDescent="0.2">
      <c r="A2" s="1" t="s">
        <v>145</v>
      </c>
      <c r="B2" s="119" t="s">
        <v>166</v>
      </c>
      <c r="D2" s="110" t="s">
        <v>28</v>
      </c>
      <c r="E2" s="53" t="s">
        <v>179</v>
      </c>
      <c r="F2" s="53" t="s">
        <v>30</v>
      </c>
      <c r="G2" s="53" t="s">
        <v>31</v>
      </c>
      <c r="H2" s="53" t="s">
        <v>162</v>
      </c>
      <c r="I2" s="53" t="s">
        <v>208</v>
      </c>
      <c r="J2" s="53" t="s">
        <v>207</v>
      </c>
      <c r="K2" s="53" t="s">
        <v>209</v>
      </c>
      <c r="L2" s="53" t="s">
        <v>210</v>
      </c>
      <c r="M2" s="53" t="s">
        <v>211</v>
      </c>
      <c r="N2" s="53" t="s">
        <v>212</v>
      </c>
      <c r="O2" s="53" t="s">
        <v>237</v>
      </c>
      <c r="P2" s="53" t="s">
        <v>243</v>
      </c>
      <c r="Q2" s="178" t="s">
        <v>245</v>
      </c>
      <c r="R2" s="178" t="s">
        <v>257</v>
      </c>
      <c r="U2" s="110" t="s">
        <v>28</v>
      </c>
      <c r="V2" s="53" t="s">
        <v>179</v>
      </c>
      <c r="W2" s="53" t="s">
        <v>30</v>
      </c>
      <c r="X2" s="53" t="s">
        <v>31</v>
      </c>
      <c r="Y2" s="53" t="s">
        <v>162</v>
      </c>
      <c r="Z2" s="53" t="s">
        <v>208</v>
      </c>
      <c r="AA2" s="53" t="s">
        <v>207</v>
      </c>
      <c r="AB2" s="53" t="s">
        <v>209</v>
      </c>
      <c r="AC2" s="53" t="s">
        <v>210</v>
      </c>
      <c r="AD2" s="53" t="s">
        <v>211</v>
      </c>
      <c r="AE2" s="53" t="s">
        <v>212</v>
      </c>
      <c r="AF2" s="53" t="s">
        <v>237</v>
      </c>
      <c r="AG2" s="55" t="s">
        <v>243</v>
      </c>
      <c r="AH2" s="178" t="s">
        <v>245</v>
      </c>
      <c r="AI2" s="178" t="s">
        <v>257</v>
      </c>
      <c r="AJ2" s="62" t="s">
        <v>191</v>
      </c>
      <c r="AM2" s="110" t="s">
        <v>28</v>
      </c>
      <c r="AN2" s="53" t="s">
        <v>179</v>
      </c>
      <c r="AO2" s="53" t="s">
        <v>30</v>
      </c>
      <c r="AP2" s="53" t="s">
        <v>31</v>
      </c>
      <c r="AQ2" s="53" t="s">
        <v>162</v>
      </c>
      <c r="AR2" s="53" t="s">
        <v>208</v>
      </c>
      <c r="AS2" s="53" t="s">
        <v>207</v>
      </c>
      <c r="AT2" s="53" t="s">
        <v>209</v>
      </c>
      <c r="AU2" s="53" t="s">
        <v>210</v>
      </c>
      <c r="AV2" s="55" t="s">
        <v>211</v>
      </c>
      <c r="AW2" s="55" t="s">
        <v>212</v>
      </c>
      <c r="AX2" s="55" t="s">
        <v>237</v>
      </c>
      <c r="AY2" s="55" t="s">
        <v>243</v>
      </c>
      <c r="AZ2" s="178" t="s">
        <v>245</v>
      </c>
      <c r="BA2" s="178" t="s">
        <v>257</v>
      </c>
      <c r="BB2" s="174" t="s">
        <v>191</v>
      </c>
      <c r="BE2" s="110" t="s">
        <v>28</v>
      </c>
      <c r="BF2" s="53" t="s">
        <v>179</v>
      </c>
      <c r="BG2" s="53" t="s">
        <v>30</v>
      </c>
      <c r="BH2" s="53" t="s">
        <v>31</v>
      </c>
      <c r="BI2" s="53" t="s">
        <v>162</v>
      </c>
      <c r="BJ2" s="53" t="s">
        <v>208</v>
      </c>
      <c r="BK2" s="53" t="s">
        <v>207</v>
      </c>
      <c r="BL2" s="53" t="s">
        <v>209</v>
      </c>
      <c r="BM2" s="53" t="s">
        <v>210</v>
      </c>
      <c r="BN2" s="53" t="s">
        <v>211</v>
      </c>
      <c r="BO2" s="53" t="s">
        <v>212</v>
      </c>
      <c r="BP2" s="55" t="s">
        <v>237</v>
      </c>
      <c r="BQ2" s="53" t="s">
        <v>243</v>
      </c>
      <c r="BR2" s="178" t="s">
        <v>245</v>
      </c>
      <c r="BS2" s="178" t="s">
        <v>257</v>
      </c>
      <c r="BV2" s="110" t="s">
        <v>28</v>
      </c>
      <c r="BW2" s="53" t="s">
        <v>179</v>
      </c>
      <c r="BX2" s="53" t="s">
        <v>30</v>
      </c>
      <c r="BY2" s="53" t="s">
        <v>31</v>
      </c>
      <c r="BZ2" s="53" t="s">
        <v>162</v>
      </c>
      <c r="CA2" s="53" t="s">
        <v>208</v>
      </c>
      <c r="CB2" s="53" t="s">
        <v>207</v>
      </c>
      <c r="CC2" s="53" t="s">
        <v>209</v>
      </c>
      <c r="CD2" s="53" t="s">
        <v>210</v>
      </c>
      <c r="CE2" s="53" t="s">
        <v>211</v>
      </c>
      <c r="CF2" s="53" t="s">
        <v>212</v>
      </c>
      <c r="CG2" s="53" t="s">
        <v>237</v>
      </c>
      <c r="CH2" s="53" t="s">
        <v>243</v>
      </c>
      <c r="CI2" s="178" t="s">
        <v>245</v>
      </c>
      <c r="CJ2" s="178" t="s">
        <v>257</v>
      </c>
      <c r="CM2" s="110" t="s">
        <v>28</v>
      </c>
      <c r="CN2" s="53" t="s">
        <v>179</v>
      </c>
      <c r="CO2" s="53" t="s">
        <v>30</v>
      </c>
      <c r="CP2" s="53" t="s">
        <v>31</v>
      </c>
      <c r="CQ2" s="53" t="s">
        <v>162</v>
      </c>
      <c r="CR2" s="53" t="s">
        <v>208</v>
      </c>
      <c r="CS2" s="53" t="s">
        <v>207</v>
      </c>
      <c r="CT2" s="53" t="s">
        <v>209</v>
      </c>
      <c r="CU2" s="53" t="s">
        <v>210</v>
      </c>
      <c r="CV2" s="53" t="s">
        <v>211</v>
      </c>
      <c r="CW2" s="53" t="s">
        <v>212</v>
      </c>
      <c r="CX2" s="53" t="s">
        <v>237</v>
      </c>
      <c r="CY2" s="53" t="s">
        <v>243</v>
      </c>
      <c r="CZ2" s="178" t="s">
        <v>245</v>
      </c>
      <c r="DA2" s="178" t="s">
        <v>257</v>
      </c>
      <c r="DD2" s="110" t="s">
        <v>28</v>
      </c>
      <c r="DE2" s="53" t="s">
        <v>179</v>
      </c>
      <c r="DF2" s="53" t="s">
        <v>30</v>
      </c>
      <c r="DG2" s="53" t="s">
        <v>31</v>
      </c>
      <c r="DH2" s="53" t="s">
        <v>162</v>
      </c>
      <c r="DI2" s="53" t="s">
        <v>208</v>
      </c>
      <c r="DJ2" s="53" t="s">
        <v>207</v>
      </c>
      <c r="DK2" s="53" t="s">
        <v>209</v>
      </c>
      <c r="DL2" s="53" t="s">
        <v>210</v>
      </c>
      <c r="DM2" s="53" t="s">
        <v>211</v>
      </c>
      <c r="DN2" s="53" t="s">
        <v>212</v>
      </c>
      <c r="DO2" s="53" t="s">
        <v>237</v>
      </c>
      <c r="DP2" s="53" t="s">
        <v>243</v>
      </c>
      <c r="DQ2" s="178" t="s">
        <v>245</v>
      </c>
      <c r="DR2" s="178" t="s">
        <v>257</v>
      </c>
      <c r="DU2" s="110" t="s">
        <v>28</v>
      </c>
      <c r="DV2" s="53" t="s">
        <v>179</v>
      </c>
      <c r="DW2" s="53" t="s">
        <v>30</v>
      </c>
      <c r="DX2" s="53" t="s">
        <v>31</v>
      </c>
      <c r="DY2" s="53" t="s">
        <v>162</v>
      </c>
      <c r="DZ2" s="53" t="s">
        <v>208</v>
      </c>
      <c r="EA2" s="53" t="s">
        <v>207</v>
      </c>
      <c r="EB2" s="53" t="s">
        <v>209</v>
      </c>
      <c r="EC2" s="53" t="s">
        <v>210</v>
      </c>
      <c r="ED2" s="53" t="s">
        <v>211</v>
      </c>
      <c r="EE2" s="53" t="s">
        <v>212</v>
      </c>
      <c r="EF2" s="53" t="s">
        <v>237</v>
      </c>
      <c r="EG2" s="53" t="s">
        <v>243</v>
      </c>
      <c r="EH2" s="178" t="s">
        <v>245</v>
      </c>
      <c r="EI2" s="178" t="s">
        <v>257</v>
      </c>
      <c r="EL2" s="110" t="s">
        <v>28</v>
      </c>
      <c r="EM2" s="53" t="s">
        <v>179</v>
      </c>
      <c r="EN2" s="53" t="s">
        <v>30</v>
      </c>
      <c r="EO2" s="53" t="s">
        <v>31</v>
      </c>
      <c r="EP2" s="53" t="s">
        <v>162</v>
      </c>
      <c r="EQ2" s="53" t="s">
        <v>208</v>
      </c>
      <c r="ER2" s="53" t="s">
        <v>207</v>
      </c>
      <c r="ES2" s="53" t="s">
        <v>209</v>
      </c>
      <c r="ET2" s="53" t="s">
        <v>210</v>
      </c>
      <c r="EU2" s="53" t="s">
        <v>211</v>
      </c>
      <c r="EV2" s="53" t="s">
        <v>212</v>
      </c>
      <c r="EW2" s="53" t="s">
        <v>237</v>
      </c>
      <c r="EX2" s="53" t="s">
        <v>243</v>
      </c>
      <c r="EY2" s="178" t="s">
        <v>245</v>
      </c>
      <c r="EZ2" s="178" t="s">
        <v>257</v>
      </c>
      <c r="FC2" s="110" t="s">
        <v>28</v>
      </c>
      <c r="FD2" s="53" t="s">
        <v>179</v>
      </c>
      <c r="FE2" s="53" t="s">
        <v>30</v>
      </c>
      <c r="FF2" s="53" t="s">
        <v>31</v>
      </c>
      <c r="FG2" s="53" t="s">
        <v>162</v>
      </c>
      <c r="FH2" s="53" t="s">
        <v>208</v>
      </c>
      <c r="FI2" s="53" t="s">
        <v>207</v>
      </c>
      <c r="FJ2" s="53" t="s">
        <v>209</v>
      </c>
      <c r="FK2" s="53" t="s">
        <v>210</v>
      </c>
      <c r="FL2" s="53" t="s">
        <v>211</v>
      </c>
      <c r="FM2" s="53" t="s">
        <v>212</v>
      </c>
      <c r="FN2" s="53" t="s">
        <v>237</v>
      </c>
      <c r="FO2" s="53" t="s">
        <v>243</v>
      </c>
      <c r="FP2" s="178" t="s">
        <v>245</v>
      </c>
      <c r="FQ2" s="178" t="s">
        <v>257</v>
      </c>
    </row>
    <row r="3" spans="1:175" x14ac:dyDescent="0.2">
      <c r="A3" s="1" t="s">
        <v>146</v>
      </c>
      <c r="B3" s="151" t="s">
        <v>239</v>
      </c>
      <c r="D3" s="120" t="s">
        <v>174</v>
      </c>
      <c r="E3" s="121" t="s">
        <v>174</v>
      </c>
      <c r="F3" s="122" t="s">
        <v>169</v>
      </c>
      <c r="G3" s="123">
        <v>0.55000000000000004</v>
      </c>
      <c r="H3" s="57" t="s">
        <v>178</v>
      </c>
      <c r="I3" s="124">
        <v>99.57</v>
      </c>
      <c r="J3" s="124">
        <v>54.76</v>
      </c>
      <c r="K3" s="124">
        <v>99.57</v>
      </c>
      <c r="L3" s="124">
        <v>54.76</v>
      </c>
      <c r="M3" s="166">
        <v>3.27E-2</v>
      </c>
      <c r="N3" s="166">
        <v>3.27E-2</v>
      </c>
      <c r="O3" s="168">
        <v>0</v>
      </c>
      <c r="P3" s="167" t="s">
        <v>244</v>
      </c>
      <c r="Q3" s="179" t="s">
        <v>246</v>
      </c>
      <c r="R3" s="179" t="s">
        <v>258</v>
      </c>
      <c r="S3" s="1">
        <f>IF(M3&gt;0,J3,0)</f>
        <v>54.76</v>
      </c>
      <c r="T3" s="1">
        <f>IF(N3&gt;0,L3,0)</f>
        <v>54.76</v>
      </c>
      <c r="U3" s="120" t="s">
        <v>174</v>
      </c>
      <c r="V3" s="121" t="s">
        <v>174</v>
      </c>
      <c r="W3" s="122" t="s">
        <v>169</v>
      </c>
      <c r="X3" s="123">
        <v>0.55000000000000004</v>
      </c>
      <c r="Y3" s="57" t="s">
        <v>178</v>
      </c>
      <c r="Z3" s="124">
        <v>99.57</v>
      </c>
      <c r="AA3" s="124">
        <v>54.76</v>
      </c>
      <c r="AB3" s="124">
        <v>99.57</v>
      </c>
      <c r="AC3" s="124">
        <v>54.76</v>
      </c>
      <c r="AD3" s="166">
        <v>3.27E-2</v>
      </c>
      <c r="AE3" s="166">
        <v>3.27E-2</v>
      </c>
      <c r="AF3" s="171">
        <v>0</v>
      </c>
      <c r="AG3" s="167" t="s">
        <v>244</v>
      </c>
      <c r="AH3" s="179" t="s">
        <v>247</v>
      </c>
      <c r="AI3" s="179" t="s">
        <v>261</v>
      </c>
      <c r="AJ3" s="172">
        <f>IF(X3="","",IF(AF3&lt;&gt;0,X3,IF(X3&lt;=0,0,IF(Y3="*",1/X3,X3))))</f>
        <v>1.8181818181818181</v>
      </c>
      <c r="AK3" s="1">
        <f>IF(AD3&gt;0,AA3,0)</f>
        <v>54.76</v>
      </c>
      <c r="AL3" s="1">
        <f>IF(AE3&gt;0,AC3,0)</f>
        <v>54.76</v>
      </c>
      <c r="AM3" s="120" t="s">
        <v>174</v>
      </c>
      <c r="AN3" s="121" t="s">
        <v>174</v>
      </c>
      <c r="AO3" s="122" t="s">
        <v>169</v>
      </c>
      <c r="AP3" s="123">
        <v>0.03</v>
      </c>
      <c r="AQ3" s="57" t="s">
        <v>178</v>
      </c>
      <c r="AR3" s="124">
        <v>99.57</v>
      </c>
      <c r="AS3" s="124">
        <v>54.76</v>
      </c>
      <c r="AT3" s="124">
        <v>99.57</v>
      </c>
      <c r="AU3" s="124">
        <v>54.76</v>
      </c>
      <c r="AV3" s="166">
        <v>3.27E-2</v>
      </c>
      <c r="AW3" s="166">
        <v>3.27E-2</v>
      </c>
      <c r="AX3" s="171">
        <v>1</v>
      </c>
      <c r="AY3" s="167" t="s">
        <v>244</v>
      </c>
      <c r="AZ3" s="179" t="s">
        <v>248</v>
      </c>
      <c r="BA3" s="179" t="s">
        <v>262</v>
      </c>
      <c r="BB3" s="173">
        <f>IF(AP3="","",IF(AX3&lt;&gt;0,AP3,IF(AP3&lt;=0,0,IF(AQ3="*",1/AP3,AP3))))</f>
        <v>0.03</v>
      </c>
      <c r="BC3" s="1">
        <f>IF(AV3&gt;0,AS3,0)</f>
        <v>54.76</v>
      </c>
      <c r="BD3" s="1">
        <f>IF(AW3&gt;0,AU3,0)</f>
        <v>54.76</v>
      </c>
      <c r="BE3" s="120" t="s">
        <v>174</v>
      </c>
      <c r="BF3" s="121" t="s">
        <v>174</v>
      </c>
      <c r="BG3" s="122" t="s">
        <v>169</v>
      </c>
      <c r="BH3" s="123">
        <v>0.55000000000000004</v>
      </c>
      <c r="BI3" s="57" t="s">
        <v>178</v>
      </c>
      <c r="BJ3" s="124">
        <v>99.57</v>
      </c>
      <c r="BK3" s="124">
        <v>54.76</v>
      </c>
      <c r="BL3" s="124">
        <v>99.57</v>
      </c>
      <c r="BM3" s="124">
        <v>54.76</v>
      </c>
      <c r="BN3" s="166">
        <v>3.27E-2</v>
      </c>
      <c r="BO3" s="166">
        <v>3.27E-2</v>
      </c>
      <c r="BP3" s="130"/>
      <c r="BQ3" s="167" t="s">
        <v>244</v>
      </c>
      <c r="BR3" s="179" t="s">
        <v>249</v>
      </c>
      <c r="BS3" s="179" t="s">
        <v>263</v>
      </c>
      <c r="BT3" s="1">
        <f>IF(BN3&gt;0,BK3,0)</f>
        <v>54.76</v>
      </c>
      <c r="BU3" s="1">
        <f>IF(BO3&gt;0,BM3,0)</f>
        <v>54.76</v>
      </c>
      <c r="BV3" s="120" t="s">
        <v>174</v>
      </c>
      <c r="BW3" s="121" t="s">
        <v>174</v>
      </c>
      <c r="BX3" s="122" t="s">
        <v>169</v>
      </c>
      <c r="BY3" s="123">
        <v>0.55000000000000004</v>
      </c>
      <c r="BZ3" s="57" t="s">
        <v>178</v>
      </c>
      <c r="CA3" s="124">
        <v>99.57</v>
      </c>
      <c r="CB3" s="124">
        <v>54.76</v>
      </c>
      <c r="CC3" s="124">
        <v>99.57</v>
      </c>
      <c r="CD3" s="124">
        <v>54.76</v>
      </c>
      <c r="CE3" s="166">
        <v>3.27E-2</v>
      </c>
      <c r="CF3" s="166">
        <v>3.27E-2</v>
      </c>
      <c r="CG3" s="130"/>
      <c r="CH3" s="167" t="s">
        <v>244</v>
      </c>
      <c r="CI3" s="179" t="s">
        <v>250</v>
      </c>
      <c r="CJ3" s="179" t="s">
        <v>264</v>
      </c>
      <c r="CK3" s="1">
        <f>IF(CE3&gt;0,CB3,0)</f>
        <v>54.76</v>
      </c>
      <c r="CL3" s="1">
        <f>IF(CF3&gt;0,CD3,0)</f>
        <v>54.76</v>
      </c>
      <c r="CM3" s="120" t="s">
        <v>174</v>
      </c>
      <c r="CN3" s="121" t="s">
        <v>174</v>
      </c>
      <c r="CO3" s="122" t="s">
        <v>169</v>
      </c>
      <c r="CP3" s="123">
        <v>0.55000000000000004</v>
      </c>
      <c r="CQ3" s="57" t="s">
        <v>178</v>
      </c>
      <c r="CR3" s="124">
        <v>99.57</v>
      </c>
      <c r="CS3" s="124">
        <v>54.76</v>
      </c>
      <c r="CT3" s="124">
        <v>99.57</v>
      </c>
      <c r="CU3" s="124">
        <v>54.76</v>
      </c>
      <c r="CV3" s="166">
        <v>3.27E-2</v>
      </c>
      <c r="CW3" s="166">
        <v>3.27E-2</v>
      </c>
      <c r="CX3" s="130"/>
      <c r="CY3" s="167" t="s">
        <v>244</v>
      </c>
      <c r="CZ3" s="179" t="s">
        <v>251</v>
      </c>
      <c r="DA3" s="179" t="s">
        <v>265</v>
      </c>
      <c r="DB3" s="1">
        <f>IF(CV3&gt;0,CS3,0)</f>
        <v>54.76</v>
      </c>
      <c r="DC3" s="1">
        <f>IF(CW3&gt;0,CU3,0)</f>
        <v>54.76</v>
      </c>
      <c r="DD3" s="120" t="s">
        <v>174</v>
      </c>
      <c r="DE3" s="121" t="s">
        <v>174</v>
      </c>
      <c r="DF3" s="122" t="s">
        <v>169</v>
      </c>
      <c r="DG3" s="123">
        <v>0.55000000000000004</v>
      </c>
      <c r="DH3" s="57" t="s">
        <v>178</v>
      </c>
      <c r="DI3" s="124">
        <v>99.57</v>
      </c>
      <c r="DJ3" s="124">
        <v>54.76</v>
      </c>
      <c r="DK3" s="124">
        <v>99.57</v>
      </c>
      <c r="DL3" s="124">
        <v>54.76</v>
      </c>
      <c r="DM3" s="166">
        <v>3.27E-2</v>
      </c>
      <c r="DN3" s="166">
        <v>3.27E-2</v>
      </c>
      <c r="DO3" s="130"/>
      <c r="DP3" s="167" t="s">
        <v>244</v>
      </c>
      <c r="DQ3" s="179" t="s">
        <v>252</v>
      </c>
      <c r="DR3" s="179" t="s">
        <v>266</v>
      </c>
      <c r="DS3" s="1">
        <f>IF(DM3&gt;0,DJ3,0)</f>
        <v>54.76</v>
      </c>
      <c r="DT3" s="1">
        <f>IF(DN3&gt;0,DL3,0)</f>
        <v>54.76</v>
      </c>
      <c r="DU3" s="120" t="s">
        <v>174</v>
      </c>
      <c r="DV3" s="121" t="s">
        <v>174</v>
      </c>
      <c r="DW3" s="122" t="s">
        <v>169</v>
      </c>
      <c r="DX3" s="123">
        <v>0.55000000000000004</v>
      </c>
      <c r="DY3" s="57" t="s">
        <v>178</v>
      </c>
      <c r="DZ3" s="124">
        <v>99.57</v>
      </c>
      <c r="EA3" s="124">
        <v>54.76</v>
      </c>
      <c r="EB3" s="124">
        <v>99.57</v>
      </c>
      <c r="EC3" s="124">
        <v>54.76</v>
      </c>
      <c r="ED3" s="166">
        <v>3.27E-2</v>
      </c>
      <c r="EE3" s="166">
        <v>3.27E-2</v>
      </c>
      <c r="EF3" s="130"/>
      <c r="EG3" s="167" t="s">
        <v>244</v>
      </c>
      <c r="EH3" s="179" t="s">
        <v>253</v>
      </c>
      <c r="EI3" s="179" t="s">
        <v>267</v>
      </c>
      <c r="EJ3" s="1">
        <f>IF(ED3&gt;0,EA3,0)</f>
        <v>54.76</v>
      </c>
      <c r="EK3" s="1">
        <f>IF(EE3&gt;0,EC3,0)</f>
        <v>54.76</v>
      </c>
      <c r="EL3" s="120" t="s">
        <v>174</v>
      </c>
      <c r="EM3" s="121" t="s">
        <v>174</v>
      </c>
      <c r="EN3" s="122" t="s">
        <v>169</v>
      </c>
      <c r="EO3" s="123">
        <v>0.55000000000000004</v>
      </c>
      <c r="EP3" s="57" t="s">
        <v>178</v>
      </c>
      <c r="EQ3" s="124">
        <v>99.57</v>
      </c>
      <c r="ER3" s="124">
        <v>54.76</v>
      </c>
      <c r="ES3" s="124">
        <v>99.57</v>
      </c>
      <c r="ET3" s="124">
        <v>54.76</v>
      </c>
      <c r="EU3" s="166">
        <v>3.27E-2</v>
      </c>
      <c r="EV3" s="166">
        <v>3.27E-2</v>
      </c>
      <c r="EW3" s="130"/>
      <c r="EX3" s="167" t="s">
        <v>244</v>
      </c>
      <c r="EY3" s="179" t="s">
        <v>254</v>
      </c>
      <c r="EZ3" s="179" t="s">
        <v>268</v>
      </c>
      <c r="FA3" s="1">
        <f>IF(EU3&gt;0,ER3,0)</f>
        <v>54.76</v>
      </c>
      <c r="FB3" s="1">
        <f>IF(EV3&gt;0,ET3,0)</f>
        <v>54.76</v>
      </c>
      <c r="FC3" s="120" t="s">
        <v>174</v>
      </c>
      <c r="FD3" s="121" t="s">
        <v>174</v>
      </c>
      <c r="FE3" s="122" t="s">
        <v>169</v>
      </c>
      <c r="FF3" s="123">
        <v>0.55000000000000004</v>
      </c>
      <c r="FG3" s="57" t="s">
        <v>178</v>
      </c>
      <c r="FH3" s="124">
        <v>99.57</v>
      </c>
      <c r="FI3" s="124">
        <v>54.76</v>
      </c>
      <c r="FJ3" s="124">
        <v>99.57</v>
      </c>
      <c r="FK3" s="124">
        <v>54.76</v>
      </c>
      <c r="FL3" s="166">
        <v>3.27E-2</v>
      </c>
      <c r="FM3" s="166">
        <v>3.27E-2</v>
      </c>
      <c r="FN3" s="130"/>
      <c r="FO3" s="167" t="s">
        <v>244</v>
      </c>
      <c r="FP3" s="179" t="s">
        <v>255</v>
      </c>
      <c r="FQ3" s="179" t="s">
        <v>269</v>
      </c>
      <c r="FR3" s="1">
        <f>IF(FL3&gt;0,FI3,0)</f>
        <v>54.76</v>
      </c>
      <c r="FS3" s="1">
        <f>IF(FM3&gt;0,FK3,0)</f>
        <v>54.76</v>
      </c>
    </row>
    <row r="4" spans="1:175" x14ac:dyDescent="0.2">
      <c r="A4" s="1" t="s">
        <v>160</v>
      </c>
      <c r="B4" s="56" t="s">
        <v>167</v>
      </c>
      <c r="D4" s="125"/>
      <c r="E4" s="126"/>
      <c r="F4" s="127"/>
      <c r="O4" s="169"/>
      <c r="P4" s="59"/>
      <c r="Q4" s="39"/>
      <c r="R4" s="39"/>
      <c r="S4" s="1">
        <f t="shared" ref="S4:S67" si="0">IF(M4&gt;0,J4,0)</f>
        <v>0</v>
      </c>
      <c r="T4" s="1">
        <f t="shared" ref="T4:T67" si="1">IF(N4&gt;0,K4,0)</f>
        <v>0</v>
      </c>
      <c r="U4" s="111"/>
      <c r="AG4" s="59"/>
      <c r="AH4" s="39"/>
      <c r="AI4" s="39"/>
      <c r="AJ4" s="173" t="str">
        <f t="shared" ref="AJ4:AJ67" si="2">IF(X4="","",IF(AF4&lt;&gt;0,X4,IF(X4&lt;=0,0,IF(Y4="*",1/X4,X4))))</f>
        <v/>
      </c>
      <c r="AK4" s="1">
        <f t="shared" ref="AK4:AK67" si="3">IF(AD4&gt;0,AA4,0)</f>
        <v>0</v>
      </c>
      <c r="AL4" s="1">
        <f t="shared" ref="AL4:AL67" si="4">IF(AE4&gt;0,AC4,0)</f>
        <v>0</v>
      </c>
      <c r="AM4" s="111"/>
      <c r="AY4" s="59"/>
      <c r="AZ4" s="39"/>
      <c r="BA4" s="39"/>
      <c r="BB4" s="173" t="str">
        <f t="shared" ref="BB4:BB67" si="5">IF(AP4="","",IF(AX4&lt;&gt;0,AP4,IF(AP4&lt;=0,0,IF(AQ4="*",1/AP4,AP4))))</f>
        <v/>
      </c>
      <c r="BC4" s="1">
        <f t="shared" ref="BC4:BC67" si="6">IF(AV4&gt;0,AS4,0)</f>
        <v>0</v>
      </c>
      <c r="BD4" s="1">
        <f t="shared" ref="BD4:BD67" si="7">IF(AW4&gt;0,AU4,0)</f>
        <v>0</v>
      </c>
      <c r="BE4" s="111"/>
      <c r="BQ4" s="59"/>
      <c r="BR4" s="39"/>
      <c r="BS4" s="39"/>
      <c r="BT4" s="1">
        <f t="shared" ref="BT4:BT67" si="8">IF(BN4&gt;0,BK4,0)</f>
        <v>0</v>
      </c>
      <c r="BU4" s="1">
        <f t="shared" ref="BU4:BU67" si="9">IF(BO4&gt;0,BM4,0)</f>
        <v>0</v>
      </c>
      <c r="BV4" s="111"/>
      <c r="CH4" s="59"/>
      <c r="CI4" s="39"/>
      <c r="CJ4" s="39"/>
      <c r="CK4" s="1">
        <f t="shared" ref="CK4:CK67" si="10">IF(CE4&gt;0,CB4,0)</f>
        <v>0</v>
      </c>
      <c r="CL4" s="1">
        <f t="shared" ref="CL4:CL67" si="11">IF(CF4&gt;0,CD4,0)</f>
        <v>0</v>
      </c>
      <c r="CM4" s="111"/>
      <c r="CY4" s="59"/>
      <c r="CZ4" s="39"/>
      <c r="DA4" s="39"/>
      <c r="DB4" s="1">
        <f t="shared" ref="DB4:DB67" si="12">IF(CV4&gt;0,CS4,0)</f>
        <v>0</v>
      </c>
      <c r="DC4" s="1">
        <f t="shared" ref="DC4:DC67" si="13">IF(CW4&gt;0,CU4,0)</f>
        <v>0</v>
      </c>
      <c r="DD4" s="111"/>
      <c r="DP4" s="59"/>
      <c r="DQ4" s="39"/>
      <c r="DR4" s="39"/>
      <c r="DS4" s="1">
        <f t="shared" ref="DS4:DS67" si="14">IF(DM4&gt;0,DJ4,0)</f>
        <v>0</v>
      </c>
      <c r="DT4" s="1">
        <f t="shared" ref="DT4:DT67" si="15">IF(DN4&gt;0,DL4,0)</f>
        <v>0</v>
      </c>
      <c r="DU4" s="111"/>
      <c r="EG4" s="59"/>
      <c r="EH4" s="39"/>
      <c r="EI4" s="39"/>
      <c r="EJ4" s="1">
        <f t="shared" ref="EJ4:EJ67" si="16">IF(ED4&gt;0,EA4,0)</f>
        <v>0</v>
      </c>
      <c r="EK4" s="1">
        <f t="shared" ref="EK4:EK67" si="17">IF(EE4&gt;0,EC4,0)</f>
        <v>0</v>
      </c>
      <c r="EL4" s="111"/>
      <c r="EX4" s="59"/>
      <c r="EY4" s="39"/>
      <c r="EZ4" s="39"/>
      <c r="FA4" s="1">
        <f t="shared" ref="FA4:FA67" si="18">IF(EU4&gt;0,ER4,0)</f>
        <v>0</v>
      </c>
      <c r="FB4" s="1">
        <f t="shared" ref="FB4:FB67" si="19">IF(EV4&gt;0,ET4,0)</f>
        <v>0</v>
      </c>
      <c r="FC4" s="111"/>
      <c r="FO4" s="59"/>
      <c r="FP4" s="39"/>
      <c r="FQ4" s="39"/>
      <c r="FR4" s="1">
        <f t="shared" ref="FR4:FR67" si="20">IF(FL4&gt;0,FI4,0)</f>
        <v>0</v>
      </c>
      <c r="FS4" s="1">
        <f t="shared" ref="FS4:FS67" si="21">IF(FM4&gt;0,FK4,0)</f>
        <v>0</v>
      </c>
    </row>
    <row r="5" spans="1:175" x14ac:dyDescent="0.2">
      <c r="A5" s="1" t="s">
        <v>161</v>
      </c>
      <c r="B5" s="56">
        <v>4</v>
      </c>
      <c r="D5" s="111"/>
      <c r="O5" s="169"/>
      <c r="P5" s="59"/>
      <c r="Q5" s="39"/>
      <c r="R5" s="39"/>
      <c r="S5" s="1">
        <f t="shared" si="0"/>
        <v>0</v>
      </c>
      <c r="T5" s="1">
        <f t="shared" si="1"/>
        <v>0</v>
      </c>
      <c r="U5" s="111"/>
      <c r="AG5" s="59"/>
      <c r="AH5" s="39"/>
      <c r="AI5" s="39"/>
      <c r="AJ5" s="173" t="str">
        <f t="shared" si="2"/>
        <v/>
      </c>
      <c r="AK5" s="1">
        <f t="shared" si="3"/>
        <v>0</v>
      </c>
      <c r="AL5" s="1">
        <f t="shared" si="4"/>
        <v>0</v>
      </c>
      <c r="AM5" s="111"/>
      <c r="AY5" s="59"/>
      <c r="AZ5" s="39"/>
      <c r="BA5" s="39"/>
      <c r="BB5" s="173" t="str">
        <f t="shared" si="5"/>
        <v/>
      </c>
      <c r="BC5" s="1">
        <f t="shared" si="6"/>
        <v>0</v>
      </c>
      <c r="BD5" s="1">
        <f t="shared" si="7"/>
        <v>0</v>
      </c>
      <c r="BE5" s="111"/>
      <c r="BQ5" s="59"/>
      <c r="BR5" s="39"/>
      <c r="BS5" s="39"/>
      <c r="BT5" s="1">
        <f t="shared" si="8"/>
        <v>0</v>
      </c>
      <c r="BU5" s="1">
        <f t="shared" si="9"/>
        <v>0</v>
      </c>
      <c r="BV5" s="111"/>
      <c r="CH5" s="59"/>
      <c r="CI5" s="39"/>
      <c r="CJ5" s="39"/>
      <c r="CK5" s="1">
        <f t="shared" si="10"/>
        <v>0</v>
      </c>
      <c r="CL5" s="1">
        <f t="shared" si="11"/>
        <v>0</v>
      </c>
      <c r="CM5" s="111"/>
      <c r="CY5" s="59"/>
      <c r="CZ5" s="39"/>
      <c r="DA5" s="39"/>
      <c r="DB5" s="1">
        <f t="shared" si="12"/>
        <v>0</v>
      </c>
      <c r="DC5" s="1">
        <f t="shared" si="13"/>
        <v>0</v>
      </c>
      <c r="DD5" s="111"/>
      <c r="DP5" s="59"/>
      <c r="DQ5" s="39"/>
      <c r="DR5" s="39"/>
      <c r="DS5" s="1">
        <f t="shared" si="14"/>
        <v>0</v>
      </c>
      <c r="DT5" s="1">
        <f t="shared" si="15"/>
        <v>0</v>
      </c>
      <c r="DU5" s="111"/>
      <c r="EG5" s="59"/>
      <c r="EH5" s="39"/>
      <c r="EI5" s="39"/>
      <c r="EJ5" s="1">
        <f t="shared" si="16"/>
        <v>0</v>
      </c>
      <c r="EK5" s="1">
        <f t="shared" si="17"/>
        <v>0</v>
      </c>
      <c r="EL5" s="111"/>
      <c r="EX5" s="59"/>
      <c r="EY5" s="39"/>
      <c r="EZ5" s="39"/>
      <c r="FA5" s="1">
        <f t="shared" si="18"/>
        <v>0</v>
      </c>
      <c r="FB5" s="1">
        <f t="shared" si="19"/>
        <v>0</v>
      </c>
      <c r="FC5" s="111"/>
      <c r="FO5" s="59"/>
      <c r="FP5" s="39"/>
      <c r="FQ5" s="39"/>
      <c r="FR5" s="1">
        <f t="shared" si="20"/>
        <v>0</v>
      </c>
      <c r="FS5" s="1">
        <f t="shared" si="21"/>
        <v>0</v>
      </c>
    </row>
    <row r="6" spans="1:175" x14ac:dyDescent="0.2">
      <c r="A6" s="1" t="s">
        <v>147</v>
      </c>
      <c r="B6" s="56" t="s">
        <v>148</v>
      </c>
      <c r="D6" s="111"/>
      <c r="O6" s="169"/>
      <c r="P6" s="59"/>
      <c r="Q6" s="39"/>
      <c r="R6" s="39"/>
      <c r="S6" s="1">
        <f t="shared" si="0"/>
        <v>0</v>
      </c>
      <c r="T6" s="1">
        <f t="shared" si="1"/>
        <v>0</v>
      </c>
      <c r="U6" s="111"/>
      <c r="AG6" s="59"/>
      <c r="AH6" s="39"/>
      <c r="AI6" s="39"/>
      <c r="AJ6" s="173" t="str">
        <f t="shared" si="2"/>
        <v/>
      </c>
      <c r="AK6" s="1">
        <f t="shared" si="3"/>
        <v>0</v>
      </c>
      <c r="AL6" s="1">
        <f t="shared" si="4"/>
        <v>0</v>
      </c>
      <c r="AM6" s="111"/>
      <c r="AY6" s="59"/>
      <c r="AZ6" s="39"/>
      <c r="BA6" s="39"/>
      <c r="BB6" s="173" t="str">
        <f t="shared" si="5"/>
        <v/>
      </c>
      <c r="BC6" s="1">
        <f t="shared" si="6"/>
        <v>0</v>
      </c>
      <c r="BD6" s="1">
        <f t="shared" si="7"/>
        <v>0</v>
      </c>
      <c r="BE6" s="111"/>
      <c r="BQ6" s="59"/>
      <c r="BR6" s="39"/>
      <c r="BS6" s="39"/>
      <c r="BT6" s="1">
        <f t="shared" si="8"/>
        <v>0</v>
      </c>
      <c r="BU6" s="1">
        <f t="shared" si="9"/>
        <v>0</v>
      </c>
      <c r="BV6" s="111"/>
      <c r="CH6" s="59"/>
      <c r="CI6" s="39"/>
      <c r="CJ6" s="39"/>
      <c r="CK6" s="1">
        <f t="shared" si="10"/>
        <v>0</v>
      </c>
      <c r="CL6" s="1">
        <f t="shared" si="11"/>
        <v>0</v>
      </c>
      <c r="CM6" s="111"/>
      <c r="CY6" s="59"/>
      <c r="CZ6" s="39"/>
      <c r="DA6" s="39"/>
      <c r="DB6" s="1">
        <f t="shared" si="12"/>
        <v>0</v>
      </c>
      <c r="DC6" s="1">
        <f t="shared" si="13"/>
        <v>0</v>
      </c>
      <c r="DD6" s="111"/>
      <c r="DP6" s="59"/>
      <c r="DQ6" s="39"/>
      <c r="DR6" s="39"/>
      <c r="DS6" s="1">
        <f t="shared" si="14"/>
        <v>0</v>
      </c>
      <c r="DT6" s="1">
        <f t="shared" si="15"/>
        <v>0</v>
      </c>
      <c r="DU6" s="111"/>
      <c r="EG6" s="59"/>
      <c r="EH6" s="39"/>
      <c r="EI6" s="39"/>
      <c r="EJ6" s="1">
        <f t="shared" si="16"/>
        <v>0</v>
      </c>
      <c r="EK6" s="1">
        <f t="shared" si="17"/>
        <v>0</v>
      </c>
      <c r="EL6" s="111"/>
      <c r="EX6" s="59"/>
      <c r="EY6" s="39"/>
      <c r="EZ6" s="39"/>
      <c r="FA6" s="1">
        <f t="shared" si="18"/>
        <v>0</v>
      </c>
      <c r="FB6" s="1">
        <f t="shared" si="19"/>
        <v>0</v>
      </c>
      <c r="FC6" s="111"/>
      <c r="FO6" s="59"/>
      <c r="FP6" s="39"/>
      <c r="FQ6" s="39"/>
      <c r="FR6" s="1">
        <f t="shared" si="20"/>
        <v>0</v>
      </c>
      <c r="FS6" s="1">
        <f t="shared" si="21"/>
        <v>0</v>
      </c>
    </row>
    <row r="7" spans="1:175" x14ac:dyDescent="0.2">
      <c r="A7" s="1" t="s">
        <v>155</v>
      </c>
      <c r="B7" s="56" t="s">
        <v>157</v>
      </c>
      <c r="D7" s="111"/>
      <c r="O7" s="169"/>
      <c r="P7" s="59"/>
      <c r="Q7" s="39"/>
      <c r="R7" s="39"/>
      <c r="S7" s="1">
        <f t="shared" si="0"/>
        <v>0</v>
      </c>
      <c r="T7" s="1">
        <f t="shared" si="1"/>
        <v>0</v>
      </c>
      <c r="U7" s="111"/>
      <c r="AG7" s="59"/>
      <c r="AH7" s="39"/>
      <c r="AI7" s="39"/>
      <c r="AJ7" s="173" t="str">
        <f t="shared" si="2"/>
        <v/>
      </c>
      <c r="AK7" s="1">
        <f t="shared" si="3"/>
        <v>0</v>
      </c>
      <c r="AL7" s="1">
        <f t="shared" si="4"/>
        <v>0</v>
      </c>
      <c r="AM7" s="111"/>
      <c r="AY7" s="59"/>
      <c r="AZ7" s="39"/>
      <c r="BA7" s="39"/>
      <c r="BB7" s="173" t="str">
        <f t="shared" si="5"/>
        <v/>
      </c>
      <c r="BC7" s="1">
        <f t="shared" si="6"/>
        <v>0</v>
      </c>
      <c r="BD7" s="1">
        <f t="shared" si="7"/>
        <v>0</v>
      </c>
      <c r="BE7" s="111"/>
      <c r="BQ7" s="59"/>
      <c r="BR7" s="39"/>
      <c r="BS7" s="39"/>
      <c r="BT7" s="1">
        <f t="shared" si="8"/>
        <v>0</v>
      </c>
      <c r="BU7" s="1">
        <f t="shared" si="9"/>
        <v>0</v>
      </c>
      <c r="BV7" s="111"/>
      <c r="CH7" s="59"/>
      <c r="CI7" s="39"/>
      <c r="CJ7" s="39"/>
      <c r="CK7" s="1">
        <f t="shared" si="10"/>
        <v>0</v>
      </c>
      <c r="CL7" s="1">
        <f t="shared" si="11"/>
        <v>0</v>
      </c>
      <c r="CM7" s="111"/>
      <c r="CY7" s="59"/>
      <c r="CZ7" s="39"/>
      <c r="DA7" s="39"/>
      <c r="DB7" s="1">
        <f t="shared" si="12"/>
        <v>0</v>
      </c>
      <c r="DC7" s="1">
        <f t="shared" si="13"/>
        <v>0</v>
      </c>
      <c r="DD7" s="111"/>
      <c r="DP7" s="59"/>
      <c r="DQ7" s="39"/>
      <c r="DR7" s="39"/>
      <c r="DS7" s="1">
        <f t="shared" si="14"/>
        <v>0</v>
      </c>
      <c r="DT7" s="1">
        <f t="shared" si="15"/>
        <v>0</v>
      </c>
      <c r="DU7" s="111"/>
      <c r="EG7" s="59"/>
      <c r="EH7" s="39"/>
      <c r="EI7" s="39"/>
      <c r="EJ7" s="1">
        <f t="shared" si="16"/>
        <v>0</v>
      </c>
      <c r="EK7" s="1">
        <f t="shared" si="17"/>
        <v>0</v>
      </c>
      <c r="EL7" s="111"/>
      <c r="EX7" s="59"/>
      <c r="EY7" s="39"/>
      <c r="EZ7" s="39"/>
      <c r="FA7" s="1">
        <f t="shared" si="18"/>
        <v>0</v>
      </c>
      <c r="FB7" s="1">
        <f t="shared" si="19"/>
        <v>0</v>
      </c>
      <c r="FC7" s="111"/>
      <c r="FO7" s="59"/>
      <c r="FP7" s="39"/>
      <c r="FQ7" s="39"/>
      <c r="FR7" s="1">
        <f t="shared" si="20"/>
        <v>0</v>
      </c>
      <c r="FS7" s="1">
        <f t="shared" si="21"/>
        <v>0</v>
      </c>
    </row>
    <row r="8" spans="1:175" x14ac:dyDescent="0.2">
      <c r="A8" s="1" t="s">
        <v>156</v>
      </c>
      <c r="B8" s="56"/>
      <c r="D8" s="111"/>
      <c r="O8" s="169"/>
      <c r="P8" s="59"/>
      <c r="Q8" s="39"/>
      <c r="R8" s="39"/>
      <c r="S8" s="1">
        <f t="shared" si="0"/>
        <v>0</v>
      </c>
      <c r="T8" s="1">
        <f t="shared" si="1"/>
        <v>0</v>
      </c>
      <c r="U8" s="111"/>
      <c r="AG8" s="59"/>
      <c r="AH8" s="39"/>
      <c r="AI8" s="39"/>
      <c r="AJ8" s="173" t="str">
        <f t="shared" si="2"/>
        <v/>
      </c>
      <c r="AK8" s="1">
        <f t="shared" si="3"/>
        <v>0</v>
      </c>
      <c r="AL8" s="1">
        <f t="shared" si="4"/>
        <v>0</v>
      </c>
      <c r="AM8" s="111"/>
      <c r="AY8" s="59"/>
      <c r="AZ8" s="39"/>
      <c r="BA8" s="39"/>
      <c r="BB8" s="173" t="str">
        <f t="shared" si="5"/>
        <v/>
      </c>
      <c r="BC8" s="1">
        <f t="shared" si="6"/>
        <v>0</v>
      </c>
      <c r="BD8" s="1">
        <f t="shared" si="7"/>
        <v>0</v>
      </c>
      <c r="BE8" s="111"/>
      <c r="BQ8" s="59"/>
      <c r="BR8" s="39"/>
      <c r="BS8" s="39"/>
      <c r="BT8" s="1">
        <f t="shared" si="8"/>
        <v>0</v>
      </c>
      <c r="BU8" s="1">
        <f t="shared" si="9"/>
        <v>0</v>
      </c>
      <c r="BV8" s="111"/>
      <c r="CH8" s="59"/>
      <c r="CI8" s="39"/>
      <c r="CJ8" s="39"/>
      <c r="CK8" s="1">
        <f t="shared" si="10"/>
        <v>0</v>
      </c>
      <c r="CL8" s="1">
        <f t="shared" si="11"/>
        <v>0</v>
      </c>
      <c r="CM8" s="111"/>
      <c r="CY8" s="59"/>
      <c r="CZ8" s="39"/>
      <c r="DA8" s="39"/>
      <c r="DB8" s="1">
        <f t="shared" si="12"/>
        <v>0</v>
      </c>
      <c r="DC8" s="1">
        <f t="shared" si="13"/>
        <v>0</v>
      </c>
      <c r="DD8" s="111"/>
      <c r="DP8" s="59"/>
      <c r="DQ8" s="39"/>
      <c r="DR8" s="39"/>
      <c r="DS8" s="1">
        <f t="shared" si="14"/>
        <v>0</v>
      </c>
      <c r="DT8" s="1">
        <f t="shared" si="15"/>
        <v>0</v>
      </c>
      <c r="DU8" s="111"/>
      <c r="EG8" s="59"/>
      <c r="EH8" s="39"/>
      <c r="EI8" s="39"/>
      <c r="EJ8" s="1">
        <f t="shared" si="16"/>
        <v>0</v>
      </c>
      <c r="EK8" s="1">
        <f t="shared" si="17"/>
        <v>0</v>
      </c>
      <c r="EL8" s="111"/>
      <c r="EX8" s="59"/>
      <c r="EY8" s="39"/>
      <c r="EZ8" s="39"/>
      <c r="FA8" s="1">
        <f t="shared" si="18"/>
        <v>0</v>
      </c>
      <c r="FB8" s="1">
        <f t="shared" si="19"/>
        <v>0</v>
      </c>
      <c r="FC8" s="111"/>
      <c r="FO8" s="59"/>
      <c r="FP8" s="39"/>
      <c r="FQ8" s="39"/>
      <c r="FR8" s="1">
        <f t="shared" si="20"/>
        <v>0</v>
      </c>
      <c r="FS8" s="1">
        <f t="shared" si="21"/>
        <v>0</v>
      </c>
    </row>
    <row r="9" spans="1:175" x14ac:dyDescent="0.2">
      <c r="A9" s="1" t="s">
        <v>158</v>
      </c>
      <c r="B9" s="56">
        <v>1</v>
      </c>
      <c r="D9" s="111"/>
      <c r="O9" s="169"/>
      <c r="P9" s="59"/>
      <c r="Q9" s="39"/>
      <c r="R9" s="39"/>
      <c r="S9" s="1">
        <f t="shared" si="0"/>
        <v>0</v>
      </c>
      <c r="T9" s="1">
        <f t="shared" si="1"/>
        <v>0</v>
      </c>
      <c r="U9" s="111"/>
      <c r="AG9" s="59"/>
      <c r="AH9" s="39"/>
      <c r="AI9" s="39"/>
      <c r="AJ9" s="173" t="str">
        <f t="shared" si="2"/>
        <v/>
      </c>
      <c r="AK9" s="1">
        <f t="shared" si="3"/>
        <v>0</v>
      </c>
      <c r="AL9" s="1">
        <f t="shared" si="4"/>
        <v>0</v>
      </c>
      <c r="AM9" s="111"/>
      <c r="AY9" s="59"/>
      <c r="AZ9" s="39"/>
      <c r="BA9" s="39"/>
      <c r="BB9" s="173" t="str">
        <f t="shared" si="5"/>
        <v/>
      </c>
      <c r="BC9" s="1">
        <f t="shared" si="6"/>
        <v>0</v>
      </c>
      <c r="BD9" s="1">
        <f t="shared" si="7"/>
        <v>0</v>
      </c>
      <c r="BE9" s="111"/>
      <c r="BQ9" s="59"/>
      <c r="BR9" s="39"/>
      <c r="BS9" s="39"/>
      <c r="BT9" s="1">
        <f t="shared" si="8"/>
        <v>0</v>
      </c>
      <c r="BU9" s="1">
        <f t="shared" si="9"/>
        <v>0</v>
      </c>
      <c r="BV9" s="111"/>
      <c r="CH9" s="59"/>
      <c r="CI9" s="39"/>
      <c r="CJ9" s="39"/>
      <c r="CK9" s="1">
        <f t="shared" si="10"/>
        <v>0</v>
      </c>
      <c r="CL9" s="1">
        <f t="shared" si="11"/>
        <v>0</v>
      </c>
      <c r="CM9" s="111"/>
      <c r="CY9" s="59"/>
      <c r="CZ9" s="39"/>
      <c r="DA9" s="39"/>
      <c r="DB9" s="1">
        <f t="shared" si="12"/>
        <v>0</v>
      </c>
      <c r="DC9" s="1">
        <f t="shared" si="13"/>
        <v>0</v>
      </c>
      <c r="DD9" s="111"/>
      <c r="DP9" s="59"/>
      <c r="DQ9" s="39"/>
      <c r="DR9" s="39"/>
      <c r="DS9" s="1">
        <f t="shared" si="14"/>
        <v>0</v>
      </c>
      <c r="DT9" s="1">
        <f t="shared" si="15"/>
        <v>0</v>
      </c>
      <c r="DU9" s="111"/>
      <c r="EG9" s="59"/>
      <c r="EH9" s="39"/>
      <c r="EI9" s="39"/>
      <c r="EJ9" s="1">
        <f t="shared" si="16"/>
        <v>0</v>
      </c>
      <c r="EK9" s="1">
        <f t="shared" si="17"/>
        <v>0</v>
      </c>
      <c r="EL9" s="111"/>
      <c r="EX9" s="59"/>
      <c r="EY9" s="39"/>
      <c r="EZ9" s="39"/>
      <c r="FA9" s="1">
        <f t="shared" si="18"/>
        <v>0</v>
      </c>
      <c r="FB9" s="1">
        <f t="shared" si="19"/>
        <v>0</v>
      </c>
      <c r="FC9" s="111"/>
      <c r="FO9" s="59"/>
      <c r="FP9" s="39"/>
      <c r="FQ9" s="39"/>
      <c r="FR9" s="1">
        <f t="shared" si="20"/>
        <v>0</v>
      </c>
      <c r="FS9" s="1">
        <f t="shared" si="21"/>
        <v>0</v>
      </c>
    </row>
    <row r="10" spans="1:175" x14ac:dyDescent="0.2">
      <c r="A10" s="1" t="s">
        <v>159</v>
      </c>
      <c r="B10" s="128">
        <v>1200</v>
      </c>
      <c r="D10" s="111"/>
      <c r="O10" s="169"/>
      <c r="P10" s="59"/>
      <c r="Q10" s="39"/>
      <c r="R10" s="39"/>
      <c r="S10" s="1">
        <f t="shared" si="0"/>
        <v>0</v>
      </c>
      <c r="T10" s="1">
        <f t="shared" si="1"/>
        <v>0</v>
      </c>
      <c r="U10" s="111"/>
      <c r="AG10" s="59"/>
      <c r="AH10" s="39"/>
      <c r="AI10" s="39"/>
      <c r="AJ10" s="173" t="str">
        <f t="shared" si="2"/>
        <v/>
      </c>
      <c r="AK10" s="1">
        <f t="shared" si="3"/>
        <v>0</v>
      </c>
      <c r="AL10" s="1">
        <f t="shared" si="4"/>
        <v>0</v>
      </c>
      <c r="AM10" s="111"/>
      <c r="AY10" s="59"/>
      <c r="AZ10" s="39"/>
      <c r="BA10" s="39"/>
      <c r="BB10" s="173" t="str">
        <f t="shared" si="5"/>
        <v/>
      </c>
      <c r="BC10" s="1">
        <f t="shared" si="6"/>
        <v>0</v>
      </c>
      <c r="BD10" s="1">
        <f t="shared" si="7"/>
        <v>0</v>
      </c>
      <c r="BE10" s="111"/>
      <c r="BQ10" s="59"/>
      <c r="BR10" s="39"/>
      <c r="BS10" s="39"/>
      <c r="BT10" s="1">
        <f t="shared" si="8"/>
        <v>0</v>
      </c>
      <c r="BU10" s="1">
        <f t="shared" si="9"/>
        <v>0</v>
      </c>
      <c r="BV10" s="111"/>
      <c r="CH10" s="59"/>
      <c r="CI10" s="39"/>
      <c r="CJ10" s="39"/>
      <c r="CK10" s="1">
        <f t="shared" si="10"/>
        <v>0</v>
      </c>
      <c r="CL10" s="1">
        <f t="shared" si="11"/>
        <v>0</v>
      </c>
      <c r="CM10" s="111"/>
      <c r="CY10" s="59"/>
      <c r="CZ10" s="39"/>
      <c r="DA10" s="39"/>
      <c r="DB10" s="1">
        <f t="shared" si="12"/>
        <v>0</v>
      </c>
      <c r="DC10" s="1">
        <f t="shared" si="13"/>
        <v>0</v>
      </c>
      <c r="DD10" s="111"/>
      <c r="DP10" s="59"/>
      <c r="DQ10" s="39"/>
      <c r="DR10" s="39"/>
      <c r="DS10" s="1">
        <f t="shared" si="14"/>
        <v>0</v>
      </c>
      <c r="DT10" s="1">
        <f t="shared" si="15"/>
        <v>0</v>
      </c>
      <c r="DU10" s="111"/>
      <c r="EG10" s="59"/>
      <c r="EH10" s="39"/>
      <c r="EI10" s="39"/>
      <c r="EJ10" s="1">
        <f t="shared" si="16"/>
        <v>0</v>
      </c>
      <c r="EK10" s="1">
        <f t="shared" si="17"/>
        <v>0</v>
      </c>
      <c r="EL10" s="111"/>
      <c r="EX10" s="59"/>
      <c r="EY10" s="39"/>
      <c r="EZ10" s="39"/>
      <c r="FA10" s="1">
        <f t="shared" si="18"/>
        <v>0</v>
      </c>
      <c r="FB10" s="1">
        <f t="shared" si="19"/>
        <v>0</v>
      </c>
      <c r="FC10" s="111"/>
      <c r="FO10" s="59"/>
      <c r="FP10" s="39"/>
      <c r="FQ10" s="39"/>
      <c r="FR10" s="1">
        <f t="shared" si="20"/>
        <v>0</v>
      </c>
      <c r="FS10" s="1">
        <f t="shared" si="21"/>
        <v>0</v>
      </c>
    </row>
    <row r="11" spans="1:175" x14ac:dyDescent="0.2">
      <c r="A11" s="93" t="s">
        <v>188</v>
      </c>
      <c r="B11" s="92" t="s">
        <v>176</v>
      </c>
      <c r="C11" s="1" t="s">
        <v>190</v>
      </c>
      <c r="D11" s="111"/>
      <c r="O11" s="169"/>
      <c r="P11" s="59"/>
      <c r="Q11" s="39"/>
      <c r="R11" s="39"/>
      <c r="S11" s="1">
        <f t="shared" si="0"/>
        <v>0</v>
      </c>
      <c r="T11" s="1">
        <f t="shared" si="1"/>
        <v>0</v>
      </c>
      <c r="U11" s="111"/>
      <c r="AG11" s="59"/>
      <c r="AH11" s="39"/>
      <c r="AI11" s="39"/>
      <c r="AJ11" s="173" t="str">
        <f t="shared" si="2"/>
        <v/>
      </c>
      <c r="AK11" s="1">
        <f t="shared" si="3"/>
        <v>0</v>
      </c>
      <c r="AL11" s="1">
        <f t="shared" si="4"/>
        <v>0</v>
      </c>
      <c r="AM11" s="111"/>
      <c r="AY11" s="59"/>
      <c r="AZ11" s="39"/>
      <c r="BA11" s="39"/>
      <c r="BB11" s="173" t="str">
        <f t="shared" si="5"/>
        <v/>
      </c>
      <c r="BC11" s="1">
        <f t="shared" si="6"/>
        <v>0</v>
      </c>
      <c r="BD11" s="1">
        <f t="shared" si="7"/>
        <v>0</v>
      </c>
      <c r="BE11" s="111"/>
      <c r="BQ11" s="59"/>
      <c r="BR11" s="39"/>
      <c r="BS11" s="39"/>
      <c r="BT11" s="1">
        <f t="shared" si="8"/>
        <v>0</v>
      </c>
      <c r="BU11" s="1">
        <f t="shared" si="9"/>
        <v>0</v>
      </c>
      <c r="BV11" s="111"/>
      <c r="CH11" s="59"/>
      <c r="CI11" s="39"/>
      <c r="CJ11" s="39"/>
      <c r="CK11" s="1">
        <f t="shared" si="10"/>
        <v>0</v>
      </c>
      <c r="CL11" s="1">
        <f t="shared" si="11"/>
        <v>0</v>
      </c>
      <c r="CM11" s="111"/>
      <c r="CY11" s="59"/>
      <c r="CZ11" s="39"/>
      <c r="DA11" s="39"/>
      <c r="DB11" s="1">
        <f t="shared" si="12"/>
        <v>0</v>
      </c>
      <c r="DC11" s="1">
        <f t="shared" si="13"/>
        <v>0</v>
      </c>
      <c r="DD11" s="111"/>
      <c r="DP11" s="59"/>
      <c r="DQ11" s="39"/>
      <c r="DR11" s="39"/>
      <c r="DS11" s="1">
        <f t="shared" si="14"/>
        <v>0</v>
      </c>
      <c r="DT11" s="1">
        <f t="shared" si="15"/>
        <v>0</v>
      </c>
      <c r="DU11" s="111"/>
      <c r="EG11" s="59"/>
      <c r="EH11" s="39"/>
      <c r="EI11" s="39"/>
      <c r="EJ11" s="1">
        <f t="shared" si="16"/>
        <v>0</v>
      </c>
      <c r="EK11" s="1">
        <f t="shared" si="17"/>
        <v>0</v>
      </c>
      <c r="EL11" s="111"/>
      <c r="EX11" s="59"/>
      <c r="EY11" s="39"/>
      <c r="EZ11" s="39"/>
      <c r="FA11" s="1">
        <f t="shared" si="18"/>
        <v>0</v>
      </c>
      <c r="FB11" s="1">
        <f t="shared" si="19"/>
        <v>0</v>
      </c>
      <c r="FC11" s="111"/>
      <c r="FO11" s="59"/>
      <c r="FP11" s="39"/>
      <c r="FQ11" s="39"/>
      <c r="FR11" s="1">
        <f t="shared" si="20"/>
        <v>0</v>
      </c>
      <c r="FS11" s="1">
        <f t="shared" si="21"/>
        <v>0</v>
      </c>
    </row>
    <row r="12" spans="1:175" x14ac:dyDescent="0.2">
      <c r="A12" s="1" t="s">
        <v>202</v>
      </c>
      <c r="B12" s="129">
        <v>2.4500000000000002</v>
      </c>
      <c r="D12" s="111"/>
      <c r="O12" s="169"/>
      <c r="P12" s="59"/>
      <c r="Q12" s="39"/>
      <c r="R12" s="39"/>
      <c r="S12" s="1">
        <f t="shared" si="0"/>
        <v>0</v>
      </c>
      <c r="T12" s="1">
        <f t="shared" si="1"/>
        <v>0</v>
      </c>
      <c r="U12" s="111"/>
      <c r="AG12" s="59"/>
      <c r="AH12" s="39"/>
      <c r="AI12" s="39"/>
      <c r="AJ12" s="173" t="str">
        <f t="shared" si="2"/>
        <v/>
      </c>
      <c r="AK12" s="1">
        <f t="shared" si="3"/>
        <v>0</v>
      </c>
      <c r="AL12" s="1">
        <f t="shared" si="4"/>
        <v>0</v>
      </c>
      <c r="AM12" s="111"/>
      <c r="AY12" s="59"/>
      <c r="AZ12" s="39"/>
      <c r="BA12" s="39"/>
      <c r="BB12" s="173" t="str">
        <f t="shared" si="5"/>
        <v/>
      </c>
      <c r="BC12" s="1">
        <f t="shared" si="6"/>
        <v>0</v>
      </c>
      <c r="BD12" s="1">
        <f t="shared" si="7"/>
        <v>0</v>
      </c>
      <c r="BE12" s="111"/>
      <c r="BQ12" s="59"/>
      <c r="BR12" s="39"/>
      <c r="BS12" s="39"/>
      <c r="BT12" s="1">
        <f t="shared" si="8"/>
        <v>0</v>
      </c>
      <c r="BU12" s="1">
        <f t="shared" si="9"/>
        <v>0</v>
      </c>
      <c r="BV12" s="111"/>
      <c r="CH12" s="59"/>
      <c r="CI12" s="39"/>
      <c r="CJ12" s="39"/>
      <c r="CK12" s="1">
        <f t="shared" si="10"/>
        <v>0</v>
      </c>
      <c r="CL12" s="1">
        <f t="shared" si="11"/>
        <v>0</v>
      </c>
      <c r="CM12" s="111"/>
      <c r="CY12" s="59"/>
      <c r="CZ12" s="39"/>
      <c r="DA12" s="39"/>
      <c r="DB12" s="1">
        <f t="shared" si="12"/>
        <v>0</v>
      </c>
      <c r="DC12" s="1">
        <f t="shared" si="13"/>
        <v>0</v>
      </c>
      <c r="DD12" s="111"/>
      <c r="DP12" s="59"/>
      <c r="DQ12" s="39"/>
      <c r="DR12" s="39"/>
      <c r="DS12" s="1">
        <f t="shared" si="14"/>
        <v>0</v>
      </c>
      <c r="DT12" s="1">
        <f t="shared" si="15"/>
        <v>0</v>
      </c>
      <c r="DU12" s="111"/>
      <c r="EG12" s="59"/>
      <c r="EH12" s="39"/>
      <c r="EI12" s="39"/>
      <c r="EJ12" s="1">
        <f t="shared" si="16"/>
        <v>0</v>
      </c>
      <c r="EK12" s="1">
        <f t="shared" si="17"/>
        <v>0</v>
      </c>
      <c r="EL12" s="111"/>
      <c r="EX12" s="59"/>
      <c r="EY12" s="39"/>
      <c r="EZ12" s="39"/>
      <c r="FA12" s="1">
        <f t="shared" si="18"/>
        <v>0</v>
      </c>
      <c r="FB12" s="1">
        <f t="shared" si="19"/>
        <v>0</v>
      </c>
      <c r="FC12" s="111"/>
      <c r="FO12" s="59"/>
      <c r="FP12" s="39"/>
      <c r="FQ12" s="39"/>
      <c r="FR12" s="1">
        <f t="shared" si="20"/>
        <v>0</v>
      </c>
      <c r="FS12" s="1">
        <f t="shared" si="21"/>
        <v>0</v>
      </c>
    </row>
    <row r="13" spans="1:175" x14ac:dyDescent="0.2">
      <c r="A13" s="1" t="s">
        <v>203</v>
      </c>
      <c r="B13" s="129">
        <v>2.4500000000000002</v>
      </c>
      <c r="D13" s="111"/>
      <c r="O13" s="169"/>
      <c r="P13" s="59"/>
      <c r="Q13" s="39"/>
      <c r="R13" s="39"/>
      <c r="S13" s="1">
        <f t="shared" si="0"/>
        <v>0</v>
      </c>
      <c r="T13" s="1">
        <f t="shared" si="1"/>
        <v>0</v>
      </c>
      <c r="U13" s="111"/>
      <c r="AG13" s="59"/>
      <c r="AH13" s="39"/>
      <c r="AI13" s="39"/>
      <c r="AJ13" s="173" t="str">
        <f t="shared" si="2"/>
        <v/>
      </c>
      <c r="AK13" s="1">
        <f t="shared" si="3"/>
        <v>0</v>
      </c>
      <c r="AL13" s="1">
        <f t="shared" si="4"/>
        <v>0</v>
      </c>
      <c r="AM13" s="111"/>
      <c r="AY13" s="59"/>
      <c r="AZ13" s="39"/>
      <c r="BA13" s="39"/>
      <c r="BB13" s="173" t="str">
        <f t="shared" si="5"/>
        <v/>
      </c>
      <c r="BC13" s="1">
        <f t="shared" si="6"/>
        <v>0</v>
      </c>
      <c r="BD13" s="1">
        <f t="shared" si="7"/>
        <v>0</v>
      </c>
      <c r="BE13" s="111"/>
      <c r="BQ13" s="59"/>
      <c r="BR13" s="39"/>
      <c r="BS13" s="39"/>
      <c r="BT13" s="1">
        <f t="shared" si="8"/>
        <v>0</v>
      </c>
      <c r="BU13" s="1">
        <f t="shared" si="9"/>
        <v>0</v>
      </c>
      <c r="BV13" s="111"/>
      <c r="CH13" s="59"/>
      <c r="CI13" s="39"/>
      <c r="CJ13" s="39"/>
      <c r="CK13" s="1">
        <f t="shared" si="10"/>
        <v>0</v>
      </c>
      <c r="CL13" s="1">
        <f t="shared" si="11"/>
        <v>0</v>
      </c>
      <c r="CM13" s="111"/>
      <c r="CY13" s="59"/>
      <c r="CZ13" s="39"/>
      <c r="DA13" s="39"/>
      <c r="DB13" s="1">
        <f t="shared" si="12"/>
        <v>0</v>
      </c>
      <c r="DC13" s="1">
        <f t="shared" si="13"/>
        <v>0</v>
      </c>
      <c r="DD13" s="111"/>
      <c r="DP13" s="59"/>
      <c r="DQ13" s="39"/>
      <c r="DR13" s="39"/>
      <c r="DS13" s="1">
        <f t="shared" si="14"/>
        <v>0</v>
      </c>
      <c r="DT13" s="1">
        <f t="shared" si="15"/>
        <v>0</v>
      </c>
      <c r="DU13" s="111"/>
      <c r="EG13" s="59"/>
      <c r="EH13" s="39"/>
      <c r="EI13" s="39"/>
      <c r="EJ13" s="1">
        <f t="shared" si="16"/>
        <v>0</v>
      </c>
      <c r="EK13" s="1">
        <f t="shared" si="17"/>
        <v>0</v>
      </c>
      <c r="EL13" s="111"/>
      <c r="EX13" s="59"/>
      <c r="EY13" s="39"/>
      <c r="EZ13" s="39"/>
      <c r="FA13" s="1">
        <f t="shared" si="18"/>
        <v>0</v>
      </c>
      <c r="FB13" s="1">
        <f t="shared" si="19"/>
        <v>0</v>
      </c>
      <c r="FC13" s="111"/>
      <c r="FO13" s="59"/>
      <c r="FP13" s="39"/>
      <c r="FQ13" s="39"/>
      <c r="FR13" s="1">
        <f t="shared" si="20"/>
        <v>0</v>
      </c>
      <c r="FS13" s="1">
        <f t="shared" si="21"/>
        <v>0</v>
      </c>
    </row>
    <row r="14" spans="1:175" x14ac:dyDescent="0.2">
      <c r="A14" s="1" t="s">
        <v>204</v>
      </c>
      <c r="B14" s="60"/>
      <c r="D14" s="111"/>
      <c r="O14" s="169"/>
      <c r="P14" s="59"/>
      <c r="Q14" s="39"/>
      <c r="R14" s="39"/>
      <c r="S14" s="1">
        <f t="shared" si="0"/>
        <v>0</v>
      </c>
      <c r="T14" s="1">
        <f t="shared" si="1"/>
        <v>0</v>
      </c>
      <c r="U14" s="111"/>
      <c r="AG14" s="59"/>
      <c r="AH14" s="39"/>
      <c r="AI14" s="39"/>
      <c r="AJ14" s="173" t="str">
        <f t="shared" si="2"/>
        <v/>
      </c>
      <c r="AK14" s="1">
        <f t="shared" si="3"/>
        <v>0</v>
      </c>
      <c r="AL14" s="1">
        <f t="shared" si="4"/>
        <v>0</v>
      </c>
      <c r="AM14" s="111"/>
      <c r="AY14" s="59"/>
      <c r="AZ14" s="39"/>
      <c r="BA14" s="39"/>
      <c r="BB14" s="173" t="str">
        <f t="shared" si="5"/>
        <v/>
      </c>
      <c r="BC14" s="1">
        <f t="shared" si="6"/>
        <v>0</v>
      </c>
      <c r="BD14" s="1">
        <f t="shared" si="7"/>
        <v>0</v>
      </c>
      <c r="BE14" s="111"/>
      <c r="BQ14" s="59"/>
      <c r="BR14" s="39"/>
      <c r="BS14" s="39"/>
      <c r="BT14" s="1">
        <f t="shared" si="8"/>
        <v>0</v>
      </c>
      <c r="BU14" s="1">
        <f t="shared" si="9"/>
        <v>0</v>
      </c>
      <c r="BV14" s="111"/>
      <c r="CH14" s="59"/>
      <c r="CI14" s="39"/>
      <c r="CJ14" s="39"/>
      <c r="CK14" s="1">
        <f t="shared" si="10"/>
        <v>0</v>
      </c>
      <c r="CL14" s="1">
        <f t="shared" si="11"/>
        <v>0</v>
      </c>
      <c r="CM14" s="111"/>
      <c r="CY14" s="59"/>
      <c r="CZ14" s="39"/>
      <c r="DA14" s="39"/>
      <c r="DB14" s="1">
        <f t="shared" si="12"/>
        <v>0</v>
      </c>
      <c r="DC14" s="1">
        <f t="shared" si="13"/>
        <v>0</v>
      </c>
      <c r="DD14" s="111"/>
      <c r="DP14" s="59"/>
      <c r="DQ14" s="39"/>
      <c r="DR14" s="39"/>
      <c r="DS14" s="1">
        <f t="shared" si="14"/>
        <v>0</v>
      </c>
      <c r="DT14" s="1">
        <f t="shared" si="15"/>
        <v>0</v>
      </c>
      <c r="DU14" s="111"/>
      <c r="EG14" s="59"/>
      <c r="EH14" s="39"/>
      <c r="EI14" s="39"/>
      <c r="EJ14" s="1">
        <f t="shared" si="16"/>
        <v>0</v>
      </c>
      <c r="EK14" s="1">
        <f t="shared" si="17"/>
        <v>0</v>
      </c>
      <c r="EL14" s="111"/>
      <c r="EX14" s="59"/>
      <c r="EY14" s="39"/>
      <c r="EZ14" s="39"/>
      <c r="FA14" s="1">
        <f t="shared" si="18"/>
        <v>0</v>
      </c>
      <c r="FB14" s="1">
        <f t="shared" si="19"/>
        <v>0</v>
      </c>
      <c r="FC14" s="111"/>
      <c r="FO14" s="59"/>
      <c r="FP14" s="39"/>
      <c r="FQ14" s="39"/>
      <c r="FR14" s="1">
        <f t="shared" si="20"/>
        <v>0</v>
      </c>
      <c r="FS14" s="1">
        <f t="shared" si="21"/>
        <v>0</v>
      </c>
    </row>
    <row r="15" spans="1:175" x14ac:dyDescent="0.2">
      <c r="A15" s="1" t="s">
        <v>205</v>
      </c>
      <c r="B15" s="129">
        <v>2.4500000000000002</v>
      </c>
      <c r="D15" s="111"/>
      <c r="O15" s="169"/>
      <c r="P15" s="59"/>
      <c r="Q15" s="39"/>
      <c r="R15" s="39"/>
      <c r="S15" s="1">
        <f t="shared" si="0"/>
        <v>0</v>
      </c>
      <c r="T15" s="1">
        <f t="shared" si="1"/>
        <v>0</v>
      </c>
      <c r="U15" s="111"/>
      <c r="AG15" s="59"/>
      <c r="AH15" s="39"/>
      <c r="AI15" s="39"/>
      <c r="AJ15" s="173" t="str">
        <f t="shared" si="2"/>
        <v/>
      </c>
      <c r="AK15" s="1">
        <f t="shared" si="3"/>
        <v>0</v>
      </c>
      <c r="AL15" s="1">
        <f t="shared" si="4"/>
        <v>0</v>
      </c>
      <c r="AM15" s="111"/>
      <c r="AY15" s="59"/>
      <c r="AZ15" s="39"/>
      <c r="BA15" s="39"/>
      <c r="BB15" s="173" t="str">
        <f t="shared" si="5"/>
        <v/>
      </c>
      <c r="BC15" s="1">
        <f t="shared" si="6"/>
        <v>0</v>
      </c>
      <c r="BD15" s="1">
        <f t="shared" si="7"/>
        <v>0</v>
      </c>
      <c r="BE15" s="111"/>
      <c r="BQ15" s="59"/>
      <c r="BR15" s="39"/>
      <c r="BS15" s="39"/>
      <c r="BT15" s="1">
        <f t="shared" si="8"/>
        <v>0</v>
      </c>
      <c r="BU15" s="1">
        <f t="shared" si="9"/>
        <v>0</v>
      </c>
      <c r="BV15" s="111"/>
      <c r="CH15" s="59"/>
      <c r="CI15" s="39"/>
      <c r="CJ15" s="39"/>
      <c r="CK15" s="1">
        <f t="shared" si="10"/>
        <v>0</v>
      </c>
      <c r="CL15" s="1">
        <f t="shared" si="11"/>
        <v>0</v>
      </c>
      <c r="CM15" s="111"/>
      <c r="CY15" s="59"/>
      <c r="CZ15" s="39"/>
      <c r="DA15" s="39"/>
      <c r="DB15" s="1">
        <f t="shared" si="12"/>
        <v>0</v>
      </c>
      <c r="DC15" s="1">
        <f t="shared" si="13"/>
        <v>0</v>
      </c>
      <c r="DD15" s="111"/>
      <c r="DP15" s="59"/>
      <c r="DQ15" s="39"/>
      <c r="DR15" s="39"/>
      <c r="DS15" s="1">
        <f t="shared" si="14"/>
        <v>0</v>
      </c>
      <c r="DT15" s="1">
        <f t="shared" si="15"/>
        <v>0</v>
      </c>
      <c r="DU15" s="111"/>
      <c r="EG15" s="59"/>
      <c r="EH15" s="39"/>
      <c r="EI15" s="39"/>
      <c r="EJ15" s="1">
        <f t="shared" si="16"/>
        <v>0</v>
      </c>
      <c r="EK15" s="1">
        <f t="shared" si="17"/>
        <v>0</v>
      </c>
      <c r="EL15" s="111"/>
      <c r="EX15" s="59"/>
      <c r="EY15" s="39"/>
      <c r="EZ15" s="39"/>
      <c r="FA15" s="1">
        <f t="shared" si="18"/>
        <v>0</v>
      </c>
      <c r="FB15" s="1">
        <f t="shared" si="19"/>
        <v>0</v>
      </c>
      <c r="FC15" s="111"/>
      <c r="FO15" s="59"/>
      <c r="FP15" s="39"/>
      <c r="FQ15" s="39"/>
      <c r="FR15" s="1">
        <f t="shared" si="20"/>
        <v>0</v>
      </c>
      <c r="FS15" s="1">
        <f t="shared" si="21"/>
        <v>0</v>
      </c>
    </row>
    <row r="16" spans="1:175" x14ac:dyDescent="0.2">
      <c r="A16" s="1" t="s">
        <v>206</v>
      </c>
      <c r="B16" s="129">
        <v>2.4500000000000002</v>
      </c>
      <c r="D16" s="111"/>
      <c r="O16" s="169"/>
      <c r="P16" s="59"/>
      <c r="Q16" s="39"/>
      <c r="R16" s="39"/>
      <c r="S16" s="1">
        <f t="shared" si="0"/>
        <v>0</v>
      </c>
      <c r="T16" s="1">
        <f t="shared" si="1"/>
        <v>0</v>
      </c>
      <c r="U16" s="111"/>
      <c r="AG16" s="59"/>
      <c r="AH16" s="39"/>
      <c r="AI16" s="39"/>
      <c r="AJ16" s="173" t="str">
        <f t="shared" si="2"/>
        <v/>
      </c>
      <c r="AK16" s="1">
        <f t="shared" si="3"/>
        <v>0</v>
      </c>
      <c r="AL16" s="1">
        <f t="shared" si="4"/>
        <v>0</v>
      </c>
      <c r="AM16" s="111"/>
      <c r="AY16" s="59"/>
      <c r="AZ16" s="39"/>
      <c r="BA16" s="39"/>
      <c r="BB16" s="173" t="str">
        <f t="shared" si="5"/>
        <v/>
      </c>
      <c r="BC16" s="1">
        <f t="shared" si="6"/>
        <v>0</v>
      </c>
      <c r="BD16" s="1">
        <f t="shared" si="7"/>
        <v>0</v>
      </c>
      <c r="BE16" s="111"/>
      <c r="BQ16" s="59"/>
      <c r="BR16" s="39"/>
      <c r="BS16" s="39"/>
      <c r="BT16" s="1">
        <f t="shared" si="8"/>
        <v>0</v>
      </c>
      <c r="BU16" s="1">
        <f t="shared" si="9"/>
        <v>0</v>
      </c>
      <c r="BV16" s="111"/>
      <c r="CH16" s="59"/>
      <c r="CI16" s="39"/>
      <c r="CJ16" s="39"/>
      <c r="CK16" s="1">
        <f t="shared" si="10"/>
        <v>0</v>
      </c>
      <c r="CL16" s="1">
        <f t="shared" si="11"/>
        <v>0</v>
      </c>
      <c r="CM16" s="111"/>
      <c r="CY16" s="59"/>
      <c r="CZ16" s="39"/>
      <c r="DA16" s="39"/>
      <c r="DB16" s="1">
        <f t="shared" si="12"/>
        <v>0</v>
      </c>
      <c r="DC16" s="1">
        <f t="shared" si="13"/>
        <v>0</v>
      </c>
      <c r="DD16" s="111"/>
      <c r="DP16" s="59"/>
      <c r="DQ16" s="39"/>
      <c r="DR16" s="39"/>
      <c r="DS16" s="1">
        <f t="shared" si="14"/>
        <v>0</v>
      </c>
      <c r="DT16" s="1">
        <f t="shared" si="15"/>
        <v>0</v>
      </c>
      <c r="DU16" s="111"/>
      <c r="EG16" s="59"/>
      <c r="EH16" s="39"/>
      <c r="EI16" s="39"/>
      <c r="EJ16" s="1">
        <f t="shared" si="16"/>
        <v>0</v>
      </c>
      <c r="EK16" s="1">
        <f t="shared" si="17"/>
        <v>0</v>
      </c>
      <c r="EL16" s="111"/>
      <c r="EX16" s="59"/>
      <c r="EY16" s="39"/>
      <c r="EZ16" s="39"/>
      <c r="FA16" s="1">
        <f t="shared" si="18"/>
        <v>0</v>
      </c>
      <c r="FB16" s="1">
        <f t="shared" si="19"/>
        <v>0</v>
      </c>
      <c r="FC16" s="111"/>
      <c r="FO16" s="59"/>
      <c r="FP16" s="39"/>
      <c r="FQ16" s="39"/>
      <c r="FR16" s="1">
        <f t="shared" si="20"/>
        <v>0</v>
      </c>
      <c r="FS16" s="1">
        <f t="shared" si="21"/>
        <v>0</v>
      </c>
    </row>
    <row r="17" spans="2:175" x14ac:dyDescent="0.2">
      <c r="B17" s="56"/>
      <c r="D17" s="111"/>
      <c r="O17" s="169"/>
      <c r="P17" s="59"/>
      <c r="Q17" s="39"/>
      <c r="R17" s="39"/>
      <c r="S17" s="1">
        <f t="shared" si="0"/>
        <v>0</v>
      </c>
      <c r="T17" s="1">
        <f t="shared" si="1"/>
        <v>0</v>
      </c>
      <c r="U17" s="111"/>
      <c r="AG17" s="59"/>
      <c r="AH17" s="39"/>
      <c r="AI17" s="39"/>
      <c r="AJ17" s="173" t="str">
        <f t="shared" si="2"/>
        <v/>
      </c>
      <c r="AK17" s="1">
        <f t="shared" si="3"/>
        <v>0</v>
      </c>
      <c r="AL17" s="1">
        <f t="shared" si="4"/>
        <v>0</v>
      </c>
      <c r="AM17" s="111"/>
      <c r="AY17" s="59"/>
      <c r="AZ17" s="39"/>
      <c r="BA17" s="39"/>
      <c r="BB17" s="173" t="str">
        <f t="shared" si="5"/>
        <v/>
      </c>
      <c r="BC17" s="1">
        <f t="shared" si="6"/>
        <v>0</v>
      </c>
      <c r="BD17" s="1">
        <f t="shared" si="7"/>
        <v>0</v>
      </c>
      <c r="BE17" s="111"/>
      <c r="BQ17" s="59"/>
      <c r="BR17" s="39"/>
      <c r="BS17" s="39"/>
      <c r="BT17" s="1">
        <f t="shared" si="8"/>
        <v>0</v>
      </c>
      <c r="BU17" s="1">
        <f t="shared" si="9"/>
        <v>0</v>
      </c>
      <c r="BV17" s="111"/>
      <c r="CH17" s="59"/>
      <c r="CI17" s="39"/>
      <c r="CJ17" s="39"/>
      <c r="CK17" s="1">
        <f t="shared" si="10"/>
        <v>0</v>
      </c>
      <c r="CL17" s="1">
        <f t="shared" si="11"/>
        <v>0</v>
      </c>
      <c r="CM17" s="111"/>
      <c r="CY17" s="59"/>
      <c r="CZ17" s="39"/>
      <c r="DA17" s="39"/>
      <c r="DB17" s="1">
        <f t="shared" si="12"/>
        <v>0</v>
      </c>
      <c r="DC17" s="1">
        <f t="shared" si="13"/>
        <v>0</v>
      </c>
      <c r="DD17" s="111"/>
      <c r="DP17" s="59"/>
      <c r="DQ17" s="39"/>
      <c r="DR17" s="39"/>
      <c r="DS17" s="1">
        <f t="shared" si="14"/>
        <v>0</v>
      </c>
      <c r="DT17" s="1">
        <f t="shared" si="15"/>
        <v>0</v>
      </c>
      <c r="DU17" s="111"/>
      <c r="EG17" s="59"/>
      <c r="EH17" s="39"/>
      <c r="EI17" s="39"/>
      <c r="EJ17" s="1">
        <f t="shared" si="16"/>
        <v>0</v>
      </c>
      <c r="EK17" s="1">
        <f t="shared" si="17"/>
        <v>0</v>
      </c>
      <c r="EL17" s="111"/>
      <c r="EX17" s="59"/>
      <c r="EY17" s="39"/>
      <c r="EZ17" s="39"/>
      <c r="FA17" s="1">
        <f t="shared" si="18"/>
        <v>0</v>
      </c>
      <c r="FB17" s="1">
        <f t="shared" si="19"/>
        <v>0</v>
      </c>
      <c r="FC17" s="111"/>
      <c r="FO17" s="59"/>
      <c r="FP17" s="39"/>
      <c r="FQ17" s="39"/>
      <c r="FR17" s="1">
        <f t="shared" si="20"/>
        <v>0</v>
      </c>
      <c r="FS17" s="1">
        <f t="shared" si="21"/>
        <v>0</v>
      </c>
    </row>
    <row r="18" spans="2:175" x14ac:dyDescent="0.2">
      <c r="B18" s="56"/>
      <c r="D18" s="111"/>
      <c r="O18" s="169"/>
      <c r="P18" s="59"/>
      <c r="Q18" s="39"/>
      <c r="R18" s="39"/>
      <c r="S18" s="1">
        <f t="shared" si="0"/>
        <v>0</v>
      </c>
      <c r="T18" s="1">
        <f t="shared" si="1"/>
        <v>0</v>
      </c>
      <c r="U18" s="111"/>
      <c r="AG18" s="59"/>
      <c r="AH18" s="39"/>
      <c r="AI18" s="39"/>
      <c r="AJ18" s="173" t="str">
        <f t="shared" si="2"/>
        <v/>
      </c>
      <c r="AK18" s="1">
        <f t="shared" si="3"/>
        <v>0</v>
      </c>
      <c r="AL18" s="1">
        <f t="shared" si="4"/>
        <v>0</v>
      </c>
      <c r="AM18" s="111"/>
      <c r="AY18" s="59"/>
      <c r="AZ18" s="39"/>
      <c r="BA18" s="39"/>
      <c r="BB18" s="173" t="str">
        <f t="shared" si="5"/>
        <v/>
      </c>
      <c r="BC18" s="1">
        <f t="shared" si="6"/>
        <v>0</v>
      </c>
      <c r="BD18" s="1">
        <f t="shared" si="7"/>
        <v>0</v>
      </c>
      <c r="BE18" s="111"/>
      <c r="BQ18" s="59"/>
      <c r="BR18" s="39"/>
      <c r="BS18" s="39"/>
      <c r="BT18" s="1">
        <f t="shared" si="8"/>
        <v>0</v>
      </c>
      <c r="BU18" s="1">
        <f t="shared" si="9"/>
        <v>0</v>
      </c>
      <c r="BV18" s="111"/>
      <c r="CH18" s="59"/>
      <c r="CI18" s="39"/>
      <c r="CJ18" s="39"/>
      <c r="CK18" s="1">
        <f t="shared" si="10"/>
        <v>0</v>
      </c>
      <c r="CL18" s="1">
        <f t="shared" si="11"/>
        <v>0</v>
      </c>
      <c r="CM18" s="111"/>
      <c r="CY18" s="59"/>
      <c r="CZ18" s="39"/>
      <c r="DA18" s="39"/>
      <c r="DB18" s="1">
        <f t="shared" si="12"/>
        <v>0</v>
      </c>
      <c r="DC18" s="1">
        <f t="shared" si="13"/>
        <v>0</v>
      </c>
      <c r="DD18" s="111"/>
      <c r="DP18" s="59"/>
      <c r="DQ18" s="39"/>
      <c r="DR18" s="39"/>
      <c r="DS18" s="1">
        <f t="shared" si="14"/>
        <v>0</v>
      </c>
      <c r="DT18" s="1">
        <f t="shared" si="15"/>
        <v>0</v>
      </c>
      <c r="DU18" s="111"/>
      <c r="EG18" s="59"/>
      <c r="EH18" s="39"/>
      <c r="EI18" s="39"/>
      <c r="EJ18" s="1">
        <f t="shared" si="16"/>
        <v>0</v>
      </c>
      <c r="EK18" s="1">
        <f t="shared" si="17"/>
        <v>0</v>
      </c>
      <c r="EL18" s="111"/>
      <c r="EX18" s="59"/>
      <c r="EY18" s="39"/>
      <c r="EZ18" s="39"/>
      <c r="FA18" s="1">
        <f t="shared" si="18"/>
        <v>0</v>
      </c>
      <c r="FB18" s="1">
        <f t="shared" si="19"/>
        <v>0</v>
      </c>
      <c r="FC18" s="111"/>
      <c r="FO18" s="59"/>
      <c r="FP18" s="39"/>
      <c r="FQ18" s="39"/>
      <c r="FR18" s="1">
        <f t="shared" si="20"/>
        <v>0</v>
      </c>
      <c r="FS18" s="1">
        <f t="shared" si="21"/>
        <v>0</v>
      </c>
    </row>
    <row r="19" spans="2:175" x14ac:dyDescent="0.2">
      <c r="B19" s="56"/>
      <c r="D19" s="111"/>
      <c r="O19" s="169"/>
      <c r="P19" s="59"/>
      <c r="Q19" s="39"/>
      <c r="R19" s="39"/>
      <c r="S19" s="1">
        <f t="shared" si="0"/>
        <v>0</v>
      </c>
      <c r="T19" s="1">
        <f t="shared" si="1"/>
        <v>0</v>
      </c>
      <c r="U19" s="111"/>
      <c r="AG19" s="59"/>
      <c r="AH19" s="39"/>
      <c r="AI19" s="39"/>
      <c r="AJ19" s="173" t="str">
        <f t="shared" si="2"/>
        <v/>
      </c>
      <c r="AK19" s="1">
        <f t="shared" si="3"/>
        <v>0</v>
      </c>
      <c r="AL19" s="1">
        <f t="shared" si="4"/>
        <v>0</v>
      </c>
      <c r="AM19" s="111"/>
      <c r="AY19" s="59"/>
      <c r="AZ19" s="39"/>
      <c r="BA19" s="39"/>
      <c r="BB19" s="173" t="str">
        <f t="shared" si="5"/>
        <v/>
      </c>
      <c r="BC19" s="1">
        <f t="shared" si="6"/>
        <v>0</v>
      </c>
      <c r="BD19" s="1">
        <f t="shared" si="7"/>
        <v>0</v>
      </c>
      <c r="BE19" s="111"/>
      <c r="BQ19" s="59"/>
      <c r="BR19" s="39"/>
      <c r="BS19" s="39"/>
      <c r="BT19" s="1">
        <f t="shared" si="8"/>
        <v>0</v>
      </c>
      <c r="BU19" s="1">
        <f t="shared" si="9"/>
        <v>0</v>
      </c>
      <c r="BV19" s="111"/>
      <c r="CH19" s="59"/>
      <c r="CI19" s="39"/>
      <c r="CJ19" s="39"/>
      <c r="CK19" s="1">
        <f t="shared" si="10"/>
        <v>0</v>
      </c>
      <c r="CL19" s="1">
        <f t="shared" si="11"/>
        <v>0</v>
      </c>
      <c r="CM19" s="111"/>
      <c r="CY19" s="59"/>
      <c r="CZ19" s="39"/>
      <c r="DA19" s="39"/>
      <c r="DB19" s="1">
        <f t="shared" si="12"/>
        <v>0</v>
      </c>
      <c r="DC19" s="1">
        <f t="shared" si="13"/>
        <v>0</v>
      </c>
      <c r="DD19" s="111"/>
      <c r="DP19" s="59"/>
      <c r="DQ19" s="39"/>
      <c r="DR19" s="39"/>
      <c r="DS19" s="1">
        <f t="shared" si="14"/>
        <v>0</v>
      </c>
      <c r="DT19" s="1">
        <f t="shared" si="15"/>
        <v>0</v>
      </c>
      <c r="DU19" s="111"/>
      <c r="EG19" s="59"/>
      <c r="EH19" s="39"/>
      <c r="EI19" s="39"/>
      <c r="EJ19" s="1">
        <f t="shared" si="16"/>
        <v>0</v>
      </c>
      <c r="EK19" s="1">
        <f t="shared" si="17"/>
        <v>0</v>
      </c>
      <c r="EL19" s="111"/>
      <c r="EX19" s="59"/>
      <c r="EY19" s="39"/>
      <c r="EZ19" s="39"/>
      <c r="FA19" s="1">
        <f t="shared" si="18"/>
        <v>0</v>
      </c>
      <c r="FB19" s="1">
        <f t="shared" si="19"/>
        <v>0</v>
      </c>
      <c r="FC19" s="111"/>
      <c r="FO19" s="59"/>
      <c r="FP19" s="39"/>
      <c r="FQ19" s="39"/>
      <c r="FR19" s="1">
        <f t="shared" si="20"/>
        <v>0</v>
      </c>
      <c r="FS19" s="1">
        <f t="shared" si="21"/>
        <v>0</v>
      </c>
    </row>
    <row r="20" spans="2:175" x14ac:dyDescent="0.2">
      <c r="B20" s="56"/>
      <c r="D20" s="111"/>
      <c r="O20" s="169"/>
      <c r="P20" s="59"/>
      <c r="Q20" s="39"/>
      <c r="R20" s="39"/>
      <c r="S20" s="1">
        <f t="shared" si="0"/>
        <v>0</v>
      </c>
      <c r="T20" s="1">
        <f t="shared" si="1"/>
        <v>0</v>
      </c>
      <c r="U20" s="111"/>
      <c r="AG20" s="59"/>
      <c r="AH20" s="39"/>
      <c r="AI20" s="39"/>
      <c r="AJ20" s="173" t="str">
        <f t="shared" si="2"/>
        <v/>
      </c>
      <c r="AK20" s="1">
        <f t="shared" si="3"/>
        <v>0</v>
      </c>
      <c r="AL20" s="1">
        <f t="shared" si="4"/>
        <v>0</v>
      </c>
      <c r="AM20" s="111"/>
      <c r="AY20" s="59"/>
      <c r="AZ20" s="39"/>
      <c r="BA20" s="39"/>
      <c r="BB20" s="173" t="str">
        <f t="shared" si="5"/>
        <v/>
      </c>
      <c r="BC20" s="1">
        <f t="shared" si="6"/>
        <v>0</v>
      </c>
      <c r="BD20" s="1">
        <f t="shared" si="7"/>
        <v>0</v>
      </c>
      <c r="BE20" s="111"/>
      <c r="BQ20" s="59"/>
      <c r="BR20" s="39"/>
      <c r="BS20" s="39"/>
      <c r="BT20" s="1">
        <f t="shared" si="8"/>
        <v>0</v>
      </c>
      <c r="BU20" s="1">
        <f t="shared" si="9"/>
        <v>0</v>
      </c>
      <c r="BV20" s="111"/>
      <c r="CH20" s="59"/>
      <c r="CI20" s="39"/>
      <c r="CJ20" s="39"/>
      <c r="CK20" s="1">
        <f t="shared" si="10"/>
        <v>0</v>
      </c>
      <c r="CL20" s="1">
        <f t="shared" si="11"/>
        <v>0</v>
      </c>
      <c r="CM20" s="111"/>
      <c r="CY20" s="59"/>
      <c r="CZ20" s="39"/>
      <c r="DA20" s="39"/>
      <c r="DB20" s="1">
        <f t="shared" si="12"/>
        <v>0</v>
      </c>
      <c r="DC20" s="1">
        <f t="shared" si="13"/>
        <v>0</v>
      </c>
      <c r="DD20" s="111"/>
      <c r="DP20" s="59"/>
      <c r="DQ20" s="39"/>
      <c r="DR20" s="39"/>
      <c r="DS20" s="1">
        <f t="shared" si="14"/>
        <v>0</v>
      </c>
      <c r="DT20" s="1">
        <f t="shared" si="15"/>
        <v>0</v>
      </c>
      <c r="DU20" s="111"/>
      <c r="EG20" s="59"/>
      <c r="EH20" s="39"/>
      <c r="EI20" s="39"/>
      <c r="EJ20" s="1">
        <f t="shared" si="16"/>
        <v>0</v>
      </c>
      <c r="EK20" s="1">
        <f t="shared" si="17"/>
        <v>0</v>
      </c>
      <c r="EL20" s="111"/>
      <c r="EX20" s="59"/>
      <c r="EY20" s="39"/>
      <c r="EZ20" s="39"/>
      <c r="FA20" s="1">
        <f t="shared" si="18"/>
        <v>0</v>
      </c>
      <c r="FB20" s="1">
        <f t="shared" si="19"/>
        <v>0</v>
      </c>
      <c r="FC20" s="111"/>
      <c r="FO20" s="59"/>
      <c r="FP20" s="39"/>
      <c r="FQ20" s="39"/>
      <c r="FR20" s="1">
        <f t="shared" si="20"/>
        <v>0</v>
      </c>
      <c r="FS20" s="1">
        <f t="shared" si="21"/>
        <v>0</v>
      </c>
    </row>
    <row r="21" spans="2:175" x14ac:dyDescent="0.2">
      <c r="B21" s="56"/>
      <c r="D21" s="111"/>
      <c r="O21" s="169"/>
      <c r="P21" s="59"/>
      <c r="Q21" s="39"/>
      <c r="R21" s="39"/>
      <c r="S21" s="1">
        <f t="shared" si="0"/>
        <v>0</v>
      </c>
      <c r="T21" s="1">
        <f t="shared" si="1"/>
        <v>0</v>
      </c>
      <c r="U21" s="111"/>
      <c r="AG21" s="59"/>
      <c r="AH21" s="39"/>
      <c r="AI21" s="39"/>
      <c r="AJ21" s="173" t="str">
        <f t="shared" si="2"/>
        <v/>
      </c>
      <c r="AK21" s="1">
        <f t="shared" si="3"/>
        <v>0</v>
      </c>
      <c r="AL21" s="1">
        <f t="shared" si="4"/>
        <v>0</v>
      </c>
      <c r="AM21" s="111"/>
      <c r="AY21" s="59"/>
      <c r="AZ21" s="39"/>
      <c r="BA21" s="39"/>
      <c r="BB21" s="173" t="str">
        <f t="shared" si="5"/>
        <v/>
      </c>
      <c r="BC21" s="1">
        <f t="shared" si="6"/>
        <v>0</v>
      </c>
      <c r="BD21" s="1">
        <f t="shared" si="7"/>
        <v>0</v>
      </c>
      <c r="BE21" s="111"/>
      <c r="BQ21" s="59"/>
      <c r="BR21" s="39"/>
      <c r="BS21" s="39"/>
      <c r="BT21" s="1">
        <f t="shared" si="8"/>
        <v>0</v>
      </c>
      <c r="BU21" s="1">
        <f t="shared" si="9"/>
        <v>0</v>
      </c>
      <c r="BV21" s="111"/>
      <c r="CH21" s="59"/>
      <c r="CI21" s="39"/>
      <c r="CJ21" s="39"/>
      <c r="CK21" s="1">
        <f t="shared" si="10"/>
        <v>0</v>
      </c>
      <c r="CL21" s="1">
        <f t="shared" si="11"/>
        <v>0</v>
      </c>
      <c r="CM21" s="111"/>
      <c r="CY21" s="59"/>
      <c r="CZ21" s="39"/>
      <c r="DA21" s="39"/>
      <c r="DB21" s="1">
        <f t="shared" si="12"/>
        <v>0</v>
      </c>
      <c r="DC21" s="1">
        <f t="shared" si="13"/>
        <v>0</v>
      </c>
      <c r="DD21" s="111"/>
      <c r="DP21" s="59"/>
      <c r="DQ21" s="39"/>
      <c r="DR21" s="39"/>
      <c r="DS21" s="1">
        <f t="shared" si="14"/>
        <v>0</v>
      </c>
      <c r="DT21" s="1">
        <f t="shared" si="15"/>
        <v>0</v>
      </c>
      <c r="DU21" s="111"/>
      <c r="EG21" s="59"/>
      <c r="EH21" s="39"/>
      <c r="EI21" s="39"/>
      <c r="EJ21" s="1">
        <f t="shared" si="16"/>
        <v>0</v>
      </c>
      <c r="EK21" s="1">
        <f t="shared" si="17"/>
        <v>0</v>
      </c>
      <c r="EL21" s="111"/>
      <c r="EX21" s="59"/>
      <c r="EY21" s="39"/>
      <c r="EZ21" s="39"/>
      <c r="FA21" s="1">
        <f t="shared" si="18"/>
        <v>0</v>
      </c>
      <c r="FB21" s="1">
        <f t="shared" si="19"/>
        <v>0</v>
      </c>
      <c r="FC21" s="111"/>
      <c r="FO21" s="59"/>
      <c r="FP21" s="39"/>
      <c r="FQ21" s="39"/>
      <c r="FR21" s="1">
        <f t="shared" si="20"/>
        <v>0</v>
      </c>
      <c r="FS21" s="1">
        <f t="shared" si="21"/>
        <v>0</v>
      </c>
    </row>
    <row r="22" spans="2:175" x14ac:dyDescent="0.2">
      <c r="B22" s="56"/>
      <c r="D22" s="111"/>
      <c r="O22" s="169"/>
      <c r="P22" s="59"/>
      <c r="Q22" s="39"/>
      <c r="R22" s="39"/>
      <c r="S22" s="1">
        <f t="shared" si="0"/>
        <v>0</v>
      </c>
      <c r="T22" s="1">
        <f t="shared" si="1"/>
        <v>0</v>
      </c>
      <c r="U22" s="111"/>
      <c r="AG22" s="59"/>
      <c r="AH22" s="39"/>
      <c r="AI22" s="39"/>
      <c r="AJ22" s="173" t="str">
        <f t="shared" si="2"/>
        <v/>
      </c>
      <c r="AK22" s="1">
        <f t="shared" si="3"/>
        <v>0</v>
      </c>
      <c r="AL22" s="1">
        <f t="shared" si="4"/>
        <v>0</v>
      </c>
      <c r="AM22" s="111"/>
      <c r="AY22" s="59"/>
      <c r="AZ22" s="39"/>
      <c r="BA22" s="39"/>
      <c r="BB22" s="173" t="str">
        <f t="shared" si="5"/>
        <v/>
      </c>
      <c r="BC22" s="1">
        <f t="shared" si="6"/>
        <v>0</v>
      </c>
      <c r="BD22" s="1">
        <f t="shared" si="7"/>
        <v>0</v>
      </c>
      <c r="BE22" s="111"/>
      <c r="BQ22" s="59"/>
      <c r="BR22" s="39"/>
      <c r="BS22" s="39"/>
      <c r="BT22" s="1">
        <f t="shared" si="8"/>
        <v>0</v>
      </c>
      <c r="BU22" s="1">
        <f t="shared" si="9"/>
        <v>0</v>
      </c>
      <c r="BV22" s="111"/>
      <c r="CH22" s="59"/>
      <c r="CI22" s="39"/>
      <c r="CJ22" s="39"/>
      <c r="CK22" s="1">
        <f t="shared" si="10"/>
        <v>0</v>
      </c>
      <c r="CL22" s="1">
        <f t="shared" si="11"/>
        <v>0</v>
      </c>
      <c r="CM22" s="111"/>
      <c r="CY22" s="59"/>
      <c r="CZ22" s="39"/>
      <c r="DA22" s="39"/>
      <c r="DB22" s="1">
        <f t="shared" si="12"/>
        <v>0</v>
      </c>
      <c r="DC22" s="1">
        <f t="shared" si="13"/>
        <v>0</v>
      </c>
      <c r="DD22" s="111"/>
      <c r="DP22" s="59"/>
      <c r="DQ22" s="39"/>
      <c r="DR22" s="39"/>
      <c r="DS22" s="1">
        <f t="shared" si="14"/>
        <v>0</v>
      </c>
      <c r="DT22" s="1">
        <f t="shared" si="15"/>
        <v>0</v>
      </c>
      <c r="DU22" s="111"/>
      <c r="EG22" s="59"/>
      <c r="EH22" s="39"/>
      <c r="EI22" s="39"/>
      <c r="EJ22" s="1">
        <f t="shared" si="16"/>
        <v>0</v>
      </c>
      <c r="EK22" s="1">
        <f t="shared" si="17"/>
        <v>0</v>
      </c>
      <c r="EL22" s="111"/>
      <c r="EX22" s="59"/>
      <c r="EY22" s="39"/>
      <c r="EZ22" s="39"/>
      <c r="FA22" s="1">
        <f t="shared" si="18"/>
        <v>0</v>
      </c>
      <c r="FB22" s="1">
        <f t="shared" si="19"/>
        <v>0</v>
      </c>
      <c r="FC22" s="111"/>
      <c r="FO22" s="59"/>
      <c r="FP22" s="39"/>
      <c r="FQ22" s="39"/>
      <c r="FR22" s="1">
        <f t="shared" si="20"/>
        <v>0</v>
      </c>
      <c r="FS22" s="1">
        <f t="shared" si="21"/>
        <v>0</v>
      </c>
    </row>
    <row r="23" spans="2:175" x14ac:dyDescent="0.2">
      <c r="B23" s="56"/>
      <c r="D23" s="111"/>
      <c r="O23" s="169"/>
      <c r="P23" s="59"/>
      <c r="Q23" s="39"/>
      <c r="R23" s="39"/>
      <c r="S23" s="1">
        <f t="shared" si="0"/>
        <v>0</v>
      </c>
      <c r="T23" s="1">
        <f t="shared" si="1"/>
        <v>0</v>
      </c>
      <c r="U23" s="111"/>
      <c r="AG23" s="59"/>
      <c r="AH23" s="39"/>
      <c r="AI23" s="39"/>
      <c r="AJ23" s="173" t="str">
        <f t="shared" si="2"/>
        <v/>
      </c>
      <c r="AK23" s="1">
        <f t="shared" si="3"/>
        <v>0</v>
      </c>
      <c r="AL23" s="1">
        <f t="shared" si="4"/>
        <v>0</v>
      </c>
      <c r="AM23" s="111"/>
      <c r="AY23" s="59"/>
      <c r="AZ23" s="39"/>
      <c r="BA23" s="39"/>
      <c r="BB23" s="173" t="str">
        <f t="shared" si="5"/>
        <v/>
      </c>
      <c r="BC23" s="1">
        <f t="shared" si="6"/>
        <v>0</v>
      </c>
      <c r="BD23" s="1">
        <f t="shared" si="7"/>
        <v>0</v>
      </c>
      <c r="BE23" s="111"/>
      <c r="BQ23" s="59"/>
      <c r="BR23" s="39"/>
      <c r="BS23" s="39"/>
      <c r="BT23" s="1">
        <f t="shared" si="8"/>
        <v>0</v>
      </c>
      <c r="BU23" s="1">
        <f t="shared" si="9"/>
        <v>0</v>
      </c>
      <c r="BV23" s="111"/>
      <c r="CH23" s="59"/>
      <c r="CI23" s="39"/>
      <c r="CJ23" s="39"/>
      <c r="CK23" s="1">
        <f t="shared" si="10"/>
        <v>0</v>
      </c>
      <c r="CL23" s="1">
        <f t="shared" si="11"/>
        <v>0</v>
      </c>
      <c r="CM23" s="111"/>
      <c r="CY23" s="59"/>
      <c r="CZ23" s="39"/>
      <c r="DA23" s="39"/>
      <c r="DB23" s="1">
        <f t="shared" si="12"/>
        <v>0</v>
      </c>
      <c r="DC23" s="1">
        <f t="shared" si="13"/>
        <v>0</v>
      </c>
      <c r="DD23" s="111"/>
      <c r="DP23" s="59"/>
      <c r="DQ23" s="39"/>
      <c r="DR23" s="39"/>
      <c r="DS23" s="1">
        <f t="shared" si="14"/>
        <v>0</v>
      </c>
      <c r="DT23" s="1">
        <f t="shared" si="15"/>
        <v>0</v>
      </c>
      <c r="DU23" s="111"/>
      <c r="EG23" s="59"/>
      <c r="EH23" s="39"/>
      <c r="EI23" s="39"/>
      <c r="EJ23" s="1">
        <f t="shared" si="16"/>
        <v>0</v>
      </c>
      <c r="EK23" s="1">
        <f t="shared" si="17"/>
        <v>0</v>
      </c>
      <c r="EL23" s="111"/>
      <c r="EX23" s="59"/>
      <c r="EY23" s="39"/>
      <c r="EZ23" s="39"/>
      <c r="FA23" s="1">
        <f t="shared" si="18"/>
        <v>0</v>
      </c>
      <c r="FB23" s="1">
        <f t="shared" si="19"/>
        <v>0</v>
      </c>
      <c r="FC23" s="111"/>
      <c r="FO23" s="59"/>
      <c r="FP23" s="39"/>
      <c r="FQ23" s="39"/>
      <c r="FR23" s="1">
        <f t="shared" si="20"/>
        <v>0</v>
      </c>
      <c r="FS23" s="1">
        <f t="shared" si="21"/>
        <v>0</v>
      </c>
    </row>
    <row r="24" spans="2:175" x14ac:dyDescent="0.2">
      <c r="B24" s="56"/>
      <c r="D24" s="111"/>
      <c r="O24" s="169"/>
      <c r="P24" s="59"/>
      <c r="Q24" s="39"/>
      <c r="R24" s="39"/>
      <c r="S24" s="1">
        <f t="shared" si="0"/>
        <v>0</v>
      </c>
      <c r="T24" s="1">
        <f t="shared" si="1"/>
        <v>0</v>
      </c>
      <c r="U24" s="111"/>
      <c r="AG24" s="59"/>
      <c r="AH24" s="39"/>
      <c r="AI24" s="39"/>
      <c r="AJ24" s="173" t="str">
        <f t="shared" si="2"/>
        <v/>
      </c>
      <c r="AK24" s="1">
        <f t="shared" si="3"/>
        <v>0</v>
      </c>
      <c r="AL24" s="1">
        <f t="shared" si="4"/>
        <v>0</v>
      </c>
      <c r="AM24" s="111"/>
      <c r="AY24" s="59"/>
      <c r="AZ24" s="39"/>
      <c r="BA24" s="39"/>
      <c r="BB24" s="173" t="str">
        <f t="shared" si="5"/>
        <v/>
      </c>
      <c r="BC24" s="1">
        <f t="shared" si="6"/>
        <v>0</v>
      </c>
      <c r="BD24" s="1">
        <f t="shared" si="7"/>
        <v>0</v>
      </c>
      <c r="BE24" s="111"/>
      <c r="BQ24" s="59"/>
      <c r="BR24" s="39"/>
      <c r="BS24" s="39"/>
      <c r="BT24" s="1">
        <f t="shared" si="8"/>
        <v>0</v>
      </c>
      <c r="BU24" s="1">
        <f t="shared" si="9"/>
        <v>0</v>
      </c>
      <c r="BV24" s="111"/>
      <c r="CH24" s="59"/>
      <c r="CI24" s="39"/>
      <c r="CJ24" s="39"/>
      <c r="CK24" s="1">
        <f t="shared" si="10"/>
        <v>0</v>
      </c>
      <c r="CL24" s="1">
        <f t="shared" si="11"/>
        <v>0</v>
      </c>
      <c r="CM24" s="111"/>
      <c r="CY24" s="59"/>
      <c r="CZ24" s="39"/>
      <c r="DA24" s="39"/>
      <c r="DB24" s="1">
        <f t="shared" si="12"/>
        <v>0</v>
      </c>
      <c r="DC24" s="1">
        <f t="shared" si="13"/>
        <v>0</v>
      </c>
      <c r="DD24" s="111"/>
      <c r="DP24" s="59"/>
      <c r="DQ24" s="39"/>
      <c r="DR24" s="39"/>
      <c r="DS24" s="1">
        <f t="shared" si="14"/>
        <v>0</v>
      </c>
      <c r="DT24" s="1">
        <f t="shared" si="15"/>
        <v>0</v>
      </c>
      <c r="DU24" s="111"/>
      <c r="EG24" s="59"/>
      <c r="EH24" s="39"/>
      <c r="EI24" s="39"/>
      <c r="EJ24" s="1">
        <f t="shared" si="16"/>
        <v>0</v>
      </c>
      <c r="EK24" s="1">
        <f t="shared" si="17"/>
        <v>0</v>
      </c>
      <c r="EL24" s="111"/>
      <c r="EX24" s="59"/>
      <c r="EY24" s="39"/>
      <c r="EZ24" s="39"/>
      <c r="FA24" s="1">
        <f t="shared" si="18"/>
        <v>0</v>
      </c>
      <c r="FB24" s="1">
        <f t="shared" si="19"/>
        <v>0</v>
      </c>
      <c r="FC24" s="111"/>
      <c r="FO24" s="59"/>
      <c r="FP24" s="39"/>
      <c r="FQ24" s="39"/>
      <c r="FR24" s="1">
        <f t="shared" si="20"/>
        <v>0</v>
      </c>
      <c r="FS24" s="1">
        <f t="shared" si="21"/>
        <v>0</v>
      </c>
    </row>
    <row r="25" spans="2:175" x14ac:dyDescent="0.2">
      <c r="B25" s="56"/>
      <c r="D25" s="111"/>
      <c r="O25" s="169"/>
      <c r="P25" s="59"/>
      <c r="Q25" s="39"/>
      <c r="R25" s="39"/>
      <c r="S25" s="1">
        <f t="shared" si="0"/>
        <v>0</v>
      </c>
      <c r="T25" s="1">
        <f t="shared" si="1"/>
        <v>0</v>
      </c>
      <c r="U25" s="111"/>
      <c r="AG25" s="59"/>
      <c r="AH25" s="39"/>
      <c r="AI25" s="39"/>
      <c r="AJ25" s="173" t="str">
        <f t="shared" si="2"/>
        <v/>
      </c>
      <c r="AK25" s="1">
        <f t="shared" si="3"/>
        <v>0</v>
      </c>
      <c r="AL25" s="1">
        <f t="shared" si="4"/>
        <v>0</v>
      </c>
      <c r="AM25" s="111"/>
      <c r="AY25" s="59"/>
      <c r="AZ25" s="39"/>
      <c r="BA25" s="39"/>
      <c r="BB25" s="173" t="str">
        <f t="shared" si="5"/>
        <v/>
      </c>
      <c r="BC25" s="1">
        <f t="shared" si="6"/>
        <v>0</v>
      </c>
      <c r="BD25" s="1">
        <f t="shared" si="7"/>
        <v>0</v>
      </c>
      <c r="BE25" s="111"/>
      <c r="BQ25" s="59"/>
      <c r="BR25" s="39"/>
      <c r="BS25" s="39"/>
      <c r="BT25" s="1">
        <f t="shared" si="8"/>
        <v>0</v>
      </c>
      <c r="BU25" s="1">
        <f t="shared" si="9"/>
        <v>0</v>
      </c>
      <c r="BV25" s="111"/>
      <c r="CH25" s="59"/>
      <c r="CI25" s="39"/>
      <c r="CJ25" s="39"/>
      <c r="CK25" s="1">
        <f t="shared" si="10"/>
        <v>0</v>
      </c>
      <c r="CL25" s="1">
        <f t="shared" si="11"/>
        <v>0</v>
      </c>
      <c r="CM25" s="111"/>
      <c r="CY25" s="59"/>
      <c r="CZ25" s="39"/>
      <c r="DA25" s="39"/>
      <c r="DB25" s="1">
        <f t="shared" si="12"/>
        <v>0</v>
      </c>
      <c r="DC25" s="1">
        <f t="shared" si="13"/>
        <v>0</v>
      </c>
      <c r="DD25" s="111"/>
      <c r="DP25" s="59"/>
      <c r="DQ25" s="39"/>
      <c r="DR25" s="39"/>
      <c r="DS25" s="1">
        <f t="shared" si="14"/>
        <v>0</v>
      </c>
      <c r="DT25" s="1">
        <f t="shared" si="15"/>
        <v>0</v>
      </c>
      <c r="DU25" s="111"/>
      <c r="EG25" s="59"/>
      <c r="EH25" s="39"/>
      <c r="EI25" s="39"/>
      <c r="EJ25" s="1">
        <f t="shared" si="16"/>
        <v>0</v>
      </c>
      <c r="EK25" s="1">
        <f t="shared" si="17"/>
        <v>0</v>
      </c>
      <c r="EL25" s="111"/>
      <c r="EX25" s="59"/>
      <c r="EY25" s="39"/>
      <c r="EZ25" s="39"/>
      <c r="FA25" s="1">
        <f t="shared" si="18"/>
        <v>0</v>
      </c>
      <c r="FB25" s="1">
        <f t="shared" si="19"/>
        <v>0</v>
      </c>
      <c r="FC25" s="111"/>
      <c r="FO25" s="59"/>
      <c r="FP25" s="39"/>
      <c r="FQ25" s="39"/>
      <c r="FR25" s="1">
        <f t="shared" si="20"/>
        <v>0</v>
      </c>
      <c r="FS25" s="1">
        <f t="shared" si="21"/>
        <v>0</v>
      </c>
    </row>
    <row r="26" spans="2:175" x14ac:dyDescent="0.2">
      <c r="B26" s="56"/>
      <c r="D26" s="111"/>
      <c r="O26" s="169"/>
      <c r="P26" s="59"/>
      <c r="Q26" s="39"/>
      <c r="R26" s="39"/>
      <c r="S26" s="1">
        <f t="shared" si="0"/>
        <v>0</v>
      </c>
      <c r="T26" s="1">
        <f t="shared" si="1"/>
        <v>0</v>
      </c>
      <c r="U26" s="111"/>
      <c r="AG26" s="59"/>
      <c r="AH26" s="39"/>
      <c r="AI26" s="39"/>
      <c r="AJ26" s="173" t="str">
        <f t="shared" si="2"/>
        <v/>
      </c>
      <c r="AK26" s="1">
        <f t="shared" si="3"/>
        <v>0</v>
      </c>
      <c r="AL26" s="1">
        <f t="shared" si="4"/>
        <v>0</v>
      </c>
      <c r="AM26" s="111"/>
      <c r="AY26" s="59"/>
      <c r="AZ26" s="39"/>
      <c r="BA26" s="39"/>
      <c r="BB26" s="173" t="str">
        <f t="shared" si="5"/>
        <v/>
      </c>
      <c r="BC26" s="1">
        <f t="shared" si="6"/>
        <v>0</v>
      </c>
      <c r="BD26" s="1">
        <f t="shared" si="7"/>
        <v>0</v>
      </c>
      <c r="BE26" s="111"/>
      <c r="BQ26" s="59"/>
      <c r="BR26" s="39"/>
      <c r="BS26" s="39"/>
      <c r="BT26" s="1">
        <f t="shared" si="8"/>
        <v>0</v>
      </c>
      <c r="BU26" s="1">
        <f t="shared" si="9"/>
        <v>0</v>
      </c>
      <c r="BV26" s="111"/>
      <c r="CH26" s="59"/>
      <c r="CI26" s="39"/>
      <c r="CJ26" s="39"/>
      <c r="CK26" s="1">
        <f t="shared" si="10"/>
        <v>0</v>
      </c>
      <c r="CL26" s="1">
        <f t="shared" si="11"/>
        <v>0</v>
      </c>
      <c r="CM26" s="111"/>
      <c r="CY26" s="59"/>
      <c r="CZ26" s="39"/>
      <c r="DA26" s="39"/>
      <c r="DB26" s="1">
        <f t="shared" si="12"/>
        <v>0</v>
      </c>
      <c r="DC26" s="1">
        <f t="shared" si="13"/>
        <v>0</v>
      </c>
      <c r="DD26" s="111"/>
      <c r="DP26" s="59"/>
      <c r="DQ26" s="39"/>
      <c r="DR26" s="39"/>
      <c r="DS26" s="1">
        <f t="shared" si="14"/>
        <v>0</v>
      </c>
      <c r="DT26" s="1">
        <f t="shared" si="15"/>
        <v>0</v>
      </c>
      <c r="DU26" s="111"/>
      <c r="EG26" s="59"/>
      <c r="EH26" s="39"/>
      <c r="EI26" s="39"/>
      <c r="EJ26" s="1">
        <f t="shared" si="16"/>
        <v>0</v>
      </c>
      <c r="EK26" s="1">
        <f t="shared" si="17"/>
        <v>0</v>
      </c>
      <c r="EL26" s="111"/>
      <c r="EX26" s="59"/>
      <c r="EY26" s="39"/>
      <c r="EZ26" s="39"/>
      <c r="FA26" s="1">
        <f t="shared" si="18"/>
        <v>0</v>
      </c>
      <c r="FB26" s="1">
        <f t="shared" si="19"/>
        <v>0</v>
      </c>
      <c r="FC26" s="111"/>
      <c r="FO26" s="59"/>
      <c r="FP26" s="39"/>
      <c r="FQ26" s="39"/>
      <c r="FR26" s="1">
        <f t="shared" si="20"/>
        <v>0</v>
      </c>
      <c r="FS26" s="1">
        <f t="shared" si="21"/>
        <v>0</v>
      </c>
    </row>
    <row r="27" spans="2:175" x14ac:dyDescent="0.2">
      <c r="B27" s="56"/>
      <c r="D27" s="111"/>
      <c r="O27" s="169"/>
      <c r="P27" s="59"/>
      <c r="Q27" s="39"/>
      <c r="R27" s="39"/>
      <c r="S27" s="1">
        <f t="shared" si="0"/>
        <v>0</v>
      </c>
      <c r="T27" s="1">
        <f t="shared" si="1"/>
        <v>0</v>
      </c>
      <c r="U27" s="111"/>
      <c r="AG27" s="59"/>
      <c r="AH27" s="39"/>
      <c r="AI27" s="39"/>
      <c r="AJ27" s="173" t="str">
        <f t="shared" si="2"/>
        <v/>
      </c>
      <c r="AK27" s="1">
        <f t="shared" si="3"/>
        <v>0</v>
      </c>
      <c r="AL27" s="1">
        <f t="shared" si="4"/>
        <v>0</v>
      </c>
      <c r="AM27" s="111"/>
      <c r="AY27" s="59"/>
      <c r="AZ27" s="39"/>
      <c r="BA27" s="39"/>
      <c r="BB27" s="173" t="str">
        <f t="shared" si="5"/>
        <v/>
      </c>
      <c r="BC27" s="1">
        <f t="shared" si="6"/>
        <v>0</v>
      </c>
      <c r="BD27" s="1">
        <f t="shared" si="7"/>
        <v>0</v>
      </c>
      <c r="BE27" s="111"/>
      <c r="BQ27" s="59"/>
      <c r="BR27" s="39"/>
      <c r="BS27" s="39"/>
      <c r="BT27" s="1">
        <f t="shared" si="8"/>
        <v>0</v>
      </c>
      <c r="BU27" s="1">
        <f t="shared" si="9"/>
        <v>0</v>
      </c>
      <c r="BV27" s="111"/>
      <c r="CH27" s="59"/>
      <c r="CI27" s="39"/>
      <c r="CJ27" s="39"/>
      <c r="CK27" s="1">
        <f t="shared" si="10"/>
        <v>0</v>
      </c>
      <c r="CL27" s="1">
        <f t="shared" si="11"/>
        <v>0</v>
      </c>
      <c r="CM27" s="111"/>
      <c r="CY27" s="59"/>
      <c r="CZ27" s="39"/>
      <c r="DA27" s="39"/>
      <c r="DB27" s="1">
        <f t="shared" si="12"/>
        <v>0</v>
      </c>
      <c r="DC27" s="1">
        <f t="shared" si="13"/>
        <v>0</v>
      </c>
      <c r="DD27" s="111"/>
      <c r="DP27" s="59"/>
      <c r="DQ27" s="39"/>
      <c r="DR27" s="39"/>
      <c r="DS27" s="1">
        <f t="shared" si="14"/>
        <v>0</v>
      </c>
      <c r="DT27" s="1">
        <f t="shared" si="15"/>
        <v>0</v>
      </c>
      <c r="DU27" s="111"/>
      <c r="EG27" s="59"/>
      <c r="EH27" s="39"/>
      <c r="EI27" s="39"/>
      <c r="EJ27" s="1">
        <f t="shared" si="16"/>
        <v>0</v>
      </c>
      <c r="EK27" s="1">
        <f t="shared" si="17"/>
        <v>0</v>
      </c>
      <c r="EL27" s="111"/>
      <c r="EX27" s="59"/>
      <c r="EY27" s="39"/>
      <c r="EZ27" s="39"/>
      <c r="FA27" s="1">
        <f t="shared" si="18"/>
        <v>0</v>
      </c>
      <c r="FB27" s="1">
        <f t="shared" si="19"/>
        <v>0</v>
      </c>
      <c r="FC27" s="111"/>
      <c r="FO27" s="59"/>
      <c r="FP27" s="39"/>
      <c r="FQ27" s="39"/>
      <c r="FR27" s="1">
        <f t="shared" si="20"/>
        <v>0</v>
      </c>
      <c r="FS27" s="1">
        <f t="shared" si="21"/>
        <v>0</v>
      </c>
    </row>
    <row r="28" spans="2:175" x14ac:dyDescent="0.2">
      <c r="B28" s="56"/>
      <c r="D28" s="111"/>
      <c r="O28" s="169"/>
      <c r="P28" s="59"/>
      <c r="Q28" s="39"/>
      <c r="R28" s="39"/>
      <c r="S28" s="1">
        <f t="shared" si="0"/>
        <v>0</v>
      </c>
      <c r="T28" s="1">
        <f t="shared" si="1"/>
        <v>0</v>
      </c>
      <c r="U28" s="111"/>
      <c r="AG28" s="59"/>
      <c r="AH28" s="39"/>
      <c r="AI28" s="39"/>
      <c r="AJ28" s="173" t="str">
        <f t="shared" si="2"/>
        <v/>
      </c>
      <c r="AK28" s="1">
        <f t="shared" si="3"/>
        <v>0</v>
      </c>
      <c r="AL28" s="1">
        <f t="shared" si="4"/>
        <v>0</v>
      </c>
      <c r="AM28" s="111"/>
      <c r="AY28" s="59"/>
      <c r="AZ28" s="39"/>
      <c r="BA28" s="39"/>
      <c r="BB28" s="173" t="str">
        <f t="shared" si="5"/>
        <v/>
      </c>
      <c r="BC28" s="1">
        <f t="shared" si="6"/>
        <v>0</v>
      </c>
      <c r="BD28" s="1">
        <f t="shared" si="7"/>
        <v>0</v>
      </c>
      <c r="BE28" s="111"/>
      <c r="BQ28" s="59"/>
      <c r="BR28" s="39"/>
      <c r="BS28" s="39"/>
      <c r="BT28" s="1">
        <f t="shared" si="8"/>
        <v>0</v>
      </c>
      <c r="BU28" s="1">
        <f t="shared" si="9"/>
        <v>0</v>
      </c>
      <c r="BV28" s="111"/>
      <c r="CH28" s="59"/>
      <c r="CI28" s="39"/>
      <c r="CJ28" s="39"/>
      <c r="CK28" s="1">
        <f t="shared" si="10"/>
        <v>0</v>
      </c>
      <c r="CL28" s="1">
        <f t="shared" si="11"/>
        <v>0</v>
      </c>
      <c r="CM28" s="111"/>
      <c r="CY28" s="59"/>
      <c r="CZ28" s="39"/>
      <c r="DA28" s="39"/>
      <c r="DB28" s="1">
        <f t="shared" si="12"/>
        <v>0</v>
      </c>
      <c r="DC28" s="1">
        <f t="shared" si="13"/>
        <v>0</v>
      </c>
      <c r="DD28" s="111"/>
      <c r="DP28" s="59"/>
      <c r="DQ28" s="39"/>
      <c r="DR28" s="39"/>
      <c r="DS28" s="1">
        <f t="shared" si="14"/>
        <v>0</v>
      </c>
      <c r="DT28" s="1">
        <f t="shared" si="15"/>
        <v>0</v>
      </c>
      <c r="DU28" s="111"/>
      <c r="EG28" s="59"/>
      <c r="EH28" s="39"/>
      <c r="EI28" s="39"/>
      <c r="EJ28" s="1">
        <f t="shared" si="16"/>
        <v>0</v>
      </c>
      <c r="EK28" s="1">
        <f t="shared" si="17"/>
        <v>0</v>
      </c>
      <c r="EL28" s="111"/>
      <c r="EX28" s="59"/>
      <c r="EY28" s="39"/>
      <c r="EZ28" s="39"/>
      <c r="FA28" s="1">
        <f t="shared" si="18"/>
        <v>0</v>
      </c>
      <c r="FB28" s="1">
        <f t="shared" si="19"/>
        <v>0</v>
      </c>
      <c r="FC28" s="111"/>
      <c r="FO28" s="59"/>
      <c r="FP28" s="39"/>
      <c r="FQ28" s="39"/>
      <c r="FR28" s="1">
        <f t="shared" si="20"/>
        <v>0</v>
      </c>
      <c r="FS28" s="1">
        <f t="shared" si="21"/>
        <v>0</v>
      </c>
    </row>
    <row r="29" spans="2:175" x14ac:dyDescent="0.2">
      <c r="B29" s="56"/>
      <c r="D29" s="111"/>
      <c r="O29" s="169"/>
      <c r="P29" s="59"/>
      <c r="Q29" s="39"/>
      <c r="R29" s="39"/>
      <c r="S29" s="1">
        <f t="shared" si="0"/>
        <v>0</v>
      </c>
      <c r="T29" s="1">
        <f t="shared" si="1"/>
        <v>0</v>
      </c>
      <c r="U29" s="111"/>
      <c r="AG29" s="59"/>
      <c r="AH29" s="39"/>
      <c r="AI29" s="39"/>
      <c r="AJ29" s="173" t="str">
        <f t="shared" si="2"/>
        <v/>
      </c>
      <c r="AK29" s="1">
        <f t="shared" si="3"/>
        <v>0</v>
      </c>
      <c r="AL29" s="1">
        <f t="shared" si="4"/>
        <v>0</v>
      </c>
      <c r="AM29" s="111"/>
      <c r="AY29" s="59"/>
      <c r="AZ29" s="39"/>
      <c r="BA29" s="39"/>
      <c r="BB29" s="173" t="str">
        <f t="shared" si="5"/>
        <v/>
      </c>
      <c r="BC29" s="1">
        <f t="shared" si="6"/>
        <v>0</v>
      </c>
      <c r="BD29" s="1">
        <f t="shared" si="7"/>
        <v>0</v>
      </c>
      <c r="BE29" s="111"/>
      <c r="BQ29" s="59"/>
      <c r="BR29" s="39"/>
      <c r="BS29" s="39"/>
      <c r="BT29" s="1">
        <f t="shared" si="8"/>
        <v>0</v>
      </c>
      <c r="BU29" s="1">
        <f t="shared" si="9"/>
        <v>0</v>
      </c>
      <c r="BV29" s="111"/>
      <c r="CH29" s="59"/>
      <c r="CI29" s="39"/>
      <c r="CJ29" s="39"/>
      <c r="CK29" s="1">
        <f t="shared" si="10"/>
        <v>0</v>
      </c>
      <c r="CL29" s="1">
        <f t="shared" si="11"/>
        <v>0</v>
      </c>
      <c r="CM29" s="111"/>
      <c r="CY29" s="59"/>
      <c r="CZ29" s="39"/>
      <c r="DA29" s="39"/>
      <c r="DB29" s="1">
        <f t="shared" si="12"/>
        <v>0</v>
      </c>
      <c r="DC29" s="1">
        <f t="shared" si="13"/>
        <v>0</v>
      </c>
      <c r="DD29" s="111"/>
      <c r="DP29" s="59"/>
      <c r="DQ29" s="39"/>
      <c r="DR29" s="39"/>
      <c r="DS29" s="1">
        <f t="shared" si="14"/>
        <v>0</v>
      </c>
      <c r="DT29" s="1">
        <f t="shared" si="15"/>
        <v>0</v>
      </c>
      <c r="DU29" s="111"/>
      <c r="EG29" s="59"/>
      <c r="EH29" s="39"/>
      <c r="EI29" s="39"/>
      <c r="EJ29" s="1">
        <f t="shared" si="16"/>
        <v>0</v>
      </c>
      <c r="EK29" s="1">
        <f t="shared" si="17"/>
        <v>0</v>
      </c>
      <c r="EL29" s="111"/>
      <c r="EX29" s="59"/>
      <c r="EY29" s="39"/>
      <c r="EZ29" s="39"/>
      <c r="FA29" s="1">
        <f t="shared" si="18"/>
        <v>0</v>
      </c>
      <c r="FB29" s="1">
        <f t="shared" si="19"/>
        <v>0</v>
      </c>
      <c r="FC29" s="111"/>
      <c r="FO29" s="59"/>
      <c r="FP29" s="39"/>
      <c r="FQ29" s="39"/>
      <c r="FR29" s="1">
        <f t="shared" si="20"/>
        <v>0</v>
      </c>
      <c r="FS29" s="1">
        <f t="shared" si="21"/>
        <v>0</v>
      </c>
    </row>
    <row r="30" spans="2:175" x14ac:dyDescent="0.2">
      <c r="B30" s="56"/>
      <c r="D30" s="111"/>
      <c r="O30" s="169"/>
      <c r="P30" s="59"/>
      <c r="Q30" s="39"/>
      <c r="R30" s="39"/>
      <c r="S30" s="1">
        <f t="shared" si="0"/>
        <v>0</v>
      </c>
      <c r="T30" s="1">
        <f t="shared" si="1"/>
        <v>0</v>
      </c>
      <c r="U30" s="111"/>
      <c r="AG30" s="59"/>
      <c r="AH30" s="39"/>
      <c r="AI30" s="39"/>
      <c r="AJ30" s="173" t="str">
        <f t="shared" si="2"/>
        <v/>
      </c>
      <c r="AK30" s="1">
        <f t="shared" si="3"/>
        <v>0</v>
      </c>
      <c r="AL30" s="1">
        <f t="shared" si="4"/>
        <v>0</v>
      </c>
      <c r="AM30" s="111"/>
      <c r="AY30" s="59"/>
      <c r="AZ30" s="39"/>
      <c r="BA30" s="39"/>
      <c r="BB30" s="173" t="str">
        <f t="shared" si="5"/>
        <v/>
      </c>
      <c r="BC30" s="1">
        <f t="shared" si="6"/>
        <v>0</v>
      </c>
      <c r="BD30" s="1">
        <f t="shared" si="7"/>
        <v>0</v>
      </c>
      <c r="BE30" s="111"/>
      <c r="BQ30" s="59"/>
      <c r="BR30" s="39"/>
      <c r="BS30" s="39"/>
      <c r="BT30" s="1">
        <f t="shared" si="8"/>
        <v>0</v>
      </c>
      <c r="BU30" s="1">
        <f t="shared" si="9"/>
        <v>0</v>
      </c>
      <c r="BV30" s="111"/>
      <c r="CH30" s="59"/>
      <c r="CI30" s="39"/>
      <c r="CJ30" s="39"/>
      <c r="CK30" s="1">
        <f t="shared" si="10"/>
        <v>0</v>
      </c>
      <c r="CL30" s="1">
        <f t="shared" si="11"/>
        <v>0</v>
      </c>
      <c r="CM30" s="111"/>
      <c r="CY30" s="59"/>
      <c r="CZ30" s="39"/>
      <c r="DA30" s="39"/>
      <c r="DB30" s="1">
        <f t="shared" si="12"/>
        <v>0</v>
      </c>
      <c r="DC30" s="1">
        <f t="shared" si="13"/>
        <v>0</v>
      </c>
      <c r="DD30" s="111"/>
      <c r="DP30" s="59"/>
      <c r="DQ30" s="39"/>
      <c r="DR30" s="39"/>
      <c r="DS30" s="1">
        <f t="shared" si="14"/>
        <v>0</v>
      </c>
      <c r="DT30" s="1">
        <f t="shared" si="15"/>
        <v>0</v>
      </c>
      <c r="DU30" s="111"/>
      <c r="EG30" s="59"/>
      <c r="EH30" s="39"/>
      <c r="EI30" s="39"/>
      <c r="EJ30" s="1">
        <f t="shared" si="16"/>
        <v>0</v>
      </c>
      <c r="EK30" s="1">
        <f t="shared" si="17"/>
        <v>0</v>
      </c>
      <c r="EL30" s="111"/>
      <c r="EX30" s="59"/>
      <c r="EY30" s="39"/>
      <c r="EZ30" s="39"/>
      <c r="FA30" s="1">
        <f t="shared" si="18"/>
        <v>0</v>
      </c>
      <c r="FB30" s="1">
        <f t="shared" si="19"/>
        <v>0</v>
      </c>
      <c r="FC30" s="111"/>
      <c r="FO30" s="59"/>
      <c r="FP30" s="39"/>
      <c r="FQ30" s="39"/>
      <c r="FR30" s="1">
        <f t="shared" si="20"/>
        <v>0</v>
      </c>
      <c r="FS30" s="1">
        <f t="shared" si="21"/>
        <v>0</v>
      </c>
    </row>
    <row r="31" spans="2:175" x14ac:dyDescent="0.2">
      <c r="B31" s="56"/>
      <c r="D31" s="111"/>
      <c r="O31" s="169"/>
      <c r="P31" s="59"/>
      <c r="Q31" s="39"/>
      <c r="R31" s="39"/>
      <c r="S31" s="1">
        <f t="shared" si="0"/>
        <v>0</v>
      </c>
      <c r="T31" s="1">
        <f t="shared" si="1"/>
        <v>0</v>
      </c>
      <c r="U31" s="111"/>
      <c r="AG31" s="59"/>
      <c r="AH31" s="39"/>
      <c r="AI31" s="39"/>
      <c r="AJ31" s="173" t="str">
        <f t="shared" si="2"/>
        <v/>
      </c>
      <c r="AK31" s="1">
        <f t="shared" si="3"/>
        <v>0</v>
      </c>
      <c r="AL31" s="1">
        <f t="shared" si="4"/>
        <v>0</v>
      </c>
      <c r="AM31" s="111"/>
      <c r="AY31" s="59"/>
      <c r="AZ31" s="39"/>
      <c r="BA31" s="39"/>
      <c r="BB31" s="173" t="str">
        <f t="shared" si="5"/>
        <v/>
      </c>
      <c r="BC31" s="1">
        <f t="shared" si="6"/>
        <v>0</v>
      </c>
      <c r="BD31" s="1">
        <f t="shared" si="7"/>
        <v>0</v>
      </c>
      <c r="BE31" s="111"/>
      <c r="BQ31" s="59"/>
      <c r="BR31" s="39"/>
      <c r="BS31" s="39"/>
      <c r="BT31" s="1">
        <f t="shared" si="8"/>
        <v>0</v>
      </c>
      <c r="BU31" s="1">
        <f t="shared" si="9"/>
        <v>0</v>
      </c>
      <c r="BV31" s="111"/>
      <c r="CH31" s="59"/>
      <c r="CI31" s="39"/>
      <c r="CJ31" s="39"/>
      <c r="CK31" s="1">
        <f t="shared" si="10"/>
        <v>0</v>
      </c>
      <c r="CL31" s="1">
        <f t="shared" si="11"/>
        <v>0</v>
      </c>
      <c r="CM31" s="111"/>
      <c r="CY31" s="59"/>
      <c r="CZ31" s="39"/>
      <c r="DA31" s="39"/>
      <c r="DB31" s="1">
        <f t="shared" si="12"/>
        <v>0</v>
      </c>
      <c r="DC31" s="1">
        <f t="shared" si="13"/>
        <v>0</v>
      </c>
      <c r="DD31" s="111"/>
      <c r="DP31" s="59"/>
      <c r="DQ31" s="39"/>
      <c r="DR31" s="39"/>
      <c r="DS31" s="1">
        <f t="shared" si="14"/>
        <v>0</v>
      </c>
      <c r="DT31" s="1">
        <f t="shared" si="15"/>
        <v>0</v>
      </c>
      <c r="DU31" s="111"/>
      <c r="EG31" s="59"/>
      <c r="EH31" s="39"/>
      <c r="EI31" s="39"/>
      <c r="EJ31" s="1">
        <f t="shared" si="16"/>
        <v>0</v>
      </c>
      <c r="EK31" s="1">
        <f t="shared" si="17"/>
        <v>0</v>
      </c>
      <c r="EL31" s="111"/>
      <c r="EX31" s="59"/>
      <c r="EY31" s="39"/>
      <c r="EZ31" s="39"/>
      <c r="FA31" s="1">
        <f t="shared" si="18"/>
        <v>0</v>
      </c>
      <c r="FB31" s="1">
        <f t="shared" si="19"/>
        <v>0</v>
      </c>
      <c r="FC31" s="111"/>
      <c r="FO31" s="59"/>
      <c r="FP31" s="39"/>
      <c r="FQ31" s="39"/>
      <c r="FR31" s="1">
        <f t="shared" si="20"/>
        <v>0</v>
      </c>
      <c r="FS31" s="1">
        <f t="shared" si="21"/>
        <v>0</v>
      </c>
    </row>
    <row r="32" spans="2:175" x14ac:dyDescent="0.2">
      <c r="B32" s="56"/>
      <c r="D32" s="111"/>
      <c r="O32" s="169"/>
      <c r="P32" s="59"/>
      <c r="Q32" s="39"/>
      <c r="R32" s="39"/>
      <c r="S32" s="1">
        <f t="shared" si="0"/>
        <v>0</v>
      </c>
      <c r="T32" s="1">
        <f t="shared" si="1"/>
        <v>0</v>
      </c>
      <c r="U32" s="111"/>
      <c r="AG32" s="59"/>
      <c r="AH32" s="39"/>
      <c r="AI32" s="39"/>
      <c r="AJ32" s="173" t="str">
        <f t="shared" si="2"/>
        <v/>
      </c>
      <c r="AK32" s="1">
        <f t="shared" si="3"/>
        <v>0</v>
      </c>
      <c r="AL32" s="1">
        <f t="shared" si="4"/>
        <v>0</v>
      </c>
      <c r="AM32" s="111"/>
      <c r="AY32" s="59"/>
      <c r="AZ32" s="39"/>
      <c r="BA32" s="39"/>
      <c r="BB32" s="173" t="str">
        <f t="shared" si="5"/>
        <v/>
      </c>
      <c r="BC32" s="1">
        <f t="shared" si="6"/>
        <v>0</v>
      </c>
      <c r="BD32" s="1">
        <f t="shared" si="7"/>
        <v>0</v>
      </c>
      <c r="BE32" s="111"/>
      <c r="BQ32" s="59"/>
      <c r="BR32" s="39"/>
      <c r="BS32" s="39"/>
      <c r="BT32" s="1">
        <f t="shared" si="8"/>
        <v>0</v>
      </c>
      <c r="BU32" s="1">
        <f t="shared" si="9"/>
        <v>0</v>
      </c>
      <c r="BV32" s="111"/>
      <c r="CH32" s="59"/>
      <c r="CI32" s="39"/>
      <c r="CJ32" s="39"/>
      <c r="CK32" s="1">
        <f t="shared" si="10"/>
        <v>0</v>
      </c>
      <c r="CL32" s="1">
        <f t="shared" si="11"/>
        <v>0</v>
      </c>
      <c r="CM32" s="111"/>
      <c r="CY32" s="59"/>
      <c r="CZ32" s="39"/>
      <c r="DA32" s="39"/>
      <c r="DB32" s="1">
        <f t="shared" si="12"/>
        <v>0</v>
      </c>
      <c r="DC32" s="1">
        <f t="shared" si="13"/>
        <v>0</v>
      </c>
      <c r="DD32" s="111"/>
      <c r="DP32" s="59"/>
      <c r="DQ32" s="39"/>
      <c r="DR32" s="39"/>
      <c r="DS32" s="1">
        <f t="shared" si="14"/>
        <v>0</v>
      </c>
      <c r="DT32" s="1">
        <f t="shared" si="15"/>
        <v>0</v>
      </c>
      <c r="DU32" s="111"/>
      <c r="EG32" s="59"/>
      <c r="EH32" s="39"/>
      <c r="EI32" s="39"/>
      <c r="EJ32" s="1">
        <f t="shared" si="16"/>
        <v>0</v>
      </c>
      <c r="EK32" s="1">
        <f t="shared" si="17"/>
        <v>0</v>
      </c>
      <c r="EL32" s="111"/>
      <c r="EX32" s="59"/>
      <c r="EY32" s="39"/>
      <c r="EZ32" s="39"/>
      <c r="FA32" s="1">
        <f t="shared" si="18"/>
        <v>0</v>
      </c>
      <c r="FB32" s="1">
        <f t="shared" si="19"/>
        <v>0</v>
      </c>
      <c r="FC32" s="111"/>
      <c r="FO32" s="59"/>
      <c r="FP32" s="39"/>
      <c r="FQ32" s="39"/>
      <c r="FR32" s="1">
        <f t="shared" si="20"/>
        <v>0</v>
      </c>
      <c r="FS32" s="1">
        <f t="shared" si="21"/>
        <v>0</v>
      </c>
    </row>
    <row r="33" spans="2:175" x14ac:dyDescent="0.2">
      <c r="B33" s="56"/>
      <c r="D33" s="111"/>
      <c r="O33" s="169"/>
      <c r="P33" s="59"/>
      <c r="Q33" s="39"/>
      <c r="R33" s="39"/>
      <c r="S33" s="1">
        <f t="shared" si="0"/>
        <v>0</v>
      </c>
      <c r="T33" s="1">
        <f t="shared" si="1"/>
        <v>0</v>
      </c>
      <c r="U33" s="111"/>
      <c r="AG33" s="59"/>
      <c r="AH33" s="39"/>
      <c r="AI33" s="39"/>
      <c r="AJ33" s="173" t="str">
        <f t="shared" si="2"/>
        <v/>
      </c>
      <c r="AK33" s="1">
        <f t="shared" si="3"/>
        <v>0</v>
      </c>
      <c r="AL33" s="1">
        <f t="shared" si="4"/>
        <v>0</v>
      </c>
      <c r="AM33" s="111"/>
      <c r="AY33" s="59"/>
      <c r="AZ33" s="39"/>
      <c r="BA33" s="39"/>
      <c r="BB33" s="173" t="str">
        <f t="shared" si="5"/>
        <v/>
      </c>
      <c r="BC33" s="1">
        <f t="shared" si="6"/>
        <v>0</v>
      </c>
      <c r="BD33" s="1">
        <f t="shared" si="7"/>
        <v>0</v>
      </c>
      <c r="BE33" s="111"/>
      <c r="BQ33" s="59"/>
      <c r="BR33" s="39"/>
      <c r="BS33" s="39"/>
      <c r="BT33" s="1">
        <f t="shared" si="8"/>
        <v>0</v>
      </c>
      <c r="BU33" s="1">
        <f t="shared" si="9"/>
        <v>0</v>
      </c>
      <c r="BV33" s="111"/>
      <c r="CH33" s="59"/>
      <c r="CI33" s="39"/>
      <c r="CJ33" s="39"/>
      <c r="CK33" s="1">
        <f t="shared" si="10"/>
        <v>0</v>
      </c>
      <c r="CL33" s="1">
        <f t="shared" si="11"/>
        <v>0</v>
      </c>
      <c r="CM33" s="111"/>
      <c r="CY33" s="59"/>
      <c r="CZ33" s="39"/>
      <c r="DA33" s="39"/>
      <c r="DB33" s="1">
        <f t="shared" si="12"/>
        <v>0</v>
      </c>
      <c r="DC33" s="1">
        <f t="shared" si="13"/>
        <v>0</v>
      </c>
      <c r="DD33" s="111"/>
      <c r="DP33" s="59"/>
      <c r="DQ33" s="39"/>
      <c r="DR33" s="39"/>
      <c r="DS33" s="1">
        <f t="shared" si="14"/>
        <v>0</v>
      </c>
      <c r="DT33" s="1">
        <f t="shared" si="15"/>
        <v>0</v>
      </c>
      <c r="DU33" s="111"/>
      <c r="EG33" s="59"/>
      <c r="EH33" s="39"/>
      <c r="EI33" s="39"/>
      <c r="EJ33" s="1">
        <f t="shared" si="16"/>
        <v>0</v>
      </c>
      <c r="EK33" s="1">
        <f t="shared" si="17"/>
        <v>0</v>
      </c>
      <c r="EL33" s="111"/>
      <c r="EX33" s="59"/>
      <c r="EY33" s="39"/>
      <c r="EZ33" s="39"/>
      <c r="FA33" s="1">
        <f t="shared" si="18"/>
        <v>0</v>
      </c>
      <c r="FB33" s="1">
        <f t="shared" si="19"/>
        <v>0</v>
      </c>
      <c r="FC33" s="111"/>
      <c r="FO33" s="59"/>
      <c r="FP33" s="39"/>
      <c r="FQ33" s="39"/>
      <c r="FR33" s="1">
        <f t="shared" si="20"/>
        <v>0</v>
      </c>
      <c r="FS33" s="1">
        <f t="shared" si="21"/>
        <v>0</v>
      </c>
    </row>
    <row r="34" spans="2:175" x14ac:dyDescent="0.2">
      <c r="B34" s="56"/>
      <c r="D34" s="111"/>
      <c r="O34" s="169"/>
      <c r="P34" s="59"/>
      <c r="Q34" s="39"/>
      <c r="R34" s="39"/>
      <c r="S34" s="1">
        <f t="shared" si="0"/>
        <v>0</v>
      </c>
      <c r="T34" s="1">
        <f t="shared" si="1"/>
        <v>0</v>
      </c>
      <c r="U34" s="111"/>
      <c r="AG34" s="59"/>
      <c r="AH34" s="39"/>
      <c r="AI34" s="39"/>
      <c r="AJ34" s="173" t="str">
        <f t="shared" si="2"/>
        <v/>
      </c>
      <c r="AK34" s="1">
        <f t="shared" si="3"/>
        <v>0</v>
      </c>
      <c r="AL34" s="1">
        <f t="shared" si="4"/>
        <v>0</v>
      </c>
      <c r="AM34" s="111"/>
      <c r="AY34" s="59"/>
      <c r="AZ34" s="39"/>
      <c r="BA34" s="39"/>
      <c r="BB34" s="173" t="str">
        <f t="shared" si="5"/>
        <v/>
      </c>
      <c r="BC34" s="1">
        <f t="shared" si="6"/>
        <v>0</v>
      </c>
      <c r="BD34" s="1">
        <f t="shared" si="7"/>
        <v>0</v>
      </c>
      <c r="BE34" s="111"/>
      <c r="BQ34" s="59"/>
      <c r="BR34" s="39"/>
      <c r="BS34" s="39"/>
      <c r="BT34" s="1">
        <f t="shared" si="8"/>
        <v>0</v>
      </c>
      <c r="BU34" s="1">
        <f t="shared" si="9"/>
        <v>0</v>
      </c>
      <c r="BV34" s="111"/>
      <c r="CH34" s="59"/>
      <c r="CI34" s="39"/>
      <c r="CJ34" s="39"/>
      <c r="CK34" s="1">
        <f t="shared" si="10"/>
        <v>0</v>
      </c>
      <c r="CL34" s="1">
        <f t="shared" si="11"/>
        <v>0</v>
      </c>
      <c r="CM34" s="111"/>
      <c r="CY34" s="59"/>
      <c r="CZ34" s="39"/>
      <c r="DA34" s="39"/>
      <c r="DB34" s="1">
        <f t="shared" si="12"/>
        <v>0</v>
      </c>
      <c r="DC34" s="1">
        <f t="shared" si="13"/>
        <v>0</v>
      </c>
      <c r="DD34" s="111"/>
      <c r="DP34" s="59"/>
      <c r="DQ34" s="39"/>
      <c r="DR34" s="39"/>
      <c r="DS34" s="1">
        <f t="shared" si="14"/>
        <v>0</v>
      </c>
      <c r="DT34" s="1">
        <f t="shared" si="15"/>
        <v>0</v>
      </c>
      <c r="DU34" s="111"/>
      <c r="EG34" s="59"/>
      <c r="EH34" s="39"/>
      <c r="EI34" s="39"/>
      <c r="EJ34" s="1">
        <f t="shared" si="16"/>
        <v>0</v>
      </c>
      <c r="EK34" s="1">
        <f t="shared" si="17"/>
        <v>0</v>
      </c>
      <c r="EL34" s="111"/>
      <c r="EX34" s="59"/>
      <c r="EY34" s="39"/>
      <c r="EZ34" s="39"/>
      <c r="FA34" s="1">
        <f t="shared" si="18"/>
        <v>0</v>
      </c>
      <c r="FB34" s="1">
        <f t="shared" si="19"/>
        <v>0</v>
      </c>
      <c r="FC34" s="111"/>
      <c r="FO34" s="59"/>
      <c r="FP34" s="39"/>
      <c r="FQ34" s="39"/>
      <c r="FR34" s="1">
        <f t="shared" si="20"/>
        <v>0</v>
      </c>
      <c r="FS34" s="1">
        <f t="shared" si="21"/>
        <v>0</v>
      </c>
    </row>
    <row r="35" spans="2:175" x14ac:dyDescent="0.2">
      <c r="B35" s="56"/>
      <c r="D35" s="111"/>
      <c r="O35" s="169"/>
      <c r="P35" s="59"/>
      <c r="Q35" s="39"/>
      <c r="R35" s="39"/>
      <c r="S35" s="1">
        <f t="shared" si="0"/>
        <v>0</v>
      </c>
      <c r="T35" s="1">
        <f t="shared" si="1"/>
        <v>0</v>
      </c>
      <c r="U35" s="111"/>
      <c r="AG35" s="59"/>
      <c r="AH35" s="39"/>
      <c r="AI35" s="39"/>
      <c r="AJ35" s="173" t="str">
        <f t="shared" si="2"/>
        <v/>
      </c>
      <c r="AK35" s="1">
        <f t="shared" si="3"/>
        <v>0</v>
      </c>
      <c r="AL35" s="1">
        <f t="shared" si="4"/>
        <v>0</v>
      </c>
      <c r="AM35" s="111"/>
      <c r="AY35" s="59"/>
      <c r="AZ35" s="39"/>
      <c r="BA35" s="39"/>
      <c r="BB35" s="173" t="str">
        <f t="shared" si="5"/>
        <v/>
      </c>
      <c r="BC35" s="1">
        <f t="shared" si="6"/>
        <v>0</v>
      </c>
      <c r="BD35" s="1">
        <f t="shared" si="7"/>
        <v>0</v>
      </c>
      <c r="BE35" s="111"/>
      <c r="BQ35" s="59"/>
      <c r="BR35" s="39"/>
      <c r="BS35" s="39"/>
      <c r="BT35" s="1">
        <f t="shared" si="8"/>
        <v>0</v>
      </c>
      <c r="BU35" s="1">
        <f t="shared" si="9"/>
        <v>0</v>
      </c>
      <c r="BV35" s="111"/>
      <c r="CH35" s="59"/>
      <c r="CI35" s="39"/>
      <c r="CJ35" s="39"/>
      <c r="CK35" s="1">
        <f t="shared" si="10"/>
        <v>0</v>
      </c>
      <c r="CL35" s="1">
        <f t="shared" si="11"/>
        <v>0</v>
      </c>
      <c r="CM35" s="111"/>
      <c r="CY35" s="59"/>
      <c r="CZ35" s="39"/>
      <c r="DA35" s="39"/>
      <c r="DB35" s="1">
        <f t="shared" si="12"/>
        <v>0</v>
      </c>
      <c r="DC35" s="1">
        <f t="shared" si="13"/>
        <v>0</v>
      </c>
      <c r="DD35" s="111"/>
      <c r="DP35" s="59"/>
      <c r="DQ35" s="39"/>
      <c r="DR35" s="39"/>
      <c r="DS35" s="1">
        <f t="shared" si="14"/>
        <v>0</v>
      </c>
      <c r="DT35" s="1">
        <f t="shared" si="15"/>
        <v>0</v>
      </c>
      <c r="DU35" s="111"/>
      <c r="EG35" s="59"/>
      <c r="EH35" s="39"/>
      <c r="EI35" s="39"/>
      <c r="EJ35" s="1">
        <f t="shared" si="16"/>
        <v>0</v>
      </c>
      <c r="EK35" s="1">
        <f t="shared" si="17"/>
        <v>0</v>
      </c>
      <c r="EL35" s="111"/>
      <c r="EX35" s="59"/>
      <c r="EY35" s="39"/>
      <c r="EZ35" s="39"/>
      <c r="FA35" s="1">
        <f t="shared" si="18"/>
        <v>0</v>
      </c>
      <c r="FB35" s="1">
        <f t="shared" si="19"/>
        <v>0</v>
      </c>
      <c r="FC35" s="111"/>
      <c r="FO35" s="59"/>
      <c r="FP35" s="39"/>
      <c r="FQ35" s="39"/>
      <c r="FR35" s="1">
        <f t="shared" si="20"/>
        <v>0</v>
      </c>
      <c r="FS35" s="1">
        <f t="shared" si="21"/>
        <v>0</v>
      </c>
    </row>
    <row r="36" spans="2:175" x14ac:dyDescent="0.2">
      <c r="B36" s="56"/>
      <c r="D36" s="111"/>
      <c r="O36" s="169"/>
      <c r="P36" s="59"/>
      <c r="Q36" s="39"/>
      <c r="R36" s="39"/>
      <c r="S36" s="1">
        <f t="shared" si="0"/>
        <v>0</v>
      </c>
      <c r="T36" s="1">
        <f t="shared" si="1"/>
        <v>0</v>
      </c>
      <c r="U36" s="111"/>
      <c r="AG36" s="59"/>
      <c r="AH36" s="39"/>
      <c r="AI36" s="39"/>
      <c r="AJ36" s="173" t="str">
        <f t="shared" si="2"/>
        <v/>
      </c>
      <c r="AK36" s="1">
        <f t="shared" si="3"/>
        <v>0</v>
      </c>
      <c r="AL36" s="1">
        <f t="shared" si="4"/>
        <v>0</v>
      </c>
      <c r="AM36" s="111"/>
      <c r="AY36" s="59"/>
      <c r="AZ36" s="39"/>
      <c r="BA36" s="39"/>
      <c r="BB36" s="173" t="str">
        <f t="shared" si="5"/>
        <v/>
      </c>
      <c r="BC36" s="1">
        <f t="shared" si="6"/>
        <v>0</v>
      </c>
      <c r="BD36" s="1">
        <f t="shared" si="7"/>
        <v>0</v>
      </c>
      <c r="BE36" s="111"/>
      <c r="BQ36" s="59"/>
      <c r="BR36" s="39"/>
      <c r="BS36" s="39"/>
      <c r="BT36" s="1">
        <f t="shared" si="8"/>
        <v>0</v>
      </c>
      <c r="BU36" s="1">
        <f t="shared" si="9"/>
        <v>0</v>
      </c>
      <c r="BV36" s="111"/>
      <c r="CH36" s="59"/>
      <c r="CI36" s="39"/>
      <c r="CJ36" s="39"/>
      <c r="CK36" s="1">
        <f t="shared" si="10"/>
        <v>0</v>
      </c>
      <c r="CL36" s="1">
        <f t="shared" si="11"/>
        <v>0</v>
      </c>
      <c r="CM36" s="111"/>
      <c r="CY36" s="59"/>
      <c r="CZ36" s="39"/>
      <c r="DA36" s="39"/>
      <c r="DB36" s="1">
        <f t="shared" si="12"/>
        <v>0</v>
      </c>
      <c r="DC36" s="1">
        <f t="shared" si="13"/>
        <v>0</v>
      </c>
      <c r="DD36" s="111"/>
      <c r="DP36" s="59"/>
      <c r="DQ36" s="39"/>
      <c r="DR36" s="39"/>
      <c r="DS36" s="1">
        <f t="shared" si="14"/>
        <v>0</v>
      </c>
      <c r="DT36" s="1">
        <f t="shared" si="15"/>
        <v>0</v>
      </c>
      <c r="DU36" s="111"/>
      <c r="EG36" s="59"/>
      <c r="EH36" s="39"/>
      <c r="EI36" s="39"/>
      <c r="EJ36" s="1">
        <f t="shared" si="16"/>
        <v>0</v>
      </c>
      <c r="EK36" s="1">
        <f t="shared" si="17"/>
        <v>0</v>
      </c>
      <c r="EL36" s="111"/>
      <c r="EX36" s="59"/>
      <c r="EY36" s="39"/>
      <c r="EZ36" s="39"/>
      <c r="FA36" s="1">
        <f t="shared" si="18"/>
        <v>0</v>
      </c>
      <c r="FB36" s="1">
        <f t="shared" si="19"/>
        <v>0</v>
      </c>
      <c r="FC36" s="111"/>
      <c r="FO36" s="59"/>
      <c r="FP36" s="39"/>
      <c r="FQ36" s="39"/>
      <c r="FR36" s="1">
        <f t="shared" si="20"/>
        <v>0</v>
      </c>
      <c r="FS36" s="1">
        <f t="shared" si="21"/>
        <v>0</v>
      </c>
    </row>
    <row r="37" spans="2:175" x14ac:dyDescent="0.2">
      <c r="B37" s="56"/>
      <c r="D37" s="111"/>
      <c r="O37" s="169"/>
      <c r="P37" s="59"/>
      <c r="Q37" s="39"/>
      <c r="R37" s="39"/>
      <c r="S37" s="1">
        <f t="shared" si="0"/>
        <v>0</v>
      </c>
      <c r="T37" s="1">
        <f t="shared" si="1"/>
        <v>0</v>
      </c>
      <c r="U37" s="111"/>
      <c r="AG37" s="59"/>
      <c r="AH37" s="39"/>
      <c r="AI37" s="39"/>
      <c r="AJ37" s="173" t="str">
        <f t="shared" si="2"/>
        <v/>
      </c>
      <c r="AK37" s="1">
        <f t="shared" si="3"/>
        <v>0</v>
      </c>
      <c r="AL37" s="1">
        <f t="shared" si="4"/>
        <v>0</v>
      </c>
      <c r="AM37" s="111"/>
      <c r="AY37" s="59"/>
      <c r="AZ37" s="39"/>
      <c r="BA37" s="39"/>
      <c r="BB37" s="173" t="str">
        <f t="shared" si="5"/>
        <v/>
      </c>
      <c r="BC37" s="1">
        <f t="shared" si="6"/>
        <v>0</v>
      </c>
      <c r="BD37" s="1">
        <f t="shared" si="7"/>
        <v>0</v>
      </c>
      <c r="BE37" s="111"/>
      <c r="BQ37" s="59"/>
      <c r="BR37" s="39"/>
      <c r="BS37" s="39"/>
      <c r="BT37" s="1">
        <f t="shared" si="8"/>
        <v>0</v>
      </c>
      <c r="BU37" s="1">
        <f t="shared" si="9"/>
        <v>0</v>
      </c>
      <c r="BV37" s="111"/>
      <c r="CH37" s="59"/>
      <c r="CI37" s="39"/>
      <c r="CJ37" s="39"/>
      <c r="CK37" s="1">
        <f t="shared" si="10"/>
        <v>0</v>
      </c>
      <c r="CL37" s="1">
        <f t="shared" si="11"/>
        <v>0</v>
      </c>
      <c r="CM37" s="111"/>
      <c r="CY37" s="59"/>
      <c r="CZ37" s="39"/>
      <c r="DA37" s="39"/>
      <c r="DB37" s="1">
        <f t="shared" si="12"/>
        <v>0</v>
      </c>
      <c r="DC37" s="1">
        <f t="shared" si="13"/>
        <v>0</v>
      </c>
      <c r="DD37" s="111"/>
      <c r="DP37" s="59"/>
      <c r="DQ37" s="39"/>
      <c r="DR37" s="39"/>
      <c r="DS37" s="1">
        <f t="shared" si="14"/>
        <v>0</v>
      </c>
      <c r="DT37" s="1">
        <f t="shared" si="15"/>
        <v>0</v>
      </c>
      <c r="DU37" s="111"/>
      <c r="EG37" s="59"/>
      <c r="EH37" s="39"/>
      <c r="EI37" s="39"/>
      <c r="EJ37" s="1">
        <f t="shared" si="16"/>
        <v>0</v>
      </c>
      <c r="EK37" s="1">
        <f t="shared" si="17"/>
        <v>0</v>
      </c>
      <c r="EL37" s="111"/>
      <c r="EX37" s="59"/>
      <c r="EY37" s="39"/>
      <c r="EZ37" s="39"/>
      <c r="FA37" s="1">
        <f t="shared" si="18"/>
        <v>0</v>
      </c>
      <c r="FB37" s="1">
        <f t="shared" si="19"/>
        <v>0</v>
      </c>
      <c r="FC37" s="111"/>
      <c r="FO37" s="59"/>
      <c r="FP37" s="39"/>
      <c r="FQ37" s="39"/>
      <c r="FR37" s="1">
        <f t="shared" si="20"/>
        <v>0</v>
      </c>
      <c r="FS37" s="1">
        <f t="shared" si="21"/>
        <v>0</v>
      </c>
    </row>
    <row r="38" spans="2:175" x14ac:dyDescent="0.2">
      <c r="B38" s="56"/>
      <c r="D38" s="111"/>
      <c r="O38" s="169"/>
      <c r="P38" s="59"/>
      <c r="Q38" s="39"/>
      <c r="R38" s="39"/>
      <c r="S38" s="1">
        <f t="shared" si="0"/>
        <v>0</v>
      </c>
      <c r="T38" s="1">
        <f t="shared" si="1"/>
        <v>0</v>
      </c>
      <c r="U38" s="111"/>
      <c r="AG38" s="59"/>
      <c r="AH38" s="39"/>
      <c r="AI38" s="39"/>
      <c r="AJ38" s="173" t="str">
        <f t="shared" si="2"/>
        <v/>
      </c>
      <c r="AK38" s="1">
        <f t="shared" si="3"/>
        <v>0</v>
      </c>
      <c r="AL38" s="1">
        <f t="shared" si="4"/>
        <v>0</v>
      </c>
      <c r="AM38" s="111"/>
      <c r="AY38" s="59"/>
      <c r="AZ38" s="39"/>
      <c r="BA38" s="39"/>
      <c r="BB38" s="173" t="str">
        <f t="shared" si="5"/>
        <v/>
      </c>
      <c r="BC38" s="1">
        <f t="shared" si="6"/>
        <v>0</v>
      </c>
      <c r="BD38" s="1">
        <f t="shared" si="7"/>
        <v>0</v>
      </c>
      <c r="BE38" s="111"/>
      <c r="BQ38" s="59"/>
      <c r="BR38" s="39"/>
      <c r="BS38" s="39"/>
      <c r="BT38" s="1">
        <f t="shared" si="8"/>
        <v>0</v>
      </c>
      <c r="BU38" s="1">
        <f t="shared" si="9"/>
        <v>0</v>
      </c>
      <c r="BV38" s="111"/>
      <c r="CH38" s="59"/>
      <c r="CI38" s="39"/>
      <c r="CJ38" s="39"/>
      <c r="CK38" s="1">
        <f t="shared" si="10"/>
        <v>0</v>
      </c>
      <c r="CL38" s="1">
        <f t="shared" si="11"/>
        <v>0</v>
      </c>
      <c r="CM38" s="111"/>
      <c r="CY38" s="59"/>
      <c r="CZ38" s="39"/>
      <c r="DA38" s="39"/>
      <c r="DB38" s="1">
        <f t="shared" si="12"/>
        <v>0</v>
      </c>
      <c r="DC38" s="1">
        <f t="shared" si="13"/>
        <v>0</v>
      </c>
      <c r="DD38" s="111"/>
      <c r="DP38" s="59"/>
      <c r="DQ38" s="39"/>
      <c r="DR38" s="39"/>
      <c r="DS38" s="1">
        <f t="shared" si="14"/>
        <v>0</v>
      </c>
      <c r="DT38" s="1">
        <f t="shared" si="15"/>
        <v>0</v>
      </c>
      <c r="DU38" s="111"/>
      <c r="EG38" s="59"/>
      <c r="EH38" s="39"/>
      <c r="EI38" s="39"/>
      <c r="EJ38" s="1">
        <f t="shared" si="16"/>
        <v>0</v>
      </c>
      <c r="EK38" s="1">
        <f t="shared" si="17"/>
        <v>0</v>
      </c>
      <c r="EL38" s="111"/>
      <c r="EX38" s="59"/>
      <c r="EY38" s="39"/>
      <c r="EZ38" s="39"/>
      <c r="FA38" s="1">
        <f t="shared" si="18"/>
        <v>0</v>
      </c>
      <c r="FB38" s="1">
        <f t="shared" si="19"/>
        <v>0</v>
      </c>
      <c r="FC38" s="111"/>
      <c r="FO38" s="59"/>
      <c r="FP38" s="39"/>
      <c r="FQ38" s="39"/>
      <c r="FR38" s="1">
        <f t="shared" si="20"/>
        <v>0</v>
      </c>
      <c r="FS38" s="1">
        <f t="shared" si="21"/>
        <v>0</v>
      </c>
    </row>
    <row r="39" spans="2:175" x14ac:dyDescent="0.2">
      <c r="B39" s="56"/>
      <c r="D39" s="111"/>
      <c r="O39" s="169"/>
      <c r="P39" s="59"/>
      <c r="Q39" s="39"/>
      <c r="R39" s="39"/>
      <c r="S39" s="1">
        <f t="shared" si="0"/>
        <v>0</v>
      </c>
      <c r="T39" s="1">
        <f t="shared" si="1"/>
        <v>0</v>
      </c>
      <c r="U39" s="111"/>
      <c r="AG39" s="59"/>
      <c r="AH39" s="39"/>
      <c r="AI39" s="39"/>
      <c r="AJ39" s="173" t="str">
        <f t="shared" si="2"/>
        <v/>
      </c>
      <c r="AK39" s="1">
        <f t="shared" si="3"/>
        <v>0</v>
      </c>
      <c r="AL39" s="1">
        <f t="shared" si="4"/>
        <v>0</v>
      </c>
      <c r="AM39" s="111"/>
      <c r="AY39" s="59"/>
      <c r="AZ39" s="39"/>
      <c r="BA39" s="39"/>
      <c r="BB39" s="173" t="str">
        <f t="shared" si="5"/>
        <v/>
      </c>
      <c r="BC39" s="1">
        <f t="shared" si="6"/>
        <v>0</v>
      </c>
      <c r="BD39" s="1">
        <f t="shared" si="7"/>
        <v>0</v>
      </c>
      <c r="BE39" s="111"/>
      <c r="BQ39" s="59"/>
      <c r="BR39" s="39"/>
      <c r="BS39" s="39"/>
      <c r="BT39" s="1">
        <f t="shared" si="8"/>
        <v>0</v>
      </c>
      <c r="BU39" s="1">
        <f t="shared" si="9"/>
        <v>0</v>
      </c>
      <c r="BV39" s="111"/>
      <c r="CH39" s="59"/>
      <c r="CI39" s="39"/>
      <c r="CJ39" s="39"/>
      <c r="CK39" s="1">
        <f t="shared" si="10"/>
        <v>0</v>
      </c>
      <c r="CL39" s="1">
        <f t="shared" si="11"/>
        <v>0</v>
      </c>
      <c r="CM39" s="111"/>
      <c r="CY39" s="59"/>
      <c r="CZ39" s="39"/>
      <c r="DA39" s="39"/>
      <c r="DB39" s="1">
        <f t="shared" si="12"/>
        <v>0</v>
      </c>
      <c r="DC39" s="1">
        <f t="shared" si="13"/>
        <v>0</v>
      </c>
      <c r="DD39" s="111"/>
      <c r="DP39" s="59"/>
      <c r="DQ39" s="39"/>
      <c r="DR39" s="39"/>
      <c r="DS39" s="1">
        <f t="shared" si="14"/>
        <v>0</v>
      </c>
      <c r="DT39" s="1">
        <f t="shared" si="15"/>
        <v>0</v>
      </c>
      <c r="DU39" s="111"/>
      <c r="EG39" s="59"/>
      <c r="EH39" s="39"/>
      <c r="EI39" s="39"/>
      <c r="EJ39" s="1">
        <f t="shared" si="16"/>
        <v>0</v>
      </c>
      <c r="EK39" s="1">
        <f t="shared" si="17"/>
        <v>0</v>
      </c>
      <c r="EL39" s="111"/>
      <c r="EX39" s="59"/>
      <c r="EY39" s="39"/>
      <c r="EZ39" s="39"/>
      <c r="FA39" s="1">
        <f t="shared" si="18"/>
        <v>0</v>
      </c>
      <c r="FB39" s="1">
        <f t="shared" si="19"/>
        <v>0</v>
      </c>
      <c r="FC39" s="111"/>
      <c r="FO39" s="59"/>
      <c r="FP39" s="39"/>
      <c r="FQ39" s="39"/>
      <c r="FR39" s="1">
        <f t="shared" si="20"/>
        <v>0</v>
      </c>
      <c r="FS39" s="1">
        <f t="shared" si="21"/>
        <v>0</v>
      </c>
    </row>
    <row r="40" spans="2:175" x14ac:dyDescent="0.2">
      <c r="B40" s="56"/>
      <c r="D40" s="111"/>
      <c r="O40" s="169"/>
      <c r="P40" s="59"/>
      <c r="Q40" s="39"/>
      <c r="R40" s="39"/>
      <c r="S40" s="1">
        <f t="shared" si="0"/>
        <v>0</v>
      </c>
      <c r="T40" s="1">
        <f t="shared" si="1"/>
        <v>0</v>
      </c>
      <c r="U40" s="111"/>
      <c r="AG40" s="59"/>
      <c r="AH40" s="39"/>
      <c r="AI40" s="39"/>
      <c r="AJ40" s="173" t="str">
        <f t="shared" si="2"/>
        <v/>
      </c>
      <c r="AK40" s="1">
        <f t="shared" si="3"/>
        <v>0</v>
      </c>
      <c r="AL40" s="1">
        <f t="shared" si="4"/>
        <v>0</v>
      </c>
      <c r="AM40" s="111"/>
      <c r="AY40" s="59"/>
      <c r="AZ40" s="39"/>
      <c r="BA40" s="39"/>
      <c r="BB40" s="173" t="str">
        <f t="shared" si="5"/>
        <v/>
      </c>
      <c r="BC40" s="1">
        <f t="shared" si="6"/>
        <v>0</v>
      </c>
      <c r="BD40" s="1">
        <f t="shared" si="7"/>
        <v>0</v>
      </c>
      <c r="BE40" s="111"/>
      <c r="BQ40" s="59"/>
      <c r="BR40" s="39"/>
      <c r="BS40" s="39"/>
      <c r="BT40" s="1">
        <f t="shared" si="8"/>
        <v>0</v>
      </c>
      <c r="BU40" s="1">
        <f t="shared" si="9"/>
        <v>0</v>
      </c>
      <c r="BV40" s="111"/>
      <c r="CH40" s="59"/>
      <c r="CI40" s="39"/>
      <c r="CJ40" s="39"/>
      <c r="CK40" s="1">
        <f t="shared" si="10"/>
        <v>0</v>
      </c>
      <c r="CL40" s="1">
        <f t="shared" si="11"/>
        <v>0</v>
      </c>
      <c r="CM40" s="111"/>
      <c r="CY40" s="59"/>
      <c r="CZ40" s="39"/>
      <c r="DA40" s="39"/>
      <c r="DB40" s="1">
        <f t="shared" si="12"/>
        <v>0</v>
      </c>
      <c r="DC40" s="1">
        <f t="shared" si="13"/>
        <v>0</v>
      </c>
      <c r="DD40" s="111"/>
      <c r="DP40" s="59"/>
      <c r="DQ40" s="39"/>
      <c r="DR40" s="39"/>
      <c r="DS40" s="1">
        <f t="shared" si="14"/>
        <v>0</v>
      </c>
      <c r="DT40" s="1">
        <f t="shared" si="15"/>
        <v>0</v>
      </c>
      <c r="DU40" s="111"/>
      <c r="EG40" s="59"/>
      <c r="EH40" s="39"/>
      <c r="EI40" s="39"/>
      <c r="EJ40" s="1">
        <f t="shared" si="16"/>
        <v>0</v>
      </c>
      <c r="EK40" s="1">
        <f t="shared" si="17"/>
        <v>0</v>
      </c>
      <c r="EL40" s="111"/>
      <c r="EX40" s="59"/>
      <c r="EY40" s="39"/>
      <c r="EZ40" s="39"/>
      <c r="FA40" s="1">
        <f t="shared" si="18"/>
        <v>0</v>
      </c>
      <c r="FB40" s="1">
        <f t="shared" si="19"/>
        <v>0</v>
      </c>
      <c r="FC40" s="111"/>
      <c r="FO40" s="59"/>
      <c r="FP40" s="39"/>
      <c r="FQ40" s="39"/>
      <c r="FR40" s="1">
        <f t="shared" si="20"/>
        <v>0</v>
      </c>
      <c r="FS40" s="1">
        <f t="shared" si="21"/>
        <v>0</v>
      </c>
    </row>
    <row r="41" spans="2:175" x14ac:dyDescent="0.2">
      <c r="B41" s="56"/>
      <c r="D41" s="111"/>
      <c r="O41" s="169"/>
      <c r="P41" s="59"/>
      <c r="Q41" s="39"/>
      <c r="R41" s="39"/>
      <c r="S41" s="1">
        <f t="shared" si="0"/>
        <v>0</v>
      </c>
      <c r="T41" s="1">
        <f t="shared" si="1"/>
        <v>0</v>
      </c>
      <c r="U41" s="111"/>
      <c r="AG41" s="59"/>
      <c r="AH41" s="39"/>
      <c r="AI41" s="39"/>
      <c r="AJ41" s="173" t="str">
        <f t="shared" si="2"/>
        <v/>
      </c>
      <c r="AK41" s="1">
        <f t="shared" si="3"/>
        <v>0</v>
      </c>
      <c r="AL41" s="1">
        <f t="shared" si="4"/>
        <v>0</v>
      </c>
      <c r="AM41" s="111"/>
      <c r="AY41" s="59"/>
      <c r="AZ41" s="39"/>
      <c r="BA41" s="39"/>
      <c r="BB41" s="173" t="str">
        <f t="shared" si="5"/>
        <v/>
      </c>
      <c r="BC41" s="1">
        <f t="shared" si="6"/>
        <v>0</v>
      </c>
      <c r="BD41" s="1">
        <f t="shared" si="7"/>
        <v>0</v>
      </c>
      <c r="BE41" s="111"/>
      <c r="BQ41" s="59"/>
      <c r="BR41" s="39"/>
      <c r="BS41" s="39"/>
      <c r="BT41" s="1">
        <f t="shared" si="8"/>
        <v>0</v>
      </c>
      <c r="BU41" s="1">
        <f t="shared" si="9"/>
        <v>0</v>
      </c>
      <c r="BV41" s="111"/>
      <c r="CH41" s="59"/>
      <c r="CI41" s="39"/>
      <c r="CJ41" s="39"/>
      <c r="CK41" s="1">
        <f t="shared" si="10"/>
        <v>0</v>
      </c>
      <c r="CL41" s="1">
        <f t="shared" si="11"/>
        <v>0</v>
      </c>
      <c r="CM41" s="111"/>
      <c r="CY41" s="59"/>
      <c r="CZ41" s="39"/>
      <c r="DA41" s="39"/>
      <c r="DB41" s="1">
        <f t="shared" si="12"/>
        <v>0</v>
      </c>
      <c r="DC41" s="1">
        <f t="shared" si="13"/>
        <v>0</v>
      </c>
      <c r="DD41" s="111"/>
      <c r="DP41" s="59"/>
      <c r="DQ41" s="39"/>
      <c r="DR41" s="39"/>
      <c r="DS41" s="1">
        <f t="shared" si="14"/>
        <v>0</v>
      </c>
      <c r="DT41" s="1">
        <f t="shared" si="15"/>
        <v>0</v>
      </c>
      <c r="DU41" s="111"/>
      <c r="EG41" s="59"/>
      <c r="EH41" s="39"/>
      <c r="EI41" s="39"/>
      <c r="EJ41" s="1">
        <f t="shared" si="16"/>
        <v>0</v>
      </c>
      <c r="EK41" s="1">
        <f t="shared" si="17"/>
        <v>0</v>
      </c>
      <c r="EL41" s="111"/>
      <c r="EX41" s="59"/>
      <c r="EY41" s="39"/>
      <c r="EZ41" s="39"/>
      <c r="FA41" s="1">
        <f t="shared" si="18"/>
        <v>0</v>
      </c>
      <c r="FB41" s="1">
        <f t="shared" si="19"/>
        <v>0</v>
      </c>
      <c r="FC41" s="111"/>
      <c r="FO41" s="59"/>
      <c r="FP41" s="39"/>
      <c r="FQ41" s="39"/>
      <c r="FR41" s="1">
        <f t="shared" si="20"/>
        <v>0</v>
      </c>
      <c r="FS41" s="1">
        <f t="shared" si="21"/>
        <v>0</v>
      </c>
    </row>
    <row r="42" spans="2:175" x14ac:dyDescent="0.2">
      <c r="B42" s="56"/>
      <c r="D42" s="111"/>
      <c r="O42" s="169"/>
      <c r="P42" s="59"/>
      <c r="Q42" s="39"/>
      <c r="R42" s="39"/>
      <c r="S42" s="1">
        <f t="shared" si="0"/>
        <v>0</v>
      </c>
      <c r="T42" s="1">
        <f t="shared" si="1"/>
        <v>0</v>
      </c>
      <c r="U42" s="111"/>
      <c r="AG42" s="59"/>
      <c r="AH42" s="39"/>
      <c r="AI42" s="39"/>
      <c r="AJ42" s="173" t="str">
        <f t="shared" si="2"/>
        <v/>
      </c>
      <c r="AK42" s="1">
        <f t="shared" si="3"/>
        <v>0</v>
      </c>
      <c r="AL42" s="1">
        <f t="shared" si="4"/>
        <v>0</v>
      </c>
      <c r="AM42" s="111"/>
      <c r="AY42" s="59"/>
      <c r="AZ42" s="39"/>
      <c r="BA42" s="39"/>
      <c r="BB42" s="173" t="str">
        <f t="shared" si="5"/>
        <v/>
      </c>
      <c r="BC42" s="1">
        <f t="shared" si="6"/>
        <v>0</v>
      </c>
      <c r="BD42" s="1">
        <f t="shared" si="7"/>
        <v>0</v>
      </c>
      <c r="BE42" s="111"/>
      <c r="BQ42" s="59"/>
      <c r="BR42" s="39"/>
      <c r="BS42" s="39"/>
      <c r="BT42" s="1">
        <f t="shared" si="8"/>
        <v>0</v>
      </c>
      <c r="BU42" s="1">
        <f t="shared" si="9"/>
        <v>0</v>
      </c>
      <c r="BV42" s="111"/>
      <c r="CH42" s="59"/>
      <c r="CI42" s="39"/>
      <c r="CJ42" s="39"/>
      <c r="CK42" s="1">
        <f t="shared" si="10"/>
        <v>0</v>
      </c>
      <c r="CL42" s="1">
        <f t="shared" si="11"/>
        <v>0</v>
      </c>
      <c r="CM42" s="111"/>
      <c r="CY42" s="59"/>
      <c r="CZ42" s="39"/>
      <c r="DA42" s="39"/>
      <c r="DB42" s="1">
        <f t="shared" si="12"/>
        <v>0</v>
      </c>
      <c r="DC42" s="1">
        <f t="shared" si="13"/>
        <v>0</v>
      </c>
      <c r="DD42" s="111"/>
      <c r="DP42" s="59"/>
      <c r="DQ42" s="39"/>
      <c r="DR42" s="39"/>
      <c r="DS42" s="1">
        <f t="shared" si="14"/>
        <v>0</v>
      </c>
      <c r="DT42" s="1">
        <f t="shared" si="15"/>
        <v>0</v>
      </c>
      <c r="DU42" s="111"/>
      <c r="EG42" s="59"/>
      <c r="EH42" s="39"/>
      <c r="EI42" s="39"/>
      <c r="EJ42" s="1">
        <f t="shared" si="16"/>
        <v>0</v>
      </c>
      <c r="EK42" s="1">
        <f t="shared" si="17"/>
        <v>0</v>
      </c>
      <c r="EL42" s="111"/>
      <c r="EX42" s="59"/>
      <c r="EY42" s="39"/>
      <c r="EZ42" s="39"/>
      <c r="FA42" s="1">
        <f t="shared" si="18"/>
        <v>0</v>
      </c>
      <c r="FB42" s="1">
        <f t="shared" si="19"/>
        <v>0</v>
      </c>
      <c r="FC42" s="111"/>
      <c r="FO42" s="59"/>
      <c r="FP42" s="39"/>
      <c r="FQ42" s="39"/>
      <c r="FR42" s="1">
        <f t="shared" si="20"/>
        <v>0</v>
      </c>
      <c r="FS42" s="1">
        <f t="shared" si="21"/>
        <v>0</v>
      </c>
    </row>
    <row r="43" spans="2:175" x14ac:dyDescent="0.2">
      <c r="B43" s="56"/>
      <c r="D43" s="111"/>
      <c r="O43" s="169"/>
      <c r="P43" s="59"/>
      <c r="Q43" s="39"/>
      <c r="R43" s="39"/>
      <c r="S43" s="1">
        <f t="shared" si="0"/>
        <v>0</v>
      </c>
      <c r="T43" s="1">
        <f t="shared" si="1"/>
        <v>0</v>
      </c>
      <c r="U43" s="111"/>
      <c r="AG43" s="59"/>
      <c r="AH43" s="39"/>
      <c r="AI43" s="39"/>
      <c r="AJ43" s="173" t="str">
        <f t="shared" si="2"/>
        <v/>
      </c>
      <c r="AK43" s="1">
        <f t="shared" si="3"/>
        <v>0</v>
      </c>
      <c r="AL43" s="1">
        <f t="shared" si="4"/>
        <v>0</v>
      </c>
      <c r="AM43" s="111"/>
      <c r="AY43" s="59"/>
      <c r="AZ43" s="39"/>
      <c r="BA43" s="39"/>
      <c r="BB43" s="173" t="str">
        <f t="shared" si="5"/>
        <v/>
      </c>
      <c r="BC43" s="1">
        <f t="shared" si="6"/>
        <v>0</v>
      </c>
      <c r="BD43" s="1">
        <f t="shared" si="7"/>
        <v>0</v>
      </c>
      <c r="BE43" s="111"/>
      <c r="BQ43" s="59"/>
      <c r="BR43" s="39"/>
      <c r="BS43" s="39"/>
      <c r="BT43" s="1">
        <f t="shared" si="8"/>
        <v>0</v>
      </c>
      <c r="BU43" s="1">
        <f t="shared" si="9"/>
        <v>0</v>
      </c>
      <c r="BV43" s="111"/>
      <c r="CH43" s="59"/>
      <c r="CI43" s="39"/>
      <c r="CJ43" s="39"/>
      <c r="CK43" s="1">
        <f t="shared" si="10"/>
        <v>0</v>
      </c>
      <c r="CL43" s="1">
        <f t="shared" si="11"/>
        <v>0</v>
      </c>
      <c r="CM43" s="111"/>
      <c r="CY43" s="59"/>
      <c r="CZ43" s="39"/>
      <c r="DA43" s="39"/>
      <c r="DB43" s="1">
        <f t="shared" si="12"/>
        <v>0</v>
      </c>
      <c r="DC43" s="1">
        <f t="shared" si="13"/>
        <v>0</v>
      </c>
      <c r="DD43" s="111"/>
      <c r="DP43" s="59"/>
      <c r="DQ43" s="39"/>
      <c r="DR43" s="39"/>
      <c r="DS43" s="1">
        <f t="shared" si="14"/>
        <v>0</v>
      </c>
      <c r="DT43" s="1">
        <f t="shared" si="15"/>
        <v>0</v>
      </c>
      <c r="DU43" s="111"/>
      <c r="EG43" s="59"/>
      <c r="EH43" s="39"/>
      <c r="EI43" s="39"/>
      <c r="EJ43" s="1">
        <f t="shared" si="16"/>
        <v>0</v>
      </c>
      <c r="EK43" s="1">
        <f t="shared" si="17"/>
        <v>0</v>
      </c>
      <c r="EL43" s="111"/>
      <c r="EX43" s="59"/>
      <c r="EY43" s="39"/>
      <c r="EZ43" s="39"/>
      <c r="FA43" s="1">
        <f t="shared" si="18"/>
        <v>0</v>
      </c>
      <c r="FB43" s="1">
        <f t="shared" si="19"/>
        <v>0</v>
      </c>
      <c r="FC43" s="111"/>
      <c r="FO43" s="59"/>
      <c r="FP43" s="39"/>
      <c r="FQ43" s="39"/>
      <c r="FR43" s="1">
        <f t="shared" si="20"/>
        <v>0</v>
      </c>
      <c r="FS43" s="1">
        <f t="shared" si="21"/>
        <v>0</v>
      </c>
    </row>
    <row r="44" spans="2:175" x14ac:dyDescent="0.2">
      <c r="B44" s="56"/>
      <c r="D44" s="111"/>
      <c r="O44" s="169"/>
      <c r="P44" s="59"/>
      <c r="Q44" s="39"/>
      <c r="R44" s="39"/>
      <c r="S44" s="1">
        <f t="shared" si="0"/>
        <v>0</v>
      </c>
      <c r="T44" s="1">
        <f t="shared" si="1"/>
        <v>0</v>
      </c>
      <c r="U44" s="111"/>
      <c r="AG44" s="59"/>
      <c r="AH44" s="39"/>
      <c r="AI44" s="39"/>
      <c r="AJ44" s="173" t="str">
        <f t="shared" si="2"/>
        <v/>
      </c>
      <c r="AK44" s="1">
        <f t="shared" si="3"/>
        <v>0</v>
      </c>
      <c r="AL44" s="1">
        <f t="shared" si="4"/>
        <v>0</v>
      </c>
      <c r="AM44" s="111"/>
      <c r="AY44" s="59"/>
      <c r="AZ44" s="39"/>
      <c r="BA44" s="39"/>
      <c r="BB44" s="173" t="str">
        <f t="shared" si="5"/>
        <v/>
      </c>
      <c r="BC44" s="1">
        <f t="shared" si="6"/>
        <v>0</v>
      </c>
      <c r="BD44" s="1">
        <f t="shared" si="7"/>
        <v>0</v>
      </c>
      <c r="BE44" s="111"/>
      <c r="BQ44" s="59"/>
      <c r="BR44" s="39"/>
      <c r="BS44" s="39"/>
      <c r="BT44" s="1">
        <f t="shared" si="8"/>
        <v>0</v>
      </c>
      <c r="BU44" s="1">
        <f t="shared" si="9"/>
        <v>0</v>
      </c>
      <c r="BV44" s="111"/>
      <c r="CH44" s="59"/>
      <c r="CI44" s="39"/>
      <c r="CJ44" s="39"/>
      <c r="CK44" s="1">
        <f t="shared" si="10"/>
        <v>0</v>
      </c>
      <c r="CL44" s="1">
        <f t="shared" si="11"/>
        <v>0</v>
      </c>
      <c r="CM44" s="111"/>
      <c r="CY44" s="59"/>
      <c r="CZ44" s="39"/>
      <c r="DA44" s="39"/>
      <c r="DB44" s="1">
        <f t="shared" si="12"/>
        <v>0</v>
      </c>
      <c r="DC44" s="1">
        <f t="shared" si="13"/>
        <v>0</v>
      </c>
      <c r="DD44" s="111"/>
      <c r="DP44" s="59"/>
      <c r="DQ44" s="39"/>
      <c r="DR44" s="39"/>
      <c r="DS44" s="1">
        <f t="shared" si="14"/>
        <v>0</v>
      </c>
      <c r="DT44" s="1">
        <f t="shared" si="15"/>
        <v>0</v>
      </c>
      <c r="DU44" s="111"/>
      <c r="EG44" s="59"/>
      <c r="EH44" s="39"/>
      <c r="EI44" s="39"/>
      <c r="EJ44" s="1">
        <f t="shared" si="16"/>
        <v>0</v>
      </c>
      <c r="EK44" s="1">
        <f t="shared" si="17"/>
        <v>0</v>
      </c>
      <c r="EL44" s="111"/>
      <c r="EX44" s="59"/>
      <c r="EY44" s="39"/>
      <c r="EZ44" s="39"/>
      <c r="FA44" s="1">
        <f t="shared" si="18"/>
        <v>0</v>
      </c>
      <c r="FB44" s="1">
        <f t="shared" si="19"/>
        <v>0</v>
      </c>
      <c r="FC44" s="111"/>
      <c r="FO44" s="59"/>
      <c r="FP44" s="39"/>
      <c r="FQ44" s="39"/>
      <c r="FR44" s="1">
        <f t="shared" si="20"/>
        <v>0</v>
      </c>
      <c r="FS44" s="1">
        <f t="shared" si="21"/>
        <v>0</v>
      </c>
    </row>
    <row r="45" spans="2:175" x14ac:dyDescent="0.2">
      <c r="B45" s="56"/>
      <c r="D45" s="111"/>
      <c r="O45" s="169"/>
      <c r="P45" s="59"/>
      <c r="Q45" s="39"/>
      <c r="R45" s="39"/>
      <c r="S45" s="1">
        <f t="shared" si="0"/>
        <v>0</v>
      </c>
      <c r="T45" s="1">
        <f t="shared" si="1"/>
        <v>0</v>
      </c>
      <c r="U45" s="111"/>
      <c r="AG45" s="59"/>
      <c r="AH45" s="39"/>
      <c r="AI45" s="39"/>
      <c r="AJ45" s="173" t="str">
        <f t="shared" si="2"/>
        <v/>
      </c>
      <c r="AK45" s="1">
        <f t="shared" si="3"/>
        <v>0</v>
      </c>
      <c r="AL45" s="1">
        <f t="shared" si="4"/>
        <v>0</v>
      </c>
      <c r="AM45" s="111"/>
      <c r="AY45" s="59"/>
      <c r="AZ45" s="39"/>
      <c r="BA45" s="39"/>
      <c r="BB45" s="173" t="str">
        <f t="shared" si="5"/>
        <v/>
      </c>
      <c r="BC45" s="1">
        <f t="shared" si="6"/>
        <v>0</v>
      </c>
      <c r="BD45" s="1">
        <f t="shared" si="7"/>
        <v>0</v>
      </c>
      <c r="BE45" s="111"/>
      <c r="BQ45" s="59"/>
      <c r="BR45" s="39"/>
      <c r="BS45" s="39"/>
      <c r="BT45" s="1">
        <f t="shared" si="8"/>
        <v>0</v>
      </c>
      <c r="BU45" s="1">
        <f t="shared" si="9"/>
        <v>0</v>
      </c>
      <c r="BV45" s="111"/>
      <c r="CH45" s="59"/>
      <c r="CI45" s="39"/>
      <c r="CJ45" s="39"/>
      <c r="CK45" s="1">
        <f t="shared" si="10"/>
        <v>0</v>
      </c>
      <c r="CL45" s="1">
        <f t="shared" si="11"/>
        <v>0</v>
      </c>
      <c r="CM45" s="111"/>
      <c r="CY45" s="59"/>
      <c r="CZ45" s="39"/>
      <c r="DA45" s="39"/>
      <c r="DB45" s="1">
        <f t="shared" si="12"/>
        <v>0</v>
      </c>
      <c r="DC45" s="1">
        <f t="shared" si="13"/>
        <v>0</v>
      </c>
      <c r="DD45" s="111"/>
      <c r="DP45" s="59"/>
      <c r="DQ45" s="39"/>
      <c r="DR45" s="39"/>
      <c r="DS45" s="1">
        <f t="shared" si="14"/>
        <v>0</v>
      </c>
      <c r="DT45" s="1">
        <f t="shared" si="15"/>
        <v>0</v>
      </c>
      <c r="DU45" s="111"/>
      <c r="EG45" s="59"/>
      <c r="EH45" s="39"/>
      <c r="EI45" s="39"/>
      <c r="EJ45" s="1">
        <f t="shared" si="16"/>
        <v>0</v>
      </c>
      <c r="EK45" s="1">
        <f t="shared" si="17"/>
        <v>0</v>
      </c>
      <c r="EL45" s="111"/>
      <c r="EX45" s="59"/>
      <c r="EY45" s="39"/>
      <c r="EZ45" s="39"/>
      <c r="FA45" s="1">
        <f t="shared" si="18"/>
        <v>0</v>
      </c>
      <c r="FB45" s="1">
        <f t="shared" si="19"/>
        <v>0</v>
      </c>
      <c r="FC45" s="111"/>
      <c r="FO45" s="59"/>
      <c r="FP45" s="39"/>
      <c r="FQ45" s="39"/>
      <c r="FR45" s="1">
        <f t="shared" si="20"/>
        <v>0</v>
      </c>
      <c r="FS45" s="1">
        <f t="shared" si="21"/>
        <v>0</v>
      </c>
    </row>
    <row r="46" spans="2:175" x14ac:dyDescent="0.2">
      <c r="B46" s="56"/>
      <c r="D46" s="111"/>
      <c r="O46" s="169"/>
      <c r="P46" s="59"/>
      <c r="Q46" s="39"/>
      <c r="R46" s="39"/>
      <c r="S46" s="1">
        <f t="shared" si="0"/>
        <v>0</v>
      </c>
      <c r="T46" s="1">
        <f t="shared" si="1"/>
        <v>0</v>
      </c>
      <c r="U46" s="111"/>
      <c r="AG46" s="59"/>
      <c r="AH46" s="39"/>
      <c r="AI46" s="39"/>
      <c r="AJ46" s="173" t="str">
        <f t="shared" si="2"/>
        <v/>
      </c>
      <c r="AK46" s="1">
        <f t="shared" si="3"/>
        <v>0</v>
      </c>
      <c r="AL46" s="1">
        <f t="shared" si="4"/>
        <v>0</v>
      </c>
      <c r="AM46" s="111"/>
      <c r="AY46" s="59"/>
      <c r="AZ46" s="39"/>
      <c r="BA46" s="39"/>
      <c r="BB46" s="173" t="str">
        <f t="shared" si="5"/>
        <v/>
      </c>
      <c r="BC46" s="1">
        <f t="shared" si="6"/>
        <v>0</v>
      </c>
      <c r="BD46" s="1">
        <f t="shared" si="7"/>
        <v>0</v>
      </c>
      <c r="BE46" s="111"/>
      <c r="BQ46" s="59"/>
      <c r="BR46" s="39"/>
      <c r="BS46" s="39"/>
      <c r="BT46" s="1">
        <f t="shared" si="8"/>
        <v>0</v>
      </c>
      <c r="BU46" s="1">
        <f t="shared" si="9"/>
        <v>0</v>
      </c>
      <c r="BV46" s="111"/>
      <c r="CH46" s="59"/>
      <c r="CI46" s="39"/>
      <c r="CJ46" s="39"/>
      <c r="CK46" s="1">
        <f t="shared" si="10"/>
        <v>0</v>
      </c>
      <c r="CL46" s="1">
        <f t="shared" si="11"/>
        <v>0</v>
      </c>
      <c r="CM46" s="111"/>
      <c r="CY46" s="59"/>
      <c r="CZ46" s="39"/>
      <c r="DA46" s="39"/>
      <c r="DB46" s="1">
        <f t="shared" si="12"/>
        <v>0</v>
      </c>
      <c r="DC46" s="1">
        <f t="shared" si="13"/>
        <v>0</v>
      </c>
      <c r="DD46" s="111"/>
      <c r="DP46" s="59"/>
      <c r="DQ46" s="39"/>
      <c r="DR46" s="39"/>
      <c r="DS46" s="1">
        <f t="shared" si="14"/>
        <v>0</v>
      </c>
      <c r="DT46" s="1">
        <f t="shared" si="15"/>
        <v>0</v>
      </c>
      <c r="DU46" s="111"/>
      <c r="EG46" s="59"/>
      <c r="EH46" s="39"/>
      <c r="EI46" s="39"/>
      <c r="EJ46" s="1">
        <f t="shared" si="16"/>
        <v>0</v>
      </c>
      <c r="EK46" s="1">
        <f t="shared" si="17"/>
        <v>0</v>
      </c>
      <c r="EL46" s="111"/>
      <c r="EX46" s="59"/>
      <c r="EY46" s="39"/>
      <c r="EZ46" s="39"/>
      <c r="FA46" s="1">
        <f t="shared" si="18"/>
        <v>0</v>
      </c>
      <c r="FB46" s="1">
        <f t="shared" si="19"/>
        <v>0</v>
      </c>
      <c r="FC46" s="111"/>
      <c r="FO46" s="59"/>
      <c r="FP46" s="39"/>
      <c r="FQ46" s="39"/>
      <c r="FR46" s="1">
        <f t="shared" si="20"/>
        <v>0</v>
      </c>
      <c r="FS46" s="1">
        <f t="shared" si="21"/>
        <v>0</v>
      </c>
    </row>
    <row r="47" spans="2:175" x14ac:dyDescent="0.2">
      <c r="B47" s="56"/>
      <c r="D47" s="111"/>
      <c r="O47" s="169"/>
      <c r="P47" s="59"/>
      <c r="Q47" s="39"/>
      <c r="R47" s="39"/>
      <c r="S47" s="1">
        <f t="shared" si="0"/>
        <v>0</v>
      </c>
      <c r="T47" s="1">
        <f t="shared" si="1"/>
        <v>0</v>
      </c>
      <c r="U47" s="111"/>
      <c r="AG47" s="59"/>
      <c r="AH47" s="39"/>
      <c r="AI47" s="39"/>
      <c r="AJ47" s="173" t="str">
        <f t="shared" si="2"/>
        <v/>
      </c>
      <c r="AK47" s="1">
        <f t="shared" si="3"/>
        <v>0</v>
      </c>
      <c r="AL47" s="1">
        <f t="shared" si="4"/>
        <v>0</v>
      </c>
      <c r="AM47" s="111"/>
      <c r="AY47" s="59"/>
      <c r="AZ47" s="39"/>
      <c r="BA47" s="39"/>
      <c r="BB47" s="173" t="str">
        <f t="shared" si="5"/>
        <v/>
      </c>
      <c r="BC47" s="1">
        <f t="shared" si="6"/>
        <v>0</v>
      </c>
      <c r="BD47" s="1">
        <f t="shared" si="7"/>
        <v>0</v>
      </c>
      <c r="BE47" s="111"/>
      <c r="BQ47" s="59"/>
      <c r="BR47" s="39"/>
      <c r="BS47" s="39"/>
      <c r="BT47" s="1">
        <f t="shared" si="8"/>
        <v>0</v>
      </c>
      <c r="BU47" s="1">
        <f t="shared" si="9"/>
        <v>0</v>
      </c>
      <c r="BV47" s="111"/>
      <c r="CH47" s="59"/>
      <c r="CI47" s="39"/>
      <c r="CJ47" s="39"/>
      <c r="CK47" s="1">
        <f t="shared" si="10"/>
        <v>0</v>
      </c>
      <c r="CL47" s="1">
        <f t="shared" si="11"/>
        <v>0</v>
      </c>
      <c r="CM47" s="111"/>
      <c r="CY47" s="59"/>
      <c r="CZ47" s="39"/>
      <c r="DA47" s="39"/>
      <c r="DB47" s="1">
        <f t="shared" si="12"/>
        <v>0</v>
      </c>
      <c r="DC47" s="1">
        <f t="shared" si="13"/>
        <v>0</v>
      </c>
      <c r="DD47" s="111"/>
      <c r="DP47" s="59"/>
      <c r="DQ47" s="39"/>
      <c r="DR47" s="39"/>
      <c r="DS47" s="1">
        <f t="shared" si="14"/>
        <v>0</v>
      </c>
      <c r="DT47" s="1">
        <f t="shared" si="15"/>
        <v>0</v>
      </c>
      <c r="DU47" s="111"/>
      <c r="EG47" s="59"/>
      <c r="EH47" s="39"/>
      <c r="EI47" s="39"/>
      <c r="EJ47" s="1">
        <f t="shared" si="16"/>
        <v>0</v>
      </c>
      <c r="EK47" s="1">
        <f t="shared" si="17"/>
        <v>0</v>
      </c>
      <c r="EL47" s="111"/>
      <c r="EX47" s="59"/>
      <c r="EY47" s="39"/>
      <c r="EZ47" s="39"/>
      <c r="FA47" s="1">
        <f t="shared" si="18"/>
        <v>0</v>
      </c>
      <c r="FB47" s="1">
        <f t="shared" si="19"/>
        <v>0</v>
      </c>
      <c r="FC47" s="111"/>
      <c r="FO47" s="59"/>
      <c r="FP47" s="39"/>
      <c r="FQ47" s="39"/>
      <c r="FR47" s="1">
        <f t="shared" si="20"/>
        <v>0</v>
      </c>
      <c r="FS47" s="1">
        <f t="shared" si="21"/>
        <v>0</v>
      </c>
    </row>
    <row r="48" spans="2:175" x14ac:dyDescent="0.2">
      <c r="B48" s="56"/>
      <c r="D48" s="111"/>
      <c r="O48" s="169"/>
      <c r="P48" s="59"/>
      <c r="Q48" s="39"/>
      <c r="R48" s="39"/>
      <c r="S48" s="1">
        <f t="shared" si="0"/>
        <v>0</v>
      </c>
      <c r="T48" s="1">
        <f t="shared" si="1"/>
        <v>0</v>
      </c>
      <c r="U48" s="111"/>
      <c r="AG48" s="59"/>
      <c r="AH48" s="39"/>
      <c r="AI48" s="39"/>
      <c r="AJ48" s="173" t="str">
        <f t="shared" si="2"/>
        <v/>
      </c>
      <c r="AK48" s="1">
        <f t="shared" si="3"/>
        <v>0</v>
      </c>
      <c r="AL48" s="1">
        <f t="shared" si="4"/>
        <v>0</v>
      </c>
      <c r="AM48" s="111"/>
      <c r="AY48" s="59"/>
      <c r="AZ48" s="39"/>
      <c r="BA48" s="39"/>
      <c r="BB48" s="173" t="str">
        <f t="shared" si="5"/>
        <v/>
      </c>
      <c r="BC48" s="1">
        <f t="shared" si="6"/>
        <v>0</v>
      </c>
      <c r="BD48" s="1">
        <f t="shared" si="7"/>
        <v>0</v>
      </c>
      <c r="BE48" s="111"/>
      <c r="BQ48" s="59"/>
      <c r="BR48" s="39"/>
      <c r="BS48" s="39"/>
      <c r="BT48" s="1">
        <f t="shared" si="8"/>
        <v>0</v>
      </c>
      <c r="BU48" s="1">
        <f t="shared" si="9"/>
        <v>0</v>
      </c>
      <c r="BV48" s="111"/>
      <c r="CH48" s="59"/>
      <c r="CI48" s="39"/>
      <c r="CJ48" s="39"/>
      <c r="CK48" s="1">
        <f t="shared" si="10"/>
        <v>0</v>
      </c>
      <c r="CL48" s="1">
        <f t="shared" si="11"/>
        <v>0</v>
      </c>
      <c r="CM48" s="111"/>
      <c r="CY48" s="59"/>
      <c r="CZ48" s="39"/>
      <c r="DA48" s="39"/>
      <c r="DB48" s="1">
        <f t="shared" si="12"/>
        <v>0</v>
      </c>
      <c r="DC48" s="1">
        <f t="shared" si="13"/>
        <v>0</v>
      </c>
      <c r="DD48" s="111"/>
      <c r="DP48" s="59"/>
      <c r="DQ48" s="39"/>
      <c r="DR48" s="39"/>
      <c r="DS48" s="1">
        <f t="shared" si="14"/>
        <v>0</v>
      </c>
      <c r="DT48" s="1">
        <f t="shared" si="15"/>
        <v>0</v>
      </c>
      <c r="DU48" s="111"/>
      <c r="EG48" s="59"/>
      <c r="EH48" s="39"/>
      <c r="EI48" s="39"/>
      <c r="EJ48" s="1">
        <f t="shared" si="16"/>
        <v>0</v>
      </c>
      <c r="EK48" s="1">
        <f t="shared" si="17"/>
        <v>0</v>
      </c>
      <c r="EL48" s="111"/>
      <c r="EX48" s="59"/>
      <c r="EY48" s="39"/>
      <c r="EZ48" s="39"/>
      <c r="FA48" s="1">
        <f t="shared" si="18"/>
        <v>0</v>
      </c>
      <c r="FB48" s="1">
        <f t="shared" si="19"/>
        <v>0</v>
      </c>
      <c r="FC48" s="111"/>
      <c r="FO48" s="59"/>
      <c r="FP48" s="39"/>
      <c r="FQ48" s="39"/>
      <c r="FR48" s="1">
        <f t="shared" si="20"/>
        <v>0</v>
      </c>
      <c r="FS48" s="1">
        <f t="shared" si="21"/>
        <v>0</v>
      </c>
    </row>
    <row r="49" spans="2:175" x14ac:dyDescent="0.2">
      <c r="B49" s="56"/>
      <c r="D49" s="111"/>
      <c r="O49" s="169"/>
      <c r="P49" s="59"/>
      <c r="Q49" s="39"/>
      <c r="R49" s="39"/>
      <c r="S49" s="1">
        <f t="shared" si="0"/>
        <v>0</v>
      </c>
      <c r="T49" s="1">
        <f t="shared" si="1"/>
        <v>0</v>
      </c>
      <c r="U49" s="111"/>
      <c r="AG49" s="59"/>
      <c r="AH49" s="39"/>
      <c r="AI49" s="39"/>
      <c r="AJ49" s="173" t="str">
        <f t="shared" si="2"/>
        <v/>
      </c>
      <c r="AK49" s="1">
        <f t="shared" si="3"/>
        <v>0</v>
      </c>
      <c r="AL49" s="1">
        <f t="shared" si="4"/>
        <v>0</v>
      </c>
      <c r="AM49" s="111"/>
      <c r="AY49" s="59"/>
      <c r="AZ49" s="39"/>
      <c r="BA49" s="39"/>
      <c r="BB49" s="173" t="str">
        <f t="shared" si="5"/>
        <v/>
      </c>
      <c r="BC49" s="1">
        <f t="shared" si="6"/>
        <v>0</v>
      </c>
      <c r="BD49" s="1">
        <f t="shared" si="7"/>
        <v>0</v>
      </c>
      <c r="BE49" s="111"/>
      <c r="BQ49" s="59"/>
      <c r="BR49" s="39"/>
      <c r="BS49" s="39"/>
      <c r="BT49" s="1">
        <f t="shared" si="8"/>
        <v>0</v>
      </c>
      <c r="BU49" s="1">
        <f t="shared" si="9"/>
        <v>0</v>
      </c>
      <c r="BV49" s="111"/>
      <c r="CH49" s="59"/>
      <c r="CI49" s="39"/>
      <c r="CJ49" s="39"/>
      <c r="CK49" s="1">
        <f t="shared" si="10"/>
        <v>0</v>
      </c>
      <c r="CL49" s="1">
        <f t="shared" si="11"/>
        <v>0</v>
      </c>
      <c r="CM49" s="111"/>
      <c r="CY49" s="59"/>
      <c r="CZ49" s="39"/>
      <c r="DA49" s="39"/>
      <c r="DB49" s="1">
        <f t="shared" si="12"/>
        <v>0</v>
      </c>
      <c r="DC49" s="1">
        <f t="shared" si="13"/>
        <v>0</v>
      </c>
      <c r="DD49" s="111"/>
      <c r="DP49" s="59"/>
      <c r="DQ49" s="39"/>
      <c r="DR49" s="39"/>
      <c r="DS49" s="1">
        <f t="shared" si="14"/>
        <v>0</v>
      </c>
      <c r="DT49" s="1">
        <f t="shared" si="15"/>
        <v>0</v>
      </c>
      <c r="DU49" s="111"/>
      <c r="EG49" s="59"/>
      <c r="EH49" s="39"/>
      <c r="EI49" s="39"/>
      <c r="EJ49" s="1">
        <f t="shared" si="16"/>
        <v>0</v>
      </c>
      <c r="EK49" s="1">
        <f t="shared" si="17"/>
        <v>0</v>
      </c>
      <c r="EL49" s="111"/>
      <c r="EX49" s="59"/>
      <c r="EY49" s="39"/>
      <c r="EZ49" s="39"/>
      <c r="FA49" s="1">
        <f t="shared" si="18"/>
        <v>0</v>
      </c>
      <c r="FB49" s="1">
        <f t="shared" si="19"/>
        <v>0</v>
      </c>
      <c r="FC49" s="111"/>
      <c r="FO49" s="59"/>
      <c r="FP49" s="39"/>
      <c r="FQ49" s="39"/>
      <c r="FR49" s="1">
        <f t="shared" si="20"/>
        <v>0</v>
      </c>
      <c r="FS49" s="1">
        <f t="shared" si="21"/>
        <v>0</v>
      </c>
    </row>
    <row r="50" spans="2:175" x14ac:dyDescent="0.2">
      <c r="B50" s="56"/>
      <c r="D50" s="111"/>
      <c r="O50" s="169"/>
      <c r="P50" s="59"/>
      <c r="Q50" s="39"/>
      <c r="R50" s="39"/>
      <c r="S50" s="1">
        <f t="shared" si="0"/>
        <v>0</v>
      </c>
      <c r="T50" s="1">
        <f t="shared" si="1"/>
        <v>0</v>
      </c>
      <c r="U50" s="111"/>
      <c r="AG50" s="59"/>
      <c r="AH50" s="39"/>
      <c r="AI50" s="39"/>
      <c r="AJ50" s="173" t="str">
        <f t="shared" si="2"/>
        <v/>
      </c>
      <c r="AK50" s="1">
        <f t="shared" si="3"/>
        <v>0</v>
      </c>
      <c r="AL50" s="1">
        <f t="shared" si="4"/>
        <v>0</v>
      </c>
      <c r="AM50" s="111"/>
      <c r="AY50" s="59"/>
      <c r="AZ50" s="39"/>
      <c r="BA50" s="39"/>
      <c r="BB50" s="173" t="str">
        <f t="shared" si="5"/>
        <v/>
      </c>
      <c r="BC50" s="1">
        <f t="shared" si="6"/>
        <v>0</v>
      </c>
      <c r="BD50" s="1">
        <f t="shared" si="7"/>
        <v>0</v>
      </c>
      <c r="BE50" s="111"/>
      <c r="BQ50" s="59"/>
      <c r="BR50" s="39"/>
      <c r="BS50" s="39"/>
      <c r="BT50" s="1">
        <f t="shared" si="8"/>
        <v>0</v>
      </c>
      <c r="BU50" s="1">
        <f t="shared" si="9"/>
        <v>0</v>
      </c>
      <c r="BV50" s="111"/>
      <c r="CH50" s="59"/>
      <c r="CI50" s="39"/>
      <c r="CJ50" s="39"/>
      <c r="CK50" s="1">
        <f t="shared" si="10"/>
        <v>0</v>
      </c>
      <c r="CL50" s="1">
        <f t="shared" si="11"/>
        <v>0</v>
      </c>
      <c r="CM50" s="111"/>
      <c r="CY50" s="59"/>
      <c r="CZ50" s="39"/>
      <c r="DA50" s="39"/>
      <c r="DB50" s="1">
        <f t="shared" si="12"/>
        <v>0</v>
      </c>
      <c r="DC50" s="1">
        <f t="shared" si="13"/>
        <v>0</v>
      </c>
      <c r="DD50" s="111"/>
      <c r="DP50" s="59"/>
      <c r="DQ50" s="39"/>
      <c r="DR50" s="39"/>
      <c r="DS50" s="1">
        <f t="shared" si="14"/>
        <v>0</v>
      </c>
      <c r="DT50" s="1">
        <f t="shared" si="15"/>
        <v>0</v>
      </c>
      <c r="DU50" s="111"/>
      <c r="EG50" s="59"/>
      <c r="EH50" s="39"/>
      <c r="EI50" s="39"/>
      <c r="EJ50" s="1">
        <f t="shared" si="16"/>
        <v>0</v>
      </c>
      <c r="EK50" s="1">
        <f t="shared" si="17"/>
        <v>0</v>
      </c>
      <c r="EL50" s="111"/>
      <c r="EX50" s="59"/>
      <c r="EY50" s="39"/>
      <c r="EZ50" s="39"/>
      <c r="FA50" s="1">
        <f t="shared" si="18"/>
        <v>0</v>
      </c>
      <c r="FB50" s="1">
        <f t="shared" si="19"/>
        <v>0</v>
      </c>
      <c r="FC50" s="111"/>
      <c r="FO50" s="59"/>
      <c r="FP50" s="39"/>
      <c r="FQ50" s="39"/>
      <c r="FR50" s="1">
        <f t="shared" si="20"/>
        <v>0</v>
      </c>
      <c r="FS50" s="1">
        <f t="shared" si="21"/>
        <v>0</v>
      </c>
    </row>
    <row r="51" spans="2:175" x14ac:dyDescent="0.2">
      <c r="B51" s="56"/>
      <c r="D51" s="111"/>
      <c r="O51" s="169"/>
      <c r="P51" s="59"/>
      <c r="Q51" s="39"/>
      <c r="R51" s="39"/>
      <c r="S51" s="1">
        <f t="shared" si="0"/>
        <v>0</v>
      </c>
      <c r="T51" s="1">
        <f t="shared" si="1"/>
        <v>0</v>
      </c>
      <c r="U51" s="111"/>
      <c r="AG51" s="59"/>
      <c r="AH51" s="39"/>
      <c r="AI51" s="39"/>
      <c r="AJ51" s="173" t="str">
        <f t="shared" si="2"/>
        <v/>
      </c>
      <c r="AK51" s="1">
        <f t="shared" si="3"/>
        <v>0</v>
      </c>
      <c r="AL51" s="1">
        <f t="shared" si="4"/>
        <v>0</v>
      </c>
      <c r="AM51" s="111"/>
      <c r="AY51" s="59"/>
      <c r="AZ51" s="39"/>
      <c r="BA51" s="39"/>
      <c r="BB51" s="173" t="str">
        <f t="shared" si="5"/>
        <v/>
      </c>
      <c r="BC51" s="1">
        <f t="shared" si="6"/>
        <v>0</v>
      </c>
      <c r="BD51" s="1">
        <f t="shared" si="7"/>
        <v>0</v>
      </c>
      <c r="BE51" s="111"/>
      <c r="BQ51" s="59"/>
      <c r="BR51" s="39"/>
      <c r="BS51" s="39"/>
      <c r="BT51" s="1">
        <f t="shared" si="8"/>
        <v>0</v>
      </c>
      <c r="BU51" s="1">
        <f t="shared" si="9"/>
        <v>0</v>
      </c>
      <c r="BV51" s="111"/>
      <c r="CH51" s="59"/>
      <c r="CI51" s="39"/>
      <c r="CJ51" s="39"/>
      <c r="CK51" s="1">
        <f t="shared" si="10"/>
        <v>0</v>
      </c>
      <c r="CL51" s="1">
        <f t="shared" si="11"/>
        <v>0</v>
      </c>
      <c r="CM51" s="111"/>
      <c r="CY51" s="59"/>
      <c r="CZ51" s="39"/>
      <c r="DA51" s="39"/>
      <c r="DB51" s="1">
        <f t="shared" si="12"/>
        <v>0</v>
      </c>
      <c r="DC51" s="1">
        <f t="shared" si="13"/>
        <v>0</v>
      </c>
      <c r="DD51" s="111"/>
      <c r="DP51" s="59"/>
      <c r="DQ51" s="39"/>
      <c r="DR51" s="39"/>
      <c r="DS51" s="1">
        <f t="shared" si="14"/>
        <v>0</v>
      </c>
      <c r="DT51" s="1">
        <f t="shared" si="15"/>
        <v>0</v>
      </c>
      <c r="DU51" s="111"/>
      <c r="EG51" s="59"/>
      <c r="EH51" s="39"/>
      <c r="EI51" s="39"/>
      <c r="EJ51" s="1">
        <f t="shared" si="16"/>
        <v>0</v>
      </c>
      <c r="EK51" s="1">
        <f t="shared" si="17"/>
        <v>0</v>
      </c>
      <c r="EL51" s="111"/>
      <c r="EX51" s="59"/>
      <c r="EY51" s="39"/>
      <c r="EZ51" s="39"/>
      <c r="FA51" s="1">
        <f t="shared" si="18"/>
        <v>0</v>
      </c>
      <c r="FB51" s="1">
        <f t="shared" si="19"/>
        <v>0</v>
      </c>
      <c r="FC51" s="111"/>
      <c r="FO51" s="59"/>
      <c r="FP51" s="39"/>
      <c r="FQ51" s="39"/>
      <c r="FR51" s="1">
        <f t="shared" si="20"/>
        <v>0</v>
      </c>
      <c r="FS51" s="1">
        <f t="shared" si="21"/>
        <v>0</v>
      </c>
    </row>
    <row r="52" spans="2:175" x14ac:dyDescent="0.2">
      <c r="B52" s="56"/>
      <c r="D52" s="111"/>
      <c r="O52" s="169"/>
      <c r="P52" s="59"/>
      <c r="Q52" s="39"/>
      <c r="R52" s="39"/>
      <c r="S52" s="1">
        <f t="shared" si="0"/>
        <v>0</v>
      </c>
      <c r="T52" s="1">
        <f t="shared" si="1"/>
        <v>0</v>
      </c>
      <c r="U52" s="111"/>
      <c r="AG52" s="59"/>
      <c r="AH52" s="39"/>
      <c r="AI52" s="39"/>
      <c r="AJ52" s="173" t="str">
        <f t="shared" si="2"/>
        <v/>
      </c>
      <c r="AK52" s="1">
        <f t="shared" si="3"/>
        <v>0</v>
      </c>
      <c r="AL52" s="1">
        <f t="shared" si="4"/>
        <v>0</v>
      </c>
      <c r="AM52" s="111"/>
      <c r="AY52" s="59"/>
      <c r="AZ52" s="39"/>
      <c r="BA52" s="39"/>
      <c r="BB52" s="173" t="str">
        <f t="shared" si="5"/>
        <v/>
      </c>
      <c r="BC52" s="1">
        <f t="shared" si="6"/>
        <v>0</v>
      </c>
      <c r="BD52" s="1">
        <f t="shared" si="7"/>
        <v>0</v>
      </c>
      <c r="BE52" s="111"/>
      <c r="BQ52" s="59"/>
      <c r="BR52" s="39"/>
      <c r="BS52" s="39"/>
      <c r="BT52" s="1">
        <f t="shared" si="8"/>
        <v>0</v>
      </c>
      <c r="BU52" s="1">
        <f t="shared" si="9"/>
        <v>0</v>
      </c>
      <c r="BV52" s="111"/>
      <c r="CH52" s="59"/>
      <c r="CI52" s="39"/>
      <c r="CJ52" s="39"/>
      <c r="CK52" s="1">
        <f t="shared" si="10"/>
        <v>0</v>
      </c>
      <c r="CL52" s="1">
        <f t="shared" si="11"/>
        <v>0</v>
      </c>
      <c r="CM52" s="111"/>
      <c r="CY52" s="59"/>
      <c r="CZ52" s="39"/>
      <c r="DA52" s="39"/>
      <c r="DB52" s="1">
        <f t="shared" si="12"/>
        <v>0</v>
      </c>
      <c r="DC52" s="1">
        <f t="shared" si="13"/>
        <v>0</v>
      </c>
      <c r="DD52" s="111"/>
      <c r="DP52" s="59"/>
      <c r="DQ52" s="39"/>
      <c r="DR52" s="39"/>
      <c r="DS52" s="1">
        <f t="shared" si="14"/>
        <v>0</v>
      </c>
      <c r="DT52" s="1">
        <f t="shared" si="15"/>
        <v>0</v>
      </c>
      <c r="DU52" s="111"/>
      <c r="EG52" s="59"/>
      <c r="EH52" s="39"/>
      <c r="EI52" s="39"/>
      <c r="EJ52" s="1">
        <f t="shared" si="16"/>
        <v>0</v>
      </c>
      <c r="EK52" s="1">
        <f t="shared" si="17"/>
        <v>0</v>
      </c>
      <c r="EL52" s="111"/>
      <c r="EX52" s="59"/>
      <c r="EY52" s="39"/>
      <c r="EZ52" s="39"/>
      <c r="FA52" s="1">
        <f t="shared" si="18"/>
        <v>0</v>
      </c>
      <c r="FB52" s="1">
        <f t="shared" si="19"/>
        <v>0</v>
      </c>
      <c r="FC52" s="111"/>
      <c r="FO52" s="59"/>
      <c r="FP52" s="39"/>
      <c r="FQ52" s="39"/>
      <c r="FR52" s="1">
        <f t="shared" si="20"/>
        <v>0</v>
      </c>
      <c r="FS52" s="1">
        <f t="shared" si="21"/>
        <v>0</v>
      </c>
    </row>
    <row r="53" spans="2:175" x14ac:dyDescent="0.2">
      <c r="B53" s="56"/>
      <c r="D53" s="111"/>
      <c r="O53" s="169"/>
      <c r="P53" s="59"/>
      <c r="Q53" s="39"/>
      <c r="R53" s="39"/>
      <c r="S53" s="1">
        <f t="shared" si="0"/>
        <v>0</v>
      </c>
      <c r="T53" s="1">
        <f t="shared" si="1"/>
        <v>0</v>
      </c>
      <c r="U53" s="111"/>
      <c r="AG53" s="59"/>
      <c r="AH53" s="39"/>
      <c r="AI53" s="39"/>
      <c r="AJ53" s="173" t="str">
        <f t="shared" si="2"/>
        <v/>
      </c>
      <c r="AK53" s="1">
        <f t="shared" si="3"/>
        <v>0</v>
      </c>
      <c r="AL53" s="1">
        <f t="shared" si="4"/>
        <v>0</v>
      </c>
      <c r="AM53" s="111"/>
      <c r="AY53" s="59"/>
      <c r="AZ53" s="39"/>
      <c r="BA53" s="39"/>
      <c r="BB53" s="173" t="str">
        <f t="shared" si="5"/>
        <v/>
      </c>
      <c r="BC53" s="1">
        <f t="shared" si="6"/>
        <v>0</v>
      </c>
      <c r="BD53" s="1">
        <f t="shared" si="7"/>
        <v>0</v>
      </c>
      <c r="BE53" s="111"/>
      <c r="BQ53" s="59"/>
      <c r="BR53" s="39"/>
      <c r="BS53" s="39"/>
      <c r="BT53" s="1">
        <f t="shared" si="8"/>
        <v>0</v>
      </c>
      <c r="BU53" s="1">
        <f t="shared" si="9"/>
        <v>0</v>
      </c>
      <c r="BV53" s="111"/>
      <c r="CH53" s="59"/>
      <c r="CI53" s="39"/>
      <c r="CJ53" s="39"/>
      <c r="CK53" s="1">
        <f t="shared" si="10"/>
        <v>0</v>
      </c>
      <c r="CL53" s="1">
        <f t="shared" si="11"/>
        <v>0</v>
      </c>
      <c r="CM53" s="111"/>
      <c r="CY53" s="59"/>
      <c r="CZ53" s="39"/>
      <c r="DA53" s="39"/>
      <c r="DB53" s="1">
        <f t="shared" si="12"/>
        <v>0</v>
      </c>
      <c r="DC53" s="1">
        <f t="shared" si="13"/>
        <v>0</v>
      </c>
      <c r="DD53" s="111"/>
      <c r="DP53" s="59"/>
      <c r="DQ53" s="39"/>
      <c r="DR53" s="39"/>
      <c r="DS53" s="1">
        <f t="shared" si="14"/>
        <v>0</v>
      </c>
      <c r="DT53" s="1">
        <f t="shared" si="15"/>
        <v>0</v>
      </c>
      <c r="DU53" s="111"/>
      <c r="EG53" s="59"/>
      <c r="EH53" s="39"/>
      <c r="EI53" s="39"/>
      <c r="EJ53" s="1">
        <f t="shared" si="16"/>
        <v>0</v>
      </c>
      <c r="EK53" s="1">
        <f t="shared" si="17"/>
        <v>0</v>
      </c>
      <c r="EL53" s="111"/>
      <c r="EX53" s="59"/>
      <c r="EY53" s="39"/>
      <c r="EZ53" s="39"/>
      <c r="FA53" s="1">
        <f t="shared" si="18"/>
        <v>0</v>
      </c>
      <c r="FB53" s="1">
        <f t="shared" si="19"/>
        <v>0</v>
      </c>
      <c r="FC53" s="111"/>
      <c r="FO53" s="59"/>
      <c r="FP53" s="39"/>
      <c r="FQ53" s="39"/>
      <c r="FR53" s="1">
        <f t="shared" si="20"/>
        <v>0</v>
      </c>
      <c r="FS53" s="1">
        <f t="shared" si="21"/>
        <v>0</v>
      </c>
    </row>
    <row r="54" spans="2:175" x14ac:dyDescent="0.2">
      <c r="B54" s="56"/>
      <c r="D54" s="111"/>
      <c r="O54" s="169"/>
      <c r="P54" s="59"/>
      <c r="Q54" s="39"/>
      <c r="R54" s="39"/>
      <c r="S54" s="1">
        <f t="shared" si="0"/>
        <v>0</v>
      </c>
      <c r="T54" s="1">
        <f t="shared" si="1"/>
        <v>0</v>
      </c>
      <c r="U54" s="111"/>
      <c r="AG54" s="59"/>
      <c r="AH54" s="39"/>
      <c r="AI54" s="39"/>
      <c r="AJ54" s="173" t="str">
        <f t="shared" si="2"/>
        <v/>
      </c>
      <c r="AK54" s="1">
        <f t="shared" si="3"/>
        <v>0</v>
      </c>
      <c r="AL54" s="1">
        <f t="shared" si="4"/>
        <v>0</v>
      </c>
      <c r="AM54" s="111"/>
      <c r="AY54" s="59"/>
      <c r="AZ54" s="39"/>
      <c r="BA54" s="39"/>
      <c r="BB54" s="173" t="str">
        <f t="shared" si="5"/>
        <v/>
      </c>
      <c r="BC54" s="1">
        <f t="shared" si="6"/>
        <v>0</v>
      </c>
      <c r="BD54" s="1">
        <f t="shared" si="7"/>
        <v>0</v>
      </c>
      <c r="BE54" s="111"/>
      <c r="BQ54" s="59"/>
      <c r="BR54" s="39"/>
      <c r="BS54" s="39"/>
      <c r="BT54" s="1">
        <f t="shared" si="8"/>
        <v>0</v>
      </c>
      <c r="BU54" s="1">
        <f t="shared" si="9"/>
        <v>0</v>
      </c>
      <c r="BV54" s="111"/>
      <c r="CH54" s="59"/>
      <c r="CI54" s="39"/>
      <c r="CJ54" s="39"/>
      <c r="CK54" s="1">
        <f t="shared" si="10"/>
        <v>0</v>
      </c>
      <c r="CL54" s="1">
        <f t="shared" si="11"/>
        <v>0</v>
      </c>
      <c r="CM54" s="111"/>
      <c r="CY54" s="59"/>
      <c r="CZ54" s="39"/>
      <c r="DA54" s="39"/>
      <c r="DB54" s="1">
        <f t="shared" si="12"/>
        <v>0</v>
      </c>
      <c r="DC54" s="1">
        <f t="shared" si="13"/>
        <v>0</v>
      </c>
      <c r="DD54" s="111"/>
      <c r="DP54" s="59"/>
      <c r="DQ54" s="39"/>
      <c r="DR54" s="39"/>
      <c r="DS54" s="1">
        <f t="shared" si="14"/>
        <v>0</v>
      </c>
      <c r="DT54" s="1">
        <f t="shared" si="15"/>
        <v>0</v>
      </c>
      <c r="DU54" s="111"/>
      <c r="EG54" s="59"/>
      <c r="EH54" s="39"/>
      <c r="EI54" s="39"/>
      <c r="EJ54" s="1">
        <f t="shared" si="16"/>
        <v>0</v>
      </c>
      <c r="EK54" s="1">
        <f t="shared" si="17"/>
        <v>0</v>
      </c>
      <c r="EL54" s="111"/>
      <c r="EX54" s="59"/>
      <c r="EY54" s="39"/>
      <c r="EZ54" s="39"/>
      <c r="FA54" s="1">
        <f t="shared" si="18"/>
        <v>0</v>
      </c>
      <c r="FB54" s="1">
        <f t="shared" si="19"/>
        <v>0</v>
      </c>
      <c r="FC54" s="111"/>
      <c r="FO54" s="59"/>
      <c r="FP54" s="39"/>
      <c r="FQ54" s="39"/>
      <c r="FR54" s="1">
        <f t="shared" si="20"/>
        <v>0</v>
      </c>
      <c r="FS54" s="1">
        <f t="shared" si="21"/>
        <v>0</v>
      </c>
    </row>
    <row r="55" spans="2:175" x14ac:dyDescent="0.2">
      <c r="B55" s="56"/>
      <c r="D55" s="111"/>
      <c r="O55" s="169"/>
      <c r="P55" s="59"/>
      <c r="Q55" s="39"/>
      <c r="R55" s="39"/>
      <c r="S55" s="1">
        <f t="shared" si="0"/>
        <v>0</v>
      </c>
      <c r="T55" s="1">
        <f t="shared" si="1"/>
        <v>0</v>
      </c>
      <c r="U55" s="111"/>
      <c r="AG55" s="59"/>
      <c r="AH55" s="39"/>
      <c r="AI55" s="39"/>
      <c r="AJ55" s="173" t="str">
        <f t="shared" si="2"/>
        <v/>
      </c>
      <c r="AK55" s="1">
        <f t="shared" si="3"/>
        <v>0</v>
      </c>
      <c r="AL55" s="1">
        <f t="shared" si="4"/>
        <v>0</v>
      </c>
      <c r="AM55" s="111"/>
      <c r="AY55" s="59"/>
      <c r="AZ55" s="39"/>
      <c r="BA55" s="39"/>
      <c r="BB55" s="173" t="str">
        <f t="shared" si="5"/>
        <v/>
      </c>
      <c r="BC55" s="1">
        <f t="shared" si="6"/>
        <v>0</v>
      </c>
      <c r="BD55" s="1">
        <f t="shared" si="7"/>
        <v>0</v>
      </c>
      <c r="BE55" s="111"/>
      <c r="BQ55" s="59"/>
      <c r="BR55" s="39"/>
      <c r="BS55" s="39"/>
      <c r="BT55" s="1">
        <f t="shared" si="8"/>
        <v>0</v>
      </c>
      <c r="BU55" s="1">
        <f t="shared" si="9"/>
        <v>0</v>
      </c>
      <c r="BV55" s="111"/>
      <c r="CH55" s="59"/>
      <c r="CI55" s="39"/>
      <c r="CJ55" s="39"/>
      <c r="CK55" s="1">
        <f t="shared" si="10"/>
        <v>0</v>
      </c>
      <c r="CL55" s="1">
        <f t="shared" si="11"/>
        <v>0</v>
      </c>
      <c r="CM55" s="111"/>
      <c r="CY55" s="59"/>
      <c r="CZ55" s="39"/>
      <c r="DA55" s="39"/>
      <c r="DB55" s="1">
        <f t="shared" si="12"/>
        <v>0</v>
      </c>
      <c r="DC55" s="1">
        <f t="shared" si="13"/>
        <v>0</v>
      </c>
      <c r="DD55" s="111"/>
      <c r="DP55" s="59"/>
      <c r="DQ55" s="39"/>
      <c r="DR55" s="39"/>
      <c r="DS55" s="1">
        <f t="shared" si="14"/>
        <v>0</v>
      </c>
      <c r="DT55" s="1">
        <f t="shared" si="15"/>
        <v>0</v>
      </c>
      <c r="DU55" s="111"/>
      <c r="EG55" s="59"/>
      <c r="EH55" s="39"/>
      <c r="EI55" s="39"/>
      <c r="EJ55" s="1">
        <f t="shared" si="16"/>
        <v>0</v>
      </c>
      <c r="EK55" s="1">
        <f t="shared" si="17"/>
        <v>0</v>
      </c>
      <c r="EL55" s="111"/>
      <c r="EX55" s="59"/>
      <c r="EY55" s="39"/>
      <c r="EZ55" s="39"/>
      <c r="FA55" s="1">
        <f t="shared" si="18"/>
        <v>0</v>
      </c>
      <c r="FB55" s="1">
        <f t="shared" si="19"/>
        <v>0</v>
      </c>
      <c r="FC55" s="111"/>
      <c r="FO55" s="59"/>
      <c r="FP55" s="39"/>
      <c r="FQ55" s="39"/>
      <c r="FR55" s="1">
        <f t="shared" si="20"/>
        <v>0</v>
      </c>
      <c r="FS55" s="1">
        <f t="shared" si="21"/>
        <v>0</v>
      </c>
    </row>
    <row r="56" spans="2:175" x14ac:dyDescent="0.2">
      <c r="B56" s="56"/>
      <c r="D56" s="111"/>
      <c r="O56" s="169"/>
      <c r="P56" s="59"/>
      <c r="Q56" s="39"/>
      <c r="R56" s="39"/>
      <c r="S56" s="1">
        <f t="shared" si="0"/>
        <v>0</v>
      </c>
      <c r="T56" s="1">
        <f t="shared" si="1"/>
        <v>0</v>
      </c>
      <c r="U56" s="111"/>
      <c r="AG56" s="59"/>
      <c r="AH56" s="39"/>
      <c r="AI56" s="39"/>
      <c r="AJ56" s="173" t="str">
        <f t="shared" si="2"/>
        <v/>
      </c>
      <c r="AK56" s="1">
        <f t="shared" si="3"/>
        <v>0</v>
      </c>
      <c r="AL56" s="1">
        <f t="shared" si="4"/>
        <v>0</v>
      </c>
      <c r="AM56" s="111"/>
      <c r="AY56" s="59"/>
      <c r="AZ56" s="39"/>
      <c r="BA56" s="39"/>
      <c r="BB56" s="173" t="str">
        <f t="shared" si="5"/>
        <v/>
      </c>
      <c r="BC56" s="1">
        <f t="shared" si="6"/>
        <v>0</v>
      </c>
      <c r="BD56" s="1">
        <f t="shared" si="7"/>
        <v>0</v>
      </c>
      <c r="BE56" s="111"/>
      <c r="BQ56" s="59"/>
      <c r="BR56" s="39"/>
      <c r="BS56" s="39"/>
      <c r="BT56" s="1">
        <f t="shared" si="8"/>
        <v>0</v>
      </c>
      <c r="BU56" s="1">
        <f t="shared" si="9"/>
        <v>0</v>
      </c>
      <c r="BV56" s="111"/>
      <c r="CH56" s="59"/>
      <c r="CI56" s="39"/>
      <c r="CJ56" s="39"/>
      <c r="CK56" s="1">
        <f t="shared" si="10"/>
        <v>0</v>
      </c>
      <c r="CL56" s="1">
        <f t="shared" si="11"/>
        <v>0</v>
      </c>
      <c r="CM56" s="111"/>
      <c r="CY56" s="59"/>
      <c r="CZ56" s="39"/>
      <c r="DA56" s="39"/>
      <c r="DB56" s="1">
        <f t="shared" si="12"/>
        <v>0</v>
      </c>
      <c r="DC56" s="1">
        <f t="shared" si="13"/>
        <v>0</v>
      </c>
      <c r="DD56" s="111"/>
      <c r="DP56" s="59"/>
      <c r="DQ56" s="39"/>
      <c r="DR56" s="39"/>
      <c r="DS56" s="1">
        <f t="shared" si="14"/>
        <v>0</v>
      </c>
      <c r="DT56" s="1">
        <f t="shared" si="15"/>
        <v>0</v>
      </c>
      <c r="DU56" s="111"/>
      <c r="EG56" s="59"/>
      <c r="EH56" s="39"/>
      <c r="EI56" s="39"/>
      <c r="EJ56" s="1">
        <f t="shared" si="16"/>
        <v>0</v>
      </c>
      <c r="EK56" s="1">
        <f t="shared" si="17"/>
        <v>0</v>
      </c>
      <c r="EL56" s="111"/>
      <c r="EX56" s="59"/>
      <c r="EY56" s="39"/>
      <c r="EZ56" s="39"/>
      <c r="FA56" s="1">
        <f t="shared" si="18"/>
        <v>0</v>
      </c>
      <c r="FB56" s="1">
        <f t="shared" si="19"/>
        <v>0</v>
      </c>
      <c r="FC56" s="111"/>
      <c r="FO56" s="59"/>
      <c r="FP56" s="39"/>
      <c r="FQ56" s="39"/>
      <c r="FR56" s="1">
        <f t="shared" si="20"/>
        <v>0</v>
      </c>
      <c r="FS56" s="1">
        <f t="shared" si="21"/>
        <v>0</v>
      </c>
    </row>
    <row r="57" spans="2:175" x14ac:dyDescent="0.2">
      <c r="B57" s="56"/>
      <c r="D57" s="111"/>
      <c r="O57" s="169"/>
      <c r="P57" s="59"/>
      <c r="Q57" s="39"/>
      <c r="R57" s="39"/>
      <c r="S57" s="1">
        <f t="shared" si="0"/>
        <v>0</v>
      </c>
      <c r="T57" s="1">
        <f t="shared" si="1"/>
        <v>0</v>
      </c>
      <c r="U57" s="111"/>
      <c r="AG57" s="59"/>
      <c r="AH57" s="39"/>
      <c r="AI57" s="39"/>
      <c r="AJ57" s="173" t="str">
        <f t="shared" si="2"/>
        <v/>
      </c>
      <c r="AK57" s="1">
        <f t="shared" si="3"/>
        <v>0</v>
      </c>
      <c r="AL57" s="1">
        <f t="shared" si="4"/>
        <v>0</v>
      </c>
      <c r="AM57" s="111"/>
      <c r="AY57" s="59"/>
      <c r="AZ57" s="39"/>
      <c r="BA57" s="39"/>
      <c r="BB57" s="173" t="str">
        <f t="shared" si="5"/>
        <v/>
      </c>
      <c r="BC57" s="1">
        <f t="shared" si="6"/>
        <v>0</v>
      </c>
      <c r="BD57" s="1">
        <f t="shared" si="7"/>
        <v>0</v>
      </c>
      <c r="BE57" s="111"/>
      <c r="BQ57" s="59"/>
      <c r="BR57" s="39"/>
      <c r="BS57" s="39"/>
      <c r="BT57" s="1">
        <f t="shared" si="8"/>
        <v>0</v>
      </c>
      <c r="BU57" s="1">
        <f t="shared" si="9"/>
        <v>0</v>
      </c>
      <c r="BV57" s="111"/>
      <c r="CH57" s="59"/>
      <c r="CI57" s="39"/>
      <c r="CJ57" s="39"/>
      <c r="CK57" s="1">
        <f t="shared" si="10"/>
        <v>0</v>
      </c>
      <c r="CL57" s="1">
        <f t="shared" si="11"/>
        <v>0</v>
      </c>
      <c r="CM57" s="111"/>
      <c r="CY57" s="59"/>
      <c r="CZ57" s="39"/>
      <c r="DA57" s="39"/>
      <c r="DB57" s="1">
        <f t="shared" si="12"/>
        <v>0</v>
      </c>
      <c r="DC57" s="1">
        <f t="shared" si="13"/>
        <v>0</v>
      </c>
      <c r="DD57" s="111"/>
      <c r="DP57" s="59"/>
      <c r="DQ57" s="39"/>
      <c r="DR57" s="39"/>
      <c r="DS57" s="1">
        <f t="shared" si="14"/>
        <v>0</v>
      </c>
      <c r="DT57" s="1">
        <f t="shared" si="15"/>
        <v>0</v>
      </c>
      <c r="DU57" s="111"/>
      <c r="EG57" s="59"/>
      <c r="EH57" s="39"/>
      <c r="EI57" s="39"/>
      <c r="EJ57" s="1">
        <f t="shared" si="16"/>
        <v>0</v>
      </c>
      <c r="EK57" s="1">
        <f t="shared" si="17"/>
        <v>0</v>
      </c>
      <c r="EL57" s="111"/>
      <c r="EX57" s="59"/>
      <c r="EY57" s="39"/>
      <c r="EZ57" s="39"/>
      <c r="FA57" s="1">
        <f t="shared" si="18"/>
        <v>0</v>
      </c>
      <c r="FB57" s="1">
        <f t="shared" si="19"/>
        <v>0</v>
      </c>
      <c r="FC57" s="111"/>
      <c r="FO57" s="59"/>
      <c r="FP57" s="39"/>
      <c r="FQ57" s="39"/>
      <c r="FR57" s="1">
        <f t="shared" si="20"/>
        <v>0</v>
      </c>
      <c r="FS57" s="1">
        <f t="shared" si="21"/>
        <v>0</v>
      </c>
    </row>
    <row r="58" spans="2:175" x14ac:dyDescent="0.2">
      <c r="B58" s="56"/>
      <c r="D58" s="111"/>
      <c r="O58" s="169"/>
      <c r="P58" s="59"/>
      <c r="Q58" s="39"/>
      <c r="R58" s="39"/>
      <c r="S58" s="1">
        <f t="shared" si="0"/>
        <v>0</v>
      </c>
      <c r="T58" s="1">
        <f t="shared" si="1"/>
        <v>0</v>
      </c>
      <c r="U58" s="111"/>
      <c r="AG58" s="59"/>
      <c r="AH58" s="39"/>
      <c r="AI58" s="39"/>
      <c r="AJ58" s="173" t="str">
        <f t="shared" si="2"/>
        <v/>
      </c>
      <c r="AK58" s="1">
        <f t="shared" si="3"/>
        <v>0</v>
      </c>
      <c r="AL58" s="1">
        <f t="shared" si="4"/>
        <v>0</v>
      </c>
      <c r="AM58" s="111"/>
      <c r="AY58" s="59"/>
      <c r="AZ58" s="39"/>
      <c r="BA58" s="39"/>
      <c r="BB58" s="173" t="str">
        <f t="shared" si="5"/>
        <v/>
      </c>
      <c r="BC58" s="1">
        <f t="shared" si="6"/>
        <v>0</v>
      </c>
      <c r="BD58" s="1">
        <f t="shared" si="7"/>
        <v>0</v>
      </c>
      <c r="BE58" s="111"/>
      <c r="BQ58" s="59"/>
      <c r="BR58" s="39"/>
      <c r="BS58" s="39"/>
      <c r="BT58" s="1">
        <f t="shared" si="8"/>
        <v>0</v>
      </c>
      <c r="BU58" s="1">
        <f t="shared" si="9"/>
        <v>0</v>
      </c>
      <c r="BV58" s="111"/>
      <c r="CH58" s="59"/>
      <c r="CI58" s="39"/>
      <c r="CJ58" s="39"/>
      <c r="CK58" s="1">
        <f t="shared" si="10"/>
        <v>0</v>
      </c>
      <c r="CL58" s="1">
        <f t="shared" si="11"/>
        <v>0</v>
      </c>
      <c r="CM58" s="111"/>
      <c r="CY58" s="59"/>
      <c r="CZ58" s="39"/>
      <c r="DA58" s="39"/>
      <c r="DB58" s="1">
        <f t="shared" si="12"/>
        <v>0</v>
      </c>
      <c r="DC58" s="1">
        <f t="shared" si="13"/>
        <v>0</v>
      </c>
      <c r="DD58" s="111"/>
      <c r="DP58" s="59"/>
      <c r="DQ58" s="39"/>
      <c r="DR58" s="39"/>
      <c r="DS58" s="1">
        <f t="shared" si="14"/>
        <v>0</v>
      </c>
      <c r="DT58" s="1">
        <f t="shared" si="15"/>
        <v>0</v>
      </c>
      <c r="DU58" s="111"/>
      <c r="EG58" s="59"/>
      <c r="EH58" s="39"/>
      <c r="EI58" s="39"/>
      <c r="EJ58" s="1">
        <f t="shared" si="16"/>
        <v>0</v>
      </c>
      <c r="EK58" s="1">
        <f t="shared" si="17"/>
        <v>0</v>
      </c>
      <c r="EL58" s="111"/>
      <c r="EX58" s="59"/>
      <c r="EY58" s="39"/>
      <c r="EZ58" s="39"/>
      <c r="FA58" s="1">
        <f t="shared" si="18"/>
        <v>0</v>
      </c>
      <c r="FB58" s="1">
        <f t="shared" si="19"/>
        <v>0</v>
      </c>
      <c r="FC58" s="111"/>
      <c r="FO58" s="59"/>
      <c r="FP58" s="39"/>
      <c r="FQ58" s="39"/>
      <c r="FR58" s="1">
        <f t="shared" si="20"/>
        <v>0</v>
      </c>
      <c r="FS58" s="1">
        <f t="shared" si="21"/>
        <v>0</v>
      </c>
    </row>
    <row r="59" spans="2:175" x14ac:dyDescent="0.2">
      <c r="B59" s="56"/>
      <c r="D59" s="111"/>
      <c r="O59" s="169"/>
      <c r="P59" s="59"/>
      <c r="Q59" s="39"/>
      <c r="R59" s="39"/>
      <c r="S59" s="1">
        <f t="shared" si="0"/>
        <v>0</v>
      </c>
      <c r="T59" s="1">
        <f t="shared" si="1"/>
        <v>0</v>
      </c>
      <c r="U59" s="111"/>
      <c r="AG59" s="59"/>
      <c r="AH59" s="39"/>
      <c r="AI59" s="39"/>
      <c r="AJ59" s="173" t="str">
        <f t="shared" si="2"/>
        <v/>
      </c>
      <c r="AK59" s="1">
        <f t="shared" si="3"/>
        <v>0</v>
      </c>
      <c r="AL59" s="1">
        <f t="shared" si="4"/>
        <v>0</v>
      </c>
      <c r="AM59" s="111"/>
      <c r="AY59" s="59"/>
      <c r="AZ59" s="39"/>
      <c r="BA59" s="39"/>
      <c r="BB59" s="173" t="str">
        <f t="shared" si="5"/>
        <v/>
      </c>
      <c r="BC59" s="1">
        <f t="shared" si="6"/>
        <v>0</v>
      </c>
      <c r="BD59" s="1">
        <f t="shared" si="7"/>
        <v>0</v>
      </c>
      <c r="BE59" s="111"/>
      <c r="BQ59" s="59"/>
      <c r="BR59" s="39"/>
      <c r="BS59" s="39"/>
      <c r="BT59" s="1">
        <f t="shared" si="8"/>
        <v>0</v>
      </c>
      <c r="BU59" s="1">
        <f t="shared" si="9"/>
        <v>0</v>
      </c>
      <c r="BV59" s="111"/>
      <c r="CH59" s="59"/>
      <c r="CI59" s="39"/>
      <c r="CJ59" s="39"/>
      <c r="CK59" s="1">
        <f t="shared" si="10"/>
        <v>0</v>
      </c>
      <c r="CL59" s="1">
        <f t="shared" si="11"/>
        <v>0</v>
      </c>
      <c r="CM59" s="111"/>
      <c r="CY59" s="59"/>
      <c r="CZ59" s="39"/>
      <c r="DA59" s="39"/>
      <c r="DB59" s="1">
        <f t="shared" si="12"/>
        <v>0</v>
      </c>
      <c r="DC59" s="1">
        <f t="shared" si="13"/>
        <v>0</v>
      </c>
      <c r="DD59" s="111"/>
      <c r="DP59" s="59"/>
      <c r="DQ59" s="39"/>
      <c r="DR59" s="39"/>
      <c r="DS59" s="1">
        <f t="shared" si="14"/>
        <v>0</v>
      </c>
      <c r="DT59" s="1">
        <f t="shared" si="15"/>
        <v>0</v>
      </c>
      <c r="DU59" s="111"/>
      <c r="EG59" s="59"/>
      <c r="EH59" s="39"/>
      <c r="EI59" s="39"/>
      <c r="EJ59" s="1">
        <f t="shared" si="16"/>
        <v>0</v>
      </c>
      <c r="EK59" s="1">
        <f t="shared" si="17"/>
        <v>0</v>
      </c>
      <c r="EL59" s="111"/>
      <c r="EX59" s="59"/>
      <c r="EY59" s="39"/>
      <c r="EZ59" s="39"/>
      <c r="FA59" s="1">
        <f t="shared" si="18"/>
        <v>0</v>
      </c>
      <c r="FB59" s="1">
        <f t="shared" si="19"/>
        <v>0</v>
      </c>
      <c r="FC59" s="111"/>
      <c r="FO59" s="59"/>
      <c r="FP59" s="39"/>
      <c r="FQ59" s="39"/>
      <c r="FR59" s="1">
        <f t="shared" si="20"/>
        <v>0</v>
      </c>
      <c r="FS59" s="1">
        <f t="shared" si="21"/>
        <v>0</v>
      </c>
    </row>
    <row r="60" spans="2:175" x14ac:dyDescent="0.2">
      <c r="B60" s="56"/>
      <c r="D60" s="111"/>
      <c r="O60" s="169"/>
      <c r="P60" s="59"/>
      <c r="Q60" s="39"/>
      <c r="R60" s="39"/>
      <c r="S60" s="1">
        <f t="shared" si="0"/>
        <v>0</v>
      </c>
      <c r="T60" s="1">
        <f t="shared" si="1"/>
        <v>0</v>
      </c>
      <c r="U60" s="111"/>
      <c r="AG60" s="59"/>
      <c r="AH60" s="39"/>
      <c r="AI60" s="39"/>
      <c r="AJ60" s="173" t="str">
        <f t="shared" si="2"/>
        <v/>
      </c>
      <c r="AK60" s="1">
        <f t="shared" si="3"/>
        <v>0</v>
      </c>
      <c r="AL60" s="1">
        <f t="shared" si="4"/>
        <v>0</v>
      </c>
      <c r="AM60" s="111"/>
      <c r="AY60" s="59"/>
      <c r="AZ60" s="39"/>
      <c r="BA60" s="39"/>
      <c r="BB60" s="173" t="str">
        <f t="shared" si="5"/>
        <v/>
      </c>
      <c r="BC60" s="1">
        <f t="shared" si="6"/>
        <v>0</v>
      </c>
      <c r="BD60" s="1">
        <f t="shared" si="7"/>
        <v>0</v>
      </c>
      <c r="BE60" s="111"/>
      <c r="BQ60" s="59"/>
      <c r="BR60" s="39"/>
      <c r="BS60" s="39"/>
      <c r="BT60" s="1">
        <f t="shared" si="8"/>
        <v>0</v>
      </c>
      <c r="BU60" s="1">
        <f t="shared" si="9"/>
        <v>0</v>
      </c>
      <c r="BV60" s="111"/>
      <c r="CH60" s="59"/>
      <c r="CI60" s="39"/>
      <c r="CJ60" s="39"/>
      <c r="CK60" s="1">
        <f t="shared" si="10"/>
        <v>0</v>
      </c>
      <c r="CL60" s="1">
        <f t="shared" si="11"/>
        <v>0</v>
      </c>
      <c r="CM60" s="111"/>
      <c r="CY60" s="59"/>
      <c r="CZ60" s="39"/>
      <c r="DA60" s="39"/>
      <c r="DB60" s="1">
        <f t="shared" si="12"/>
        <v>0</v>
      </c>
      <c r="DC60" s="1">
        <f t="shared" si="13"/>
        <v>0</v>
      </c>
      <c r="DD60" s="111"/>
      <c r="DP60" s="59"/>
      <c r="DQ60" s="39"/>
      <c r="DR60" s="39"/>
      <c r="DS60" s="1">
        <f t="shared" si="14"/>
        <v>0</v>
      </c>
      <c r="DT60" s="1">
        <f t="shared" si="15"/>
        <v>0</v>
      </c>
      <c r="DU60" s="111"/>
      <c r="EG60" s="59"/>
      <c r="EH60" s="39"/>
      <c r="EI60" s="39"/>
      <c r="EJ60" s="1">
        <f t="shared" si="16"/>
        <v>0</v>
      </c>
      <c r="EK60" s="1">
        <f t="shared" si="17"/>
        <v>0</v>
      </c>
      <c r="EL60" s="111"/>
      <c r="EX60" s="59"/>
      <c r="EY60" s="39"/>
      <c r="EZ60" s="39"/>
      <c r="FA60" s="1">
        <f t="shared" si="18"/>
        <v>0</v>
      </c>
      <c r="FB60" s="1">
        <f t="shared" si="19"/>
        <v>0</v>
      </c>
      <c r="FC60" s="111"/>
      <c r="FO60" s="59"/>
      <c r="FP60" s="39"/>
      <c r="FQ60" s="39"/>
      <c r="FR60" s="1">
        <f t="shared" si="20"/>
        <v>0</v>
      </c>
      <c r="FS60" s="1">
        <f t="shared" si="21"/>
        <v>0</v>
      </c>
    </row>
    <row r="61" spans="2:175" x14ac:dyDescent="0.2">
      <c r="B61" s="56"/>
      <c r="D61" s="111"/>
      <c r="O61" s="169"/>
      <c r="P61" s="59"/>
      <c r="Q61" s="39"/>
      <c r="R61" s="39"/>
      <c r="S61" s="1">
        <f t="shared" si="0"/>
        <v>0</v>
      </c>
      <c r="T61" s="1">
        <f t="shared" si="1"/>
        <v>0</v>
      </c>
      <c r="U61" s="111"/>
      <c r="AG61" s="59"/>
      <c r="AH61" s="39"/>
      <c r="AI61" s="39"/>
      <c r="AJ61" s="173" t="str">
        <f t="shared" si="2"/>
        <v/>
      </c>
      <c r="AK61" s="1">
        <f t="shared" si="3"/>
        <v>0</v>
      </c>
      <c r="AL61" s="1">
        <f t="shared" si="4"/>
        <v>0</v>
      </c>
      <c r="AM61" s="111"/>
      <c r="AY61" s="59"/>
      <c r="AZ61" s="39"/>
      <c r="BA61" s="39"/>
      <c r="BB61" s="173" t="str">
        <f t="shared" si="5"/>
        <v/>
      </c>
      <c r="BC61" s="1">
        <f t="shared" si="6"/>
        <v>0</v>
      </c>
      <c r="BD61" s="1">
        <f t="shared" si="7"/>
        <v>0</v>
      </c>
      <c r="BE61" s="111"/>
      <c r="BQ61" s="59"/>
      <c r="BR61" s="39"/>
      <c r="BS61" s="39"/>
      <c r="BT61" s="1">
        <f t="shared" si="8"/>
        <v>0</v>
      </c>
      <c r="BU61" s="1">
        <f t="shared" si="9"/>
        <v>0</v>
      </c>
      <c r="BV61" s="111"/>
      <c r="CH61" s="59"/>
      <c r="CI61" s="39"/>
      <c r="CJ61" s="39"/>
      <c r="CK61" s="1">
        <f t="shared" si="10"/>
        <v>0</v>
      </c>
      <c r="CL61" s="1">
        <f t="shared" si="11"/>
        <v>0</v>
      </c>
      <c r="CM61" s="111"/>
      <c r="CY61" s="59"/>
      <c r="CZ61" s="39"/>
      <c r="DA61" s="39"/>
      <c r="DB61" s="1">
        <f t="shared" si="12"/>
        <v>0</v>
      </c>
      <c r="DC61" s="1">
        <f t="shared" si="13"/>
        <v>0</v>
      </c>
      <c r="DD61" s="111"/>
      <c r="DP61" s="59"/>
      <c r="DQ61" s="39"/>
      <c r="DR61" s="39"/>
      <c r="DS61" s="1">
        <f t="shared" si="14"/>
        <v>0</v>
      </c>
      <c r="DT61" s="1">
        <f t="shared" si="15"/>
        <v>0</v>
      </c>
      <c r="DU61" s="111"/>
      <c r="EG61" s="59"/>
      <c r="EH61" s="39"/>
      <c r="EI61" s="39"/>
      <c r="EJ61" s="1">
        <f t="shared" si="16"/>
        <v>0</v>
      </c>
      <c r="EK61" s="1">
        <f t="shared" si="17"/>
        <v>0</v>
      </c>
      <c r="EL61" s="111"/>
      <c r="EX61" s="59"/>
      <c r="EY61" s="39"/>
      <c r="EZ61" s="39"/>
      <c r="FA61" s="1">
        <f t="shared" si="18"/>
        <v>0</v>
      </c>
      <c r="FB61" s="1">
        <f t="shared" si="19"/>
        <v>0</v>
      </c>
      <c r="FC61" s="111"/>
      <c r="FO61" s="59"/>
      <c r="FP61" s="39"/>
      <c r="FQ61" s="39"/>
      <c r="FR61" s="1">
        <f t="shared" si="20"/>
        <v>0</v>
      </c>
      <c r="FS61" s="1">
        <f t="shared" si="21"/>
        <v>0</v>
      </c>
    </row>
    <row r="62" spans="2:175" x14ac:dyDescent="0.2">
      <c r="B62" s="56"/>
      <c r="D62" s="111"/>
      <c r="O62" s="169"/>
      <c r="P62" s="59"/>
      <c r="Q62" s="39"/>
      <c r="R62" s="39"/>
      <c r="S62" s="1">
        <f t="shared" si="0"/>
        <v>0</v>
      </c>
      <c r="T62" s="1">
        <f t="shared" si="1"/>
        <v>0</v>
      </c>
      <c r="U62" s="111"/>
      <c r="AG62" s="59"/>
      <c r="AH62" s="39"/>
      <c r="AI62" s="39"/>
      <c r="AJ62" s="173" t="str">
        <f t="shared" si="2"/>
        <v/>
      </c>
      <c r="AK62" s="1">
        <f t="shared" si="3"/>
        <v>0</v>
      </c>
      <c r="AL62" s="1">
        <f t="shared" si="4"/>
        <v>0</v>
      </c>
      <c r="AM62" s="111"/>
      <c r="AY62" s="59"/>
      <c r="AZ62" s="39"/>
      <c r="BA62" s="39"/>
      <c r="BB62" s="173" t="str">
        <f t="shared" si="5"/>
        <v/>
      </c>
      <c r="BC62" s="1">
        <f t="shared" si="6"/>
        <v>0</v>
      </c>
      <c r="BD62" s="1">
        <f t="shared" si="7"/>
        <v>0</v>
      </c>
      <c r="BE62" s="111"/>
      <c r="BQ62" s="59"/>
      <c r="BR62" s="39"/>
      <c r="BS62" s="39"/>
      <c r="BT62" s="1">
        <f t="shared" si="8"/>
        <v>0</v>
      </c>
      <c r="BU62" s="1">
        <f t="shared" si="9"/>
        <v>0</v>
      </c>
      <c r="BV62" s="111"/>
      <c r="CH62" s="59"/>
      <c r="CI62" s="39"/>
      <c r="CJ62" s="39"/>
      <c r="CK62" s="1">
        <f t="shared" si="10"/>
        <v>0</v>
      </c>
      <c r="CL62" s="1">
        <f t="shared" si="11"/>
        <v>0</v>
      </c>
      <c r="CM62" s="111"/>
      <c r="CY62" s="59"/>
      <c r="CZ62" s="39"/>
      <c r="DA62" s="39"/>
      <c r="DB62" s="1">
        <f t="shared" si="12"/>
        <v>0</v>
      </c>
      <c r="DC62" s="1">
        <f t="shared" si="13"/>
        <v>0</v>
      </c>
      <c r="DD62" s="111"/>
      <c r="DP62" s="59"/>
      <c r="DQ62" s="39"/>
      <c r="DR62" s="39"/>
      <c r="DS62" s="1">
        <f t="shared" si="14"/>
        <v>0</v>
      </c>
      <c r="DT62" s="1">
        <f t="shared" si="15"/>
        <v>0</v>
      </c>
      <c r="DU62" s="111"/>
      <c r="EG62" s="59"/>
      <c r="EH62" s="39"/>
      <c r="EI62" s="39"/>
      <c r="EJ62" s="1">
        <f t="shared" si="16"/>
        <v>0</v>
      </c>
      <c r="EK62" s="1">
        <f t="shared" si="17"/>
        <v>0</v>
      </c>
      <c r="EL62" s="111"/>
      <c r="EX62" s="59"/>
      <c r="EY62" s="39"/>
      <c r="EZ62" s="39"/>
      <c r="FA62" s="1">
        <f t="shared" si="18"/>
        <v>0</v>
      </c>
      <c r="FB62" s="1">
        <f t="shared" si="19"/>
        <v>0</v>
      </c>
      <c r="FC62" s="111"/>
      <c r="FO62" s="59"/>
      <c r="FP62" s="39"/>
      <c r="FQ62" s="39"/>
      <c r="FR62" s="1">
        <f t="shared" si="20"/>
        <v>0</v>
      </c>
      <c r="FS62" s="1">
        <f t="shared" si="21"/>
        <v>0</v>
      </c>
    </row>
    <row r="63" spans="2:175" x14ac:dyDescent="0.2">
      <c r="B63" s="56"/>
      <c r="D63" s="111"/>
      <c r="O63" s="169"/>
      <c r="P63" s="59"/>
      <c r="Q63" s="39"/>
      <c r="R63" s="39"/>
      <c r="S63" s="1">
        <f t="shared" si="0"/>
        <v>0</v>
      </c>
      <c r="T63" s="1">
        <f t="shared" si="1"/>
        <v>0</v>
      </c>
      <c r="U63" s="111"/>
      <c r="AG63" s="59"/>
      <c r="AH63" s="39"/>
      <c r="AI63" s="39"/>
      <c r="AJ63" s="173" t="str">
        <f t="shared" si="2"/>
        <v/>
      </c>
      <c r="AK63" s="1">
        <f t="shared" si="3"/>
        <v>0</v>
      </c>
      <c r="AL63" s="1">
        <f t="shared" si="4"/>
        <v>0</v>
      </c>
      <c r="AM63" s="111"/>
      <c r="AY63" s="59"/>
      <c r="AZ63" s="39"/>
      <c r="BA63" s="39"/>
      <c r="BB63" s="173" t="str">
        <f t="shared" si="5"/>
        <v/>
      </c>
      <c r="BC63" s="1">
        <f t="shared" si="6"/>
        <v>0</v>
      </c>
      <c r="BD63" s="1">
        <f t="shared" si="7"/>
        <v>0</v>
      </c>
      <c r="BE63" s="111"/>
      <c r="BQ63" s="59"/>
      <c r="BR63" s="39"/>
      <c r="BS63" s="39"/>
      <c r="BT63" s="1">
        <f t="shared" si="8"/>
        <v>0</v>
      </c>
      <c r="BU63" s="1">
        <f t="shared" si="9"/>
        <v>0</v>
      </c>
      <c r="BV63" s="111"/>
      <c r="CH63" s="59"/>
      <c r="CI63" s="39"/>
      <c r="CJ63" s="39"/>
      <c r="CK63" s="1">
        <f t="shared" si="10"/>
        <v>0</v>
      </c>
      <c r="CL63" s="1">
        <f t="shared" si="11"/>
        <v>0</v>
      </c>
      <c r="CM63" s="111"/>
      <c r="CY63" s="59"/>
      <c r="CZ63" s="39"/>
      <c r="DA63" s="39"/>
      <c r="DB63" s="1">
        <f t="shared" si="12"/>
        <v>0</v>
      </c>
      <c r="DC63" s="1">
        <f t="shared" si="13"/>
        <v>0</v>
      </c>
      <c r="DD63" s="111"/>
      <c r="DP63" s="59"/>
      <c r="DQ63" s="39"/>
      <c r="DR63" s="39"/>
      <c r="DS63" s="1">
        <f t="shared" si="14"/>
        <v>0</v>
      </c>
      <c r="DT63" s="1">
        <f t="shared" si="15"/>
        <v>0</v>
      </c>
      <c r="DU63" s="111"/>
      <c r="EG63" s="59"/>
      <c r="EH63" s="39"/>
      <c r="EI63" s="39"/>
      <c r="EJ63" s="1">
        <f t="shared" si="16"/>
        <v>0</v>
      </c>
      <c r="EK63" s="1">
        <f t="shared" si="17"/>
        <v>0</v>
      </c>
      <c r="EL63" s="111"/>
      <c r="EX63" s="59"/>
      <c r="EY63" s="39"/>
      <c r="EZ63" s="39"/>
      <c r="FA63" s="1">
        <f t="shared" si="18"/>
        <v>0</v>
      </c>
      <c r="FB63" s="1">
        <f t="shared" si="19"/>
        <v>0</v>
      </c>
      <c r="FC63" s="111"/>
      <c r="FO63" s="59"/>
      <c r="FP63" s="39"/>
      <c r="FQ63" s="39"/>
      <c r="FR63" s="1">
        <f t="shared" si="20"/>
        <v>0</v>
      </c>
      <c r="FS63" s="1">
        <f t="shared" si="21"/>
        <v>0</v>
      </c>
    </row>
    <row r="64" spans="2:175" x14ac:dyDescent="0.2">
      <c r="B64" s="56"/>
      <c r="D64" s="111"/>
      <c r="O64" s="169"/>
      <c r="P64" s="59"/>
      <c r="Q64" s="39"/>
      <c r="R64" s="39"/>
      <c r="S64" s="1">
        <f t="shared" si="0"/>
        <v>0</v>
      </c>
      <c r="T64" s="1">
        <f t="shared" si="1"/>
        <v>0</v>
      </c>
      <c r="U64" s="111"/>
      <c r="AG64" s="59"/>
      <c r="AH64" s="39"/>
      <c r="AI64" s="39"/>
      <c r="AJ64" s="173" t="str">
        <f t="shared" si="2"/>
        <v/>
      </c>
      <c r="AK64" s="1">
        <f t="shared" si="3"/>
        <v>0</v>
      </c>
      <c r="AL64" s="1">
        <f t="shared" si="4"/>
        <v>0</v>
      </c>
      <c r="AM64" s="111"/>
      <c r="AY64" s="59"/>
      <c r="AZ64" s="39"/>
      <c r="BA64" s="39"/>
      <c r="BB64" s="173" t="str">
        <f t="shared" si="5"/>
        <v/>
      </c>
      <c r="BC64" s="1">
        <f t="shared" si="6"/>
        <v>0</v>
      </c>
      <c r="BD64" s="1">
        <f t="shared" si="7"/>
        <v>0</v>
      </c>
      <c r="BE64" s="111"/>
      <c r="BQ64" s="59"/>
      <c r="BR64" s="39"/>
      <c r="BS64" s="39"/>
      <c r="BT64" s="1">
        <f t="shared" si="8"/>
        <v>0</v>
      </c>
      <c r="BU64" s="1">
        <f t="shared" si="9"/>
        <v>0</v>
      </c>
      <c r="BV64" s="111"/>
      <c r="CH64" s="59"/>
      <c r="CI64" s="39"/>
      <c r="CJ64" s="39"/>
      <c r="CK64" s="1">
        <f t="shared" si="10"/>
        <v>0</v>
      </c>
      <c r="CL64" s="1">
        <f t="shared" si="11"/>
        <v>0</v>
      </c>
      <c r="CM64" s="111"/>
      <c r="CY64" s="59"/>
      <c r="CZ64" s="39"/>
      <c r="DA64" s="39"/>
      <c r="DB64" s="1">
        <f t="shared" si="12"/>
        <v>0</v>
      </c>
      <c r="DC64" s="1">
        <f t="shared" si="13"/>
        <v>0</v>
      </c>
      <c r="DD64" s="111"/>
      <c r="DP64" s="59"/>
      <c r="DQ64" s="39"/>
      <c r="DR64" s="39"/>
      <c r="DS64" s="1">
        <f t="shared" si="14"/>
        <v>0</v>
      </c>
      <c r="DT64" s="1">
        <f t="shared" si="15"/>
        <v>0</v>
      </c>
      <c r="DU64" s="111"/>
      <c r="EG64" s="59"/>
      <c r="EH64" s="39"/>
      <c r="EI64" s="39"/>
      <c r="EJ64" s="1">
        <f t="shared" si="16"/>
        <v>0</v>
      </c>
      <c r="EK64" s="1">
        <f t="shared" si="17"/>
        <v>0</v>
      </c>
      <c r="EL64" s="111"/>
      <c r="EX64" s="59"/>
      <c r="EY64" s="39"/>
      <c r="EZ64" s="39"/>
      <c r="FA64" s="1">
        <f t="shared" si="18"/>
        <v>0</v>
      </c>
      <c r="FB64" s="1">
        <f t="shared" si="19"/>
        <v>0</v>
      </c>
      <c r="FC64" s="111"/>
      <c r="FO64" s="59"/>
      <c r="FP64" s="39"/>
      <c r="FQ64" s="39"/>
      <c r="FR64" s="1">
        <f t="shared" si="20"/>
        <v>0</v>
      </c>
      <c r="FS64" s="1">
        <f t="shared" si="21"/>
        <v>0</v>
      </c>
    </row>
    <row r="65" spans="2:175" x14ac:dyDescent="0.2">
      <c r="B65" s="56"/>
      <c r="D65" s="111"/>
      <c r="O65" s="169"/>
      <c r="P65" s="59"/>
      <c r="Q65" s="39"/>
      <c r="R65" s="39"/>
      <c r="S65" s="1">
        <f t="shared" si="0"/>
        <v>0</v>
      </c>
      <c r="T65" s="1">
        <f t="shared" si="1"/>
        <v>0</v>
      </c>
      <c r="U65" s="111"/>
      <c r="AG65" s="59"/>
      <c r="AH65" s="39"/>
      <c r="AI65" s="39"/>
      <c r="AJ65" s="173" t="str">
        <f t="shared" si="2"/>
        <v/>
      </c>
      <c r="AK65" s="1">
        <f t="shared" si="3"/>
        <v>0</v>
      </c>
      <c r="AL65" s="1">
        <f t="shared" si="4"/>
        <v>0</v>
      </c>
      <c r="AM65" s="111"/>
      <c r="AY65" s="59"/>
      <c r="AZ65" s="39"/>
      <c r="BA65" s="39"/>
      <c r="BB65" s="173" t="str">
        <f t="shared" si="5"/>
        <v/>
      </c>
      <c r="BC65" s="1">
        <f t="shared" si="6"/>
        <v>0</v>
      </c>
      <c r="BD65" s="1">
        <f t="shared" si="7"/>
        <v>0</v>
      </c>
      <c r="BE65" s="111"/>
      <c r="BQ65" s="59"/>
      <c r="BR65" s="39"/>
      <c r="BS65" s="39"/>
      <c r="BT65" s="1">
        <f t="shared" si="8"/>
        <v>0</v>
      </c>
      <c r="BU65" s="1">
        <f t="shared" si="9"/>
        <v>0</v>
      </c>
      <c r="BV65" s="111"/>
      <c r="CH65" s="59"/>
      <c r="CI65" s="39"/>
      <c r="CJ65" s="39"/>
      <c r="CK65" s="1">
        <f t="shared" si="10"/>
        <v>0</v>
      </c>
      <c r="CL65" s="1">
        <f t="shared" si="11"/>
        <v>0</v>
      </c>
      <c r="CM65" s="111"/>
      <c r="CY65" s="59"/>
      <c r="CZ65" s="39"/>
      <c r="DA65" s="39"/>
      <c r="DB65" s="1">
        <f t="shared" si="12"/>
        <v>0</v>
      </c>
      <c r="DC65" s="1">
        <f t="shared" si="13"/>
        <v>0</v>
      </c>
      <c r="DD65" s="111"/>
      <c r="DP65" s="59"/>
      <c r="DQ65" s="39"/>
      <c r="DR65" s="39"/>
      <c r="DS65" s="1">
        <f t="shared" si="14"/>
        <v>0</v>
      </c>
      <c r="DT65" s="1">
        <f t="shared" si="15"/>
        <v>0</v>
      </c>
      <c r="DU65" s="111"/>
      <c r="EG65" s="59"/>
      <c r="EH65" s="39"/>
      <c r="EI65" s="39"/>
      <c r="EJ65" s="1">
        <f t="shared" si="16"/>
        <v>0</v>
      </c>
      <c r="EK65" s="1">
        <f t="shared" si="17"/>
        <v>0</v>
      </c>
      <c r="EL65" s="111"/>
      <c r="EX65" s="59"/>
      <c r="EY65" s="39"/>
      <c r="EZ65" s="39"/>
      <c r="FA65" s="1">
        <f t="shared" si="18"/>
        <v>0</v>
      </c>
      <c r="FB65" s="1">
        <f t="shared" si="19"/>
        <v>0</v>
      </c>
      <c r="FC65" s="111"/>
      <c r="FO65" s="59"/>
      <c r="FP65" s="39"/>
      <c r="FQ65" s="39"/>
      <c r="FR65" s="1">
        <f t="shared" si="20"/>
        <v>0</v>
      </c>
      <c r="FS65" s="1">
        <f t="shared" si="21"/>
        <v>0</v>
      </c>
    </row>
    <row r="66" spans="2:175" x14ac:dyDescent="0.2">
      <c r="B66" s="56"/>
      <c r="D66" s="111"/>
      <c r="O66" s="169"/>
      <c r="P66" s="59"/>
      <c r="Q66" s="39"/>
      <c r="R66" s="39"/>
      <c r="S66" s="1">
        <f t="shared" si="0"/>
        <v>0</v>
      </c>
      <c r="T66" s="1">
        <f t="shared" si="1"/>
        <v>0</v>
      </c>
      <c r="U66" s="111"/>
      <c r="AG66" s="59"/>
      <c r="AH66" s="39"/>
      <c r="AI66" s="39"/>
      <c r="AJ66" s="173" t="str">
        <f t="shared" si="2"/>
        <v/>
      </c>
      <c r="AK66" s="1">
        <f t="shared" si="3"/>
        <v>0</v>
      </c>
      <c r="AL66" s="1">
        <f t="shared" si="4"/>
        <v>0</v>
      </c>
      <c r="AM66" s="111"/>
      <c r="AY66" s="59"/>
      <c r="AZ66" s="39"/>
      <c r="BA66" s="39"/>
      <c r="BB66" s="173" t="str">
        <f t="shared" si="5"/>
        <v/>
      </c>
      <c r="BC66" s="1">
        <f t="shared" si="6"/>
        <v>0</v>
      </c>
      <c r="BD66" s="1">
        <f t="shared" si="7"/>
        <v>0</v>
      </c>
      <c r="BE66" s="111"/>
      <c r="BQ66" s="59"/>
      <c r="BR66" s="39"/>
      <c r="BS66" s="39"/>
      <c r="BT66" s="1">
        <f t="shared" si="8"/>
        <v>0</v>
      </c>
      <c r="BU66" s="1">
        <f t="shared" si="9"/>
        <v>0</v>
      </c>
      <c r="BV66" s="111"/>
      <c r="CH66" s="59"/>
      <c r="CI66" s="39"/>
      <c r="CJ66" s="39"/>
      <c r="CK66" s="1">
        <f t="shared" si="10"/>
        <v>0</v>
      </c>
      <c r="CL66" s="1">
        <f t="shared" si="11"/>
        <v>0</v>
      </c>
      <c r="CM66" s="111"/>
      <c r="CY66" s="59"/>
      <c r="CZ66" s="39"/>
      <c r="DA66" s="39"/>
      <c r="DB66" s="1">
        <f t="shared" si="12"/>
        <v>0</v>
      </c>
      <c r="DC66" s="1">
        <f t="shared" si="13"/>
        <v>0</v>
      </c>
      <c r="DD66" s="111"/>
      <c r="DP66" s="59"/>
      <c r="DQ66" s="39"/>
      <c r="DR66" s="39"/>
      <c r="DS66" s="1">
        <f t="shared" si="14"/>
        <v>0</v>
      </c>
      <c r="DT66" s="1">
        <f t="shared" si="15"/>
        <v>0</v>
      </c>
      <c r="DU66" s="111"/>
      <c r="EG66" s="59"/>
      <c r="EH66" s="39"/>
      <c r="EI66" s="39"/>
      <c r="EJ66" s="1">
        <f t="shared" si="16"/>
        <v>0</v>
      </c>
      <c r="EK66" s="1">
        <f t="shared" si="17"/>
        <v>0</v>
      </c>
      <c r="EL66" s="111"/>
      <c r="EX66" s="59"/>
      <c r="EY66" s="39"/>
      <c r="EZ66" s="39"/>
      <c r="FA66" s="1">
        <f t="shared" si="18"/>
        <v>0</v>
      </c>
      <c r="FB66" s="1">
        <f t="shared" si="19"/>
        <v>0</v>
      </c>
      <c r="FC66" s="111"/>
      <c r="FO66" s="59"/>
      <c r="FP66" s="39"/>
      <c r="FQ66" s="39"/>
      <c r="FR66" s="1">
        <f t="shared" si="20"/>
        <v>0</v>
      </c>
      <c r="FS66" s="1">
        <f t="shared" si="21"/>
        <v>0</v>
      </c>
    </row>
    <row r="67" spans="2:175" x14ac:dyDescent="0.2">
      <c r="B67" s="56"/>
      <c r="D67" s="111"/>
      <c r="O67" s="169"/>
      <c r="P67" s="59"/>
      <c r="Q67" s="39"/>
      <c r="R67" s="39"/>
      <c r="S67" s="1">
        <f t="shared" si="0"/>
        <v>0</v>
      </c>
      <c r="T67" s="1">
        <f t="shared" si="1"/>
        <v>0</v>
      </c>
      <c r="U67" s="111"/>
      <c r="AG67" s="59"/>
      <c r="AH67" s="39"/>
      <c r="AI67" s="39"/>
      <c r="AJ67" s="173" t="str">
        <f t="shared" si="2"/>
        <v/>
      </c>
      <c r="AK67" s="1">
        <f t="shared" si="3"/>
        <v>0</v>
      </c>
      <c r="AL67" s="1">
        <f t="shared" si="4"/>
        <v>0</v>
      </c>
      <c r="AM67" s="111"/>
      <c r="AY67" s="59"/>
      <c r="AZ67" s="39"/>
      <c r="BA67" s="39"/>
      <c r="BB67" s="173" t="str">
        <f t="shared" si="5"/>
        <v/>
      </c>
      <c r="BC67" s="1">
        <f t="shared" si="6"/>
        <v>0</v>
      </c>
      <c r="BD67" s="1">
        <f t="shared" si="7"/>
        <v>0</v>
      </c>
      <c r="BE67" s="111"/>
      <c r="BQ67" s="59"/>
      <c r="BR67" s="39"/>
      <c r="BS67" s="39"/>
      <c r="BT67" s="1">
        <f t="shared" si="8"/>
        <v>0</v>
      </c>
      <c r="BU67" s="1">
        <f t="shared" si="9"/>
        <v>0</v>
      </c>
      <c r="BV67" s="111"/>
      <c r="CH67" s="59"/>
      <c r="CI67" s="39"/>
      <c r="CJ67" s="39"/>
      <c r="CK67" s="1">
        <f t="shared" si="10"/>
        <v>0</v>
      </c>
      <c r="CL67" s="1">
        <f t="shared" si="11"/>
        <v>0</v>
      </c>
      <c r="CM67" s="111"/>
      <c r="CY67" s="59"/>
      <c r="CZ67" s="39"/>
      <c r="DA67" s="39"/>
      <c r="DB67" s="1">
        <f t="shared" si="12"/>
        <v>0</v>
      </c>
      <c r="DC67" s="1">
        <f t="shared" si="13"/>
        <v>0</v>
      </c>
      <c r="DD67" s="111"/>
      <c r="DP67" s="59"/>
      <c r="DQ67" s="39"/>
      <c r="DR67" s="39"/>
      <c r="DS67" s="1">
        <f t="shared" si="14"/>
        <v>0</v>
      </c>
      <c r="DT67" s="1">
        <f t="shared" si="15"/>
        <v>0</v>
      </c>
      <c r="DU67" s="111"/>
      <c r="EG67" s="59"/>
      <c r="EH67" s="39"/>
      <c r="EI67" s="39"/>
      <c r="EJ67" s="1">
        <f t="shared" si="16"/>
        <v>0</v>
      </c>
      <c r="EK67" s="1">
        <f t="shared" si="17"/>
        <v>0</v>
      </c>
      <c r="EL67" s="111"/>
      <c r="EX67" s="59"/>
      <c r="EY67" s="39"/>
      <c r="EZ67" s="39"/>
      <c r="FA67" s="1">
        <f t="shared" si="18"/>
        <v>0</v>
      </c>
      <c r="FB67" s="1">
        <f t="shared" si="19"/>
        <v>0</v>
      </c>
      <c r="FC67" s="111"/>
      <c r="FO67" s="59"/>
      <c r="FP67" s="39"/>
      <c r="FQ67" s="39"/>
      <c r="FR67" s="1">
        <f t="shared" si="20"/>
        <v>0</v>
      </c>
      <c r="FS67" s="1">
        <f t="shared" si="21"/>
        <v>0</v>
      </c>
    </row>
    <row r="68" spans="2:175" x14ac:dyDescent="0.2">
      <c r="B68" s="56"/>
      <c r="D68" s="111"/>
      <c r="O68" s="169"/>
      <c r="P68" s="59"/>
      <c r="Q68" s="39"/>
      <c r="R68" s="39"/>
      <c r="S68" s="1">
        <f t="shared" ref="S68:S99" si="22">IF(M68&gt;0,J68,0)</f>
        <v>0</v>
      </c>
      <c r="T68" s="1">
        <f t="shared" ref="T68:T99" si="23">IF(N68&gt;0,K68,0)</f>
        <v>0</v>
      </c>
      <c r="U68" s="111"/>
      <c r="AG68" s="59"/>
      <c r="AH68" s="39"/>
      <c r="AI68" s="39"/>
      <c r="AJ68" s="173" t="str">
        <f t="shared" ref="AJ68:AJ99" si="24">IF(X68="","",IF(AF68&lt;&gt;0,X68,IF(X68&lt;=0,0,IF(Y68="*",1/X68,X68))))</f>
        <v/>
      </c>
      <c r="AK68" s="1">
        <f t="shared" ref="AK68:AK99" si="25">IF(AD68&gt;0,AA68,0)</f>
        <v>0</v>
      </c>
      <c r="AL68" s="1">
        <f t="shared" ref="AL68:AL99" si="26">IF(AE68&gt;0,AC68,0)</f>
        <v>0</v>
      </c>
      <c r="AM68" s="111"/>
      <c r="AY68" s="59"/>
      <c r="AZ68" s="39"/>
      <c r="BA68" s="39"/>
      <c r="BB68" s="173" t="str">
        <f t="shared" ref="BB68:BB99" si="27">IF(AP68="","",IF(AX68&lt;&gt;0,AP68,IF(AP68&lt;=0,0,IF(AQ68="*",1/AP68,AP68))))</f>
        <v/>
      </c>
      <c r="BC68" s="1">
        <f t="shared" ref="BC68:BC99" si="28">IF(AV68&gt;0,AS68,0)</f>
        <v>0</v>
      </c>
      <c r="BD68" s="1">
        <f t="shared" ref="BD68:BD99" si="29">IF(AW68&gt;0,AU68,0)</f>
        <v>0</v>
      </c>
      <c r="BE68" s="111"/>
      <c r="BQ68" s="59"/>
      <c r="BR68" s="39"/>
      <c r="BS68" s="39"/>
      <c r="BT68" s="1">
        <f t="shared" ref="BT68:BT99" si="30">IF(BN68&gt;0,BK68,0)</f>
        <v>0</v>
      </c>
      <c r="BU68" s="1">
        <f t="shared" ref="BU68:BU99" si="31">IF(BO68&gt;0,BM68,0)</f>
        <v>0</v>
      </c>
      <c r="BV68" s="111"/>
      <c r="CH68" s="59"/>
      <c r="CI68" s="39"/>
      <c r="CJ68" s="39"/>
      <c r="CK68" s="1">
        <f t="shared" ref="CK68:CK99" si="32">IF(CE68&gt;0,CB68,0)</f>
        <v>0</v>
      </c>
      <c r="CL68" s="1">
        <f t="shared" ref="CL68:CL99" si="33">IF(CF68&gt;0,CD68,0)</f>
        <v>0</v>
      </c>
      <c r="CM68" s="111"/>
      <c r="CY68" s="59"/>
      <c r="CZ68" s="39"/>
      <c r="DA68" s="39"/>
      <c r="DB68" s="1">
        <f t="shared" ref="DB68:DB99" si="34">IF(CV68&gt;0,CS68,0)</f>
        <v>0</v>
      </c>
      <c r="DC68" s="1">
        <f t="shared" ref="DC68:DC99" si="35">IF(CW68&gt;0,CU68,0)</f>
        <v>0</v>
      </c>
      <c r="DD68" s="111"/>
      <c r="DP68" s="59"/>
      <c r="DQ68" s="39"/>
      <c r="DR68" s="39"/>
      <c r="DS68" s="1">
        <f t="shared" ref="DS68:DS99" si="36">IF(DM68&gt;0,DJ68,0)</f>
        <v>0</v>
      </c>
      <c r="DT68" s="1">
        <f t="shared" ref="DT68:DT99" si="37">IF(DN68&gt;0,DL68,0)</f>
        <v>0</v>
      </c>
      <c r="DU68" s="111"/>
      <c r="EG68" s="59"/>
      <c r="EH68" s="39"/>
      <c r="EI68" s="39"/>
      <c r="EJ68" s="1">
        <f t="shared" ref="EJ68:EJ99" si="38">IF(ED68&gt;0,EA68,0)</f>
        <v>0</v>
      </c>
      <c r="EK68" s="1">
        <f t="shared" ref="EK68:EK99" si="39">IF(EE68&gt;0,EC68,0)</f>
        <v>0</v>
      </c>
      <c r="EL68" s="111"/>
      <c r="EX68" s="59"/>
      <c r="EY68" s="39"/>
      <c r="EZ68" s="39"/>
      <c r="FA68" s="1">
        <f t="shared" ref="FA68:FA99" si="40">IF(EU68&gt;0,ER68,0)</f>
        <v>0</v>
      </c>
      <c r="FB68" s="1">
        <f t="shared" ref="FB68:FB99" si="41">IF(EV68&gt;0,ET68,0)</f>
        <v>0</v>
      </c>
      <c r="FC68" s="111"/>
      <c r="FO68" s="59"/>
      <c r="FP68" s="39"/>
      <c r="FQ68" s="39"/>
      <c r="FR68" s="1">
        <f t="shared" ref="FR68:FR99" si="42">IF(FL68&gt;0,FI68,0)</f>
        <v>0</v>
      </c>
      <c r="FS68" s="1">
        <f t="shared" ref="FS68:FS99" si="43">IF(FM68&gt;0,FK68,0)</f>
        <v>0</v>
      </c>
    </row>
    <row r="69" spans="2:175" x14ac:dyDescent="0.2">
      <c r="B69" s="56"/>
      <c r="D69" s="111"/>
      <c r="O69" s="169"/>
      <c r="P69" s="59"/>
      <c r="Q69" s="39"/>
      <c r="R69" s="39"/>
      <c r="S69" s="1">
        <f t="shared" si="22"/>
        <v>0</v>
      </c>
      <c r="T69" s="1">
        <f t="shared" si="23"/>
        <v>0</v>
      </c>
      <c r="U69" s="111"/>
      <c r="AG69" s="59"/>
      <c r="AH69" s="39"/>
      <c r="AI69" s="39"/>
      <c r="AJ69" s="173" t="str">
        <f t="shared" si="24"/>
        <v/>
      </c>
      <c r="AK69" s="1">
        <f t="shared" si="25"/>
        <v>0</v>
      </c>
      <c r="AL69" s="1">
        <f t="shared" si="26"/>
        <v>0</v>
      </c>
      <c r="AM69" s="111"/>
      <c r="AY69" s="59"/>
      <c r="AZ69" s="39"/>
      <c r="BA69" s="39"/>
      <c r="BB69" s="173" t="str">
        <f t="shared" si="27"/>
        <v/>
      </c>
      <c r="BC69" s="1">
        <f t="shared" si="28"/>
        <v>0</v>
      </c>
      <c r="BD69" s="1">
        <f t="shared" si="29"/>
        <v>0</v>
      </c>
      <c r="BE69" s="111"/>
      <c r="BQ69" s="59"/>
      <c r="BR69" s="39"/>
      <c r="BS69" s="39"/>
      <c r="BT69" s="1">
        <f t="shared" si="30"/>
        <v>0</v>
      </c>
      <c r="BU69" s="1">
        <f t="shared" si="31"/>
        <v>0</v>
      </c>
      <c r="BV69" s="111"/>
      <c r="CH69" s="59"/>
      <c r="CI69" s="39"/>
      <c r="CJ69" s="39"/>
      <c r="CK69" s="1">
        <f t="shared" si="32"/>
        <v>0</v>
      </c>
      <c r="CL69" s="1">
        <f t="shared" si="33"/>
        <v>0</v>
      </c>
      <c r="CM69" s="111"/>
      <c r="CY69" s="59"/>
      <c r="CZ69" s="39"/>
      <c r="DA69" s="39"/>
      <c r="DB69" s="1">
        <f t="shared" si="34"/>
        <v>0</v>
      </c>
      <c r="DC69" s="1">
        <f t="shared" si="35"/>
        <v>0</v>
      </c>
      <c r="DD69" s="111"/>
      <c r="DP69" s="59"/>
      <c r="DQ69" s="39"/>
      <c r="DR69" s="39"/>
      <c r="DS69" s="1">
        <f t="shared" si="36"/>
        <v>0</v>
      </c>
      <c r="DT69" s="1">
        <f t="shared" si="37"/>
        <v>0</v>
      </c>
      <c r="DU69" s="111"/>
      <c r="EG69" s="59"/>
      <c r="EH69" s="39"/>
      <c r="EI69" s="39"/>
      <c r="EJ69" s="1">
        <f t="shared" si="38"/>
        <v>0</v>
      </c>
      <c r="EK69" s="1">
        <f t="shared" si="39"/>
        <v>0</v>
      </c>
      <c r="EL69" s="111"/>
      <c r="EX69" s="59"/>
      <c r="EY69" s="39"/>
      <c r="EZ69" s="39"/>
      <c r="FA69" s="1">
        <f t="shared" si="40"/>
        <v>0</v>
      </c>
      <c r="FB69" s="1">
        <f t="shared" si="41"/>
        <v>0</v>
      </c>
      <c r="FC69" s="111"/>
      <c r="FO69" s="59"/>
      <c r="FP69" s="39"/>
      <c r="FQ69" s="39"/>
      <c r="FR69" s="1">
        <f t="shared" si="42"/>
        <v>0</v>
      </c>
      <c r="FS69" s="1">
        <f t="shared" si="43"/>
        <v>0</v>
      </c>
    </row>
    <row r="70" spans="2:175" x14ac:dyDescent="0.2">
      <c r="B70" s="56"/>
      <c r="D70" s="111"/>
      <c r="O70" s="169"/>
      <c r="P70" s="59"/>
      <c r="Q70" s="39"/>
      <c r="R70" s="39"/>
      <c r="S70" s="1">
        <f t="shared" si="22"/>
        <v>0</v>
      </c>
      <c r="T70" s="1">
        <f t="shared" si="23"/>
        <v>0</v>
      </c>
      <c r="U70" s="111"/>
      <c r="AG70" s="59"/>
      <c r="AH70" s="39"/>
      <c r="AI70" s="39"/>
      <c r="AJ70" s="173" t="str">
        <f t="shared" si="24"/>
        <v/>
      </c>
      <c r="AK70" s="1">
        <f t="shared" si="25"/>
        <v>0</v>
      </c>
      <c r="AL70" s="1">
        <f t="shared" si="26"/>
        <v>0</v>
      </c>
      <c r="AM70" s="111"/>
      <c r="AY70" s="59"/>
      <c r="AZ70" s="39"/>
      <c r="BA70" s="39"/>
      <c r="BB70" s="173" t="str">
        <f t="shared" si="27"/>
        <v/>
      </c>
      <c r="BC70" s="1">
        <f t="shared" si="28"/>
        <v>0</v>
      </c>
      <c r="BD70" s="1">
        <f t="shared" si="29"/>
        <v>0</v>
      </c>
      <c r="BE70" s="111"/>
      <c r="BQ70" s="59"/>
      <c r="BR70" s="39"/>
      <c r="BS70" s="39"/>
      <c r="BT70" s="1">
        <f t="shared" si="30"/>
        <v>0</v>
      </c>
      <c r="BU70" s="1">
        <f t="shared" si="31"/>
        <v>0</v>
      </c>
      <c r="BV70" s="111"/>
      <c r="CH70" s="59"/>
      <c r="CI70" s="39"/>
      <c r="CJ70" s="39"/>
      <c r="CK70" s="1">
        <f t="shared" si="32"/>
        <v>0</v>
      </c>
      <c r="CL70" s="1">
        <f t="shared" si="33"/>
        <v>0</v>
      </c>
      <c r="CM70" s="111"/>
      <c r="CY70" s="59"/>
      <c r="CZ70" s="39"/>
      <c r="DA70" s="39"/>
      <c r="DB70" s="1">
        <f t="shared" si="34"/>
        <v>0</v>
      </c>
      <c r="DC70" s="1">
        <f t="shared" si="35"/>
        <v>0</v>
      </c>
      <c r="DD70" s="111"/>
      <c r="DP70" s="59"/>
      <c r="DQ70" s="39"/>
      <c r="DR70" s="39"/>
      <c r="DS70" s="1">
        <f t="shared" si="36"/>
        <v>0</v>
      </c>
      <c r="DT70" s="1">
        <f t="shared" si="37"/>
        <v>0</v>
      </c>
      <c r="DU70" s="111"/>
      <c r="EG70" s="59"/>
      <c r="EH70" s="39"/>
      <c r="EI70" s="39"/>
      <c r="EJ70" s="1">
        <f t="shared" si="38"/>
        <v>0</v>
      </c>
      <c r="EK70" s="1">
        <f t="shared" si="39"/>
        <v>0</v>
      </c>
      <c r="EL70" s="111"/>
      <c r="EX70" s="59"/>
      <c r="EY70" s="39"/>
      <c r="EZ70" s="39"/>
      <c r="FA70" s="1">
        <f t="shared" si="40"/>
        <v>0</v>
      </c>
      <c r="FB70" s="1">
        <f t="shared" si="41"/>
        <v>0</v>
      </c>
      <c r="FC70" s="111"/>
      <c r="FO70" s="59"/>
      <c r="FP70" s="39"/>
      <c r="FQ70" s="39"/>
      <c r="FR70" s="1">
        <f t="shared" si="42"/>
        <v>0</v>
      </c>
      <c r="FS70" s="1">
        <f t="shared" si="43"/>
        <v>0</v>
      </c>
    </row>
    <row r="71" spans="2:175" x14ac:dyDescent="0.2">
      <c r="B71" s="56"/>
      <c r="D71" s="111"/>
      <c r="O71" s="169"/>
      <c r="P71" s="59"/>
      <c r="Q71" s="39"/>
      <c r="R71" s="39"/>
      <c r="S71" s="1">
        <f t="shared" si="22"/>
        <v>0</v>
      </c>
      <c r="T71" s="1">
        <f t="shared" si="23"/>
        <v>0</v>
      </c>
      <c r="U71" s="111"/>
      <c r="AG71" s="59"/>
      <c r="AH71" s="39"/>
      <c r="AI71" s="39"/>
      <c r="AJ71" s="173" t="str">
        <f t="shared" si="24"/>
        <v/>
      </c>
      <c r="AK71" s="1">
        <f t="shared" si="25"/>
        <v>0</v>
      </c>
      <c r="AL71" s="1">
        <f t="shared" si="26"/>
        <v>0</v>
      </c>
      <c r="AM71" s="111"/>
      <c r="AY71" s="59"/>
      <c r="AZ71" s="39"/>
      <c r="BA71" s="39"/>
      <c r="BB71" s="173" t="str">
        <f t="shared" si="27"/>
        <v/>
      </c>
      <c r="BC71" s="1">
        <f t="shared" si="28"/>
        <v>0</v>
      </c>
      <c r="BD71" s="1">
        <f t="shared" si="29"/>
        <v>0</v>
      </c>
      <c r="BE71" s="111"/>
      <c r="BQ71" s="59"/>
      <c r="BR71" s="39"/>
      <c r="BS71" s="39"/>
      <c r="BT71" s="1">
        <f t="shared" si="30"/>
        <v>0</v>
      </c>
      <c r="BU71" s="1">
        <f t="shared" si="31"/>
        <v>0</v>
      </c>
      <c r="BV71" s="111"/>
      <c r="CH71" s="59"/>
      <c r="CI71" s="39"/>
      <c r="CJ71" s="39"/>
      <c r="CK71" s="1">
        <f t="shared" si="32"/>
        <v>0</v>
      </c>
      <c r="CL71" s="1">
        <f t="shared" si="33"/>
        <v>0</v>
      </c>
      <c r="CM71" s="111"/>
      <c r="CY71" s="59"/>
      <c r="CZ71" s="39"/>
      <c r="DA71" s="39"/>
      <c r="DB71" s="1">
        <f t="shared" si="34"/>
        <v>0</v>
      </c>
      <c r="DC71" s="1">
        <f t="shared" si="35"/>
        <v>0</v>
      </c>
      <c r="DD71" s="111"/>
      <c r="DP71" s="59"/>
      <c r="DQ71" s="39"/>
      <c r="DR71" s="39"/>
      <c r="DS71" s="1">
        <f t="shared" si="36"/>
        <v>0</v>
      </c>
      <c r="DT71" s="1">
        <f t="shared" si="37"/>
        <v>0</v>
      </c>
      <c r="DU71" s="111"/>
      <c r="EG71" s="59"/>
      <c r="EH71" s="39"/>
      <c r="EI71" s="39"/>
      <c r="EJ71" s="1">
        <f t="shared" si="38"/>
        <v>0</v>
      </c>
      <c r="EK71" s="1">
        <f t="shared" si="39"/>
        <v>0</v>
      </c>
      <c r="EL71" s="111"/>
      <c r="EX71" s="59"/>
      <c r="EY71" s="39"/>
      <c r="EZ71" s="39"/>
      <c r="FA71" s="1">
        <f t="shared" si="40"/>
        <v>0</v>
      </c>
      <c r="FB71" s="1">
        <f t="shared" si="41"/>
        <v>0</v>
      </c>
      <c r="FC71" s="111"/>
      <c r="FO71" s="59"/>
      <c r="FP71" s="39"/>
      <c r="FQ71" s="39"/>
      <c r="FR71" s="1">
        <f t="shared" si="42"/>
        <v>0</v>
      </c>
      <c r="FS71" s="1">
        <f t="shared" si="43"/>
        <v>0</v>
      </c>
    </row>
    <row r="72" spans="2:175" x14ac:dyDescent="0.2">
      <c r="B72" s="56"/>
      <c r="D72" s="111"/>
      <c r="O72" s="169"/>
      <c r="P72" s="59"/>
      <c r="Q72" s="39"/>
      <c r="R72" s="39"/>
      <c r="S72" s="1">
        <f t="shared" si="22"/>
        <v>0</v>
      </c>
      <c r="T72" s="1">
        <f t="shared" si="23"/>
        <v>0</v>
      </c>
      <c r="U72" s="111"/>
      <c r="AG72" s="59"/>
      <c r="AH72" s="39"/>
      <c r="AI72" s="39"/>
      <c r="AJ72" s="173" t="str">
        <f t="shared" si="24"/>
        <v/>
      </c>
      <c r="AK72" s="1">
        <f t="shared" si="25"/>
        <v>0</v>
      </c>
      <c r="AL72" s="1">
        <f t="shared" si="26"/>
        <v>0</v>
      </c>
      <c r="AM72" s="111"/>
      <c r="AY72" s="59"/>
      <c r="AZ72" s="39"/>
      <c r="BA72" s="39"/>
      <c r="BB72" s="173" t="str">
        <f t="shared" si="27"/>
        <v/>
      </c>
      <c r="BC72" s="1">
        <f t="shared" si="28"/>
        <v>0</v>
      </c>
      <c r="BD72" s="1">
        <f t="shared" si="29"/>
        <v>0</v>
      </c>
      <c r="BE72" s="111"/>
      <c r="BQ72" s="59"/>
      <c r="BR72" s="39"/>
      <c r="BS72" s="39"/>
      <c r="BT72" s="1">
        <f t="shared" si="30"/>
        <v>0</v>
      </c>
      <c r="BU72" s="1">
        <f t="shared" si="31"/>
        <v>0</v>
      </c>
      <c r="BV72" s="111"/>
      <c r="CH72" s="59"/>
      <c r="CI72" s="39"/>
      <c r="CJ72" s="39"/>
      <c r="CK72" s="1">
        <f t="shared" si="32"/>
        <v>0</v>
      </c>
      <c r="CL72" s="1">
        <f t="shared" si="33"/>
        <v>0</v>
      </c>
      <c r="CM72" s="111"/>
      <c r="CY72" s="59"/>
      <c r="CZ72" s="39"/>
      <c r="DA72" s="39"/>
      <c r="DB72" s="1">
        <f t="shared" si="34"/>
        <v>0</v>
      </c>
      <c r="DC72" s="1">
        <f t="shared" si="35"/>
        <v>0</v>
      </c>
      <c r="DD72" s="111"/>
      <c r="DP72" s="59"/>
      <c r="DQ72" s="39"/>
      <c r="DR72" s="39"/>
      <c r="DS72" s="1">
        <f t="shared" si="36"/>
        <v>0</v>
      </c>
      <c r="DT72" s="1">
        <f t="shared" si="37"/>
        <v>0</v>
      </c>
      <c r="DU72" s="111"/>
      <c r="EG72" s="59"/>
      <c r="EH72" s="39"/>
      <c r="EI72" s="39"/>
      <c r="EJ72" s="1">
        <f t="shared" si="38"/>
        <v>0</v>
      </c>
      <c r="EK72" s="1">
        <f t="shared" si="39"/>
        <v>0</v>
      </c>
      <c r="EL72" s="111"/>
      <c r="EX72" s="59"/>
      <c r="EY72" s="39"/>
      <c r="EZ72" s="39"/>
      <c r="FA72" s="1">
        <f t="shared" si="40"/>
        <v>0</v>
      </c>
      <c r="FB72" s="1">
        <f t="shared" si="41"/>
        <v>0</v>
      </c>
      <c r="FC72" s="111"/>
      <c r="FO72" s="59"/>
      <c r="FP72" s="39"/>
      <c r="FQ72" s="39"/>
      <c r="FR72" s="1">
        <f t="shared" si="42"/>
        <v>0</v>
      </c>
      <c r="FS72" s="1">
        <f t="shared" si="43"/>
        <v>0</v>
      </c>
    </row>
    <row r="73" spans="2:175" x14ac:dyDescent="0.2">
      <c r="B73" s="56"/>
      <c r="D73" s="111"/>
      <c r="O73" s="169"/>
      <c r="P73" s="59"/>
      <c r="Q73" s="39"/>
      <c r="R73" s="39"/>
      <c r="S73" s="1">
        <f t="shared" si="22"/>
        <v>0</v>
      </c>
      <c r="T73" s="1">
        <f t="shared" si="23"/>
        <v>0</v>
      </c>
      <c r="U73" s="111"/>
      <c r="AG73" s="59"/>
      <c r="AH73" s="39"/>
      <c r="AI73" s="39"/>
      <c r="AJ73" s="173" t="str">
        <f t="shared" si="24"/>
        <v/>
      </c>
      <c r="AK73" s="1">
        <f t="shared" si="25"/>
        <v>0</v>
      </c>
      <c r="AL73" s="1">
        <f t="shared" si="26"/>
        <v>0</v>
      </c>
      <c r="AM73" s="111"/>
      <c r="AY73" s="59"/>
      <c r="AZ73" s="39"/>
      <c r="BA73" s="39"/>
      <c r="BB73" s="173" t="str">
        <f t="shared" si="27"/>
        <v/>
      </c>
      <c r="BC73" s="1">
        <f t="shared" si="28"/>
        <v>0</v>
      </c>
      <c r="BD73" s="1">
        <f t="shared" si="29"/>
        <v>0</v>
      </c>
      <c r="BE73" s="111"/>
      <c r="BQ73" s="59"/>
      <c r="BR73" s="39"/>
      <c r="BS73" s="39"/>
      <c r="BT73" s="1">
        <f t="shared" si="30"/>
        <v>0</v>
      </c>
      <c r="BU73" s="1">
        <f t="shared" si="31"/>
        <v>0</v>
      </c>
      <c r="BV73" s="111"/>
      <c r="CH73" s="59"/>
      <c r="CI73" s="39"/>
      <c r="CJ73" s="39"/>
      <c r="CK73" s="1">
        <f t="shared" si="32"/>
        <v>0</v>
      </c>
      <c r="CL73" s="1">
        <f t="shared" si="33"/>
        <v>0</v>
      </c>
      <c r="CM73" s="111"/>
      <c r="CY73" s="59"/>
      <c r="CZ73" s="39"/>
      <c r="DA73" s="39"/>
      <c r="DB73" s="1">
        <f t="shared" si="34"/>
        <v>0</v>
      </c>
      <c r="DC73" s="1">
        <f t="shared" si="35"/>
        <v>0</v>
      </c>
      <c r="DD73" s="111"/>
      <c r="DP73" s="59"/>
      <c r="DQ73" s="39"/>
      <c r="DR73" s="39"/>
      <c r="DS73" s="1">
        <f t="shared" si="36"/>
        <v>0</v>
      </c>
      <c r="DT73" s="1">
        <f t="shared" si="37"/>
        <v>0</v>
      </c>
      <c r="DU73" s="111"/>
      <c r="EG73" s="59"/>
      <c r="EH73" s="39"/>
      <c r="EI73" s="39"/>
      <c r="EJ73" s="1">
        <f t="shared" si="38"/>
        <v>0</v>
      </c>
      <c r="EK73" s="1">
        <f t="shared" si="39"/>
        <v>0</v>
      </c>
      <c r="EL73" s="111"/>
      <c r="EX73" s="59"/>
      <c r="EY73" s="39"/>
      <c r="EZ73" s="39"/>
      <c r="FA73" s="1">
        <f t="shared" si="40"/>
        <v>0</v>
      </c>
      <c r="FB73" s="1">
        <f t="shared" si="41"/>
        <v>0</v>
      </c>
      <c r="FC73" s="111"/>
      <c r="FO73" s="59"/>
      <c r="FP73" s="39"/>
      <c r="FQ73" s="39"/>
      <c r="FR73" s="1">
        <f t="shared" si="42"/>
        <v>0</v>
      </c>
      <c r="FS73" s="1">
        <f t="shared" si="43"/>
        <v>0</v>
      </c>
    </row>
    <row r="74" spans="2:175" x14ac:dyDescent="0.2">
      <c r="B74" s="56"/>
      <c r="D74" s="111"/>
      <c r="O74" s="169"/>
      <c r="P74" s="59"/>
      <c r="Q74" s="39"/>
      <c r="R74" s="39"/>
      <c r="S74" s="1">
        <f t="shared" si="22"/>
        <v>0</v>
      </c>
      <c r="T74" s="1">
        <f t="shared" si="23"/>
        <v>0</v>
      </c>
      <c r="U74" s="111"/>
      <c r="AG74" s="59"/>
      <c r="AH74" s="39"/>
      <c r="AI74" s="39"/>
      <c r="AJ74" s="173" t="str">
        <f t="shared" si="24"/>
        <v/>
      </c>
      <c r="AK74" s="1">
        <f t="shared" si="25"/>
        <v>0</v>
      </c>
      <c r="AL74" s="1">
        <f t="shared" si="26"/>
        <v>0</v>
      </c>
      <c r="AM74" s="111"/>
      <c r="AY74" s="59"/>
      <c r="AZ74" s="39"/>
      <c r="BA74" s="39"/>
      <c r="BB74" s="173" t="str">
        <f t="shared" si="27"/>
        <v/>
      </c>
      <c r="BC74" s="1">
        <f t="shared" si="28"/>
        <v>0</v>
      </c>
      <c r="BD74" s="1">
        <f t="shared" si="29"/>
        <v>0</v>
      </c>
      <c r="BE74" s="111"/>
      <c r="BQ74" s="59"/>
      <c r="BR74" s="39"/>
      <c r="BS74" s="39"/>
      <c r="BT74" s="1">
        <f t="shared" si="30"/>
        <v>0</v>
      </c>
      <c r="BU74" s="1">
        <f t="shared" si="31"/>
        <v>0</v>
      </c>
      <c r="BV74" s="111"/>
      <c r="CH74" s="59"/>
      <c r="CI74" s="39"/>
      <c r="CJ74" s="39"/>
      <c r="CK74" s="1">
        <f t="shared" si="32"/>
        <v>0</v>
      </c>
      <c r="CL74" s="1">
        <f t="shared" si="33"/>
        <v>0</v>
      </c>
      <c r="CM74" s="111"/>
      <c r="CY74" s="59"/>
      <c r="CZ74" s="39"/>
      <c r="DA74" s="39"/>
      <c r="DB74" s="1">
        <f t="shared" si="34"/>
        <v>0</v>
      </c>
      <c r="DC74" s="1">
        <f t="shared" si="35"/>
        <v>0</v>
      </c>
      <c r="DD74" s="111"/>
      <c r="DP74" s="59"/>
      <c r="DQ74" s="39"/>
      <c r="DR74" s="39"/>
      <c r="DS74" s="1">
        <f t="shared" si="36"/>
        <v>0</v>
      </c>
      <c r="DT74" s="1">
        <f t="shared" si="37"/>
        <v>0</v>
      </c>
      <c r="DU74" s="111"/>
      <c r="EG74" s="59"/>
      <c r="EH74" s="39"/>
      <c r="EI74" s="39"/>
      <c r="EJ74" s="1">
        <f t="shared" si="38"/>
        <v>0</v>
      </c>
      <c r="EK74" s="1">
        <f t="shared" si="39"/>
        <v>0</v>
      </c>
      <c r="EL74" s="111"/>
      <c r="EX74" s="59"/>
      <c r="EY74" s="39"/>
      <c r="EZ74" s="39"/>
      <c r="FA74" s="1">
        <f t="shared" si="40"/>
        <v>0</v>
      </c>
      <c r="FB74" s="1">
        <f t="shared" si="41"/>
        <v>0</v>
      </c>
      <c r="FC74" s="111"/>
      <c r="FO74" s="59"/>
      <c r="FP74" s="39"/>
      <c r="FQ74" s="39"/>
      <c r="FR74" s="1">
        <f t="shared" si="42"/>
        <v>0</v>
      </c>
      <c r="FS74" s="1">
        <f t="shared" si="43"/>
        <v>0</v>
      </c>
    </row>
    <row r="75" spans="2:175" x14ac:dyDescent="0.2">
      <c r="B75" s="56"/>
      <c r="D75" s="111"/>
      <c r="O75" s="169"/>
      <c r="P75" s="59"/>
      <c r="Q75" s="39"/>
      <c r="R75" s="39"/>
      <c r="S75" s="1">
        <f t="shared" si="22"/>
        <v>0</v>
      </c>
      <c r="T75" s="1">
        <f t="shared" si="23"/>
        <v>0</v>
      </c>
      <c r="U75" s="111"/>
      <c r="AG75" s="59"/>
      <c r="AH75" s="39"/>
      <c r="AI75" s="39"/>
      <c r="AJ75" s="173" t="str">
        <f t="shared" si="24"/>
        <v/>
      </c>
      <c r="AK75" s="1">
        <f t="shared" si="25"/>
        <v>0</v>
      </c>
      <c r="AL75" s="1">
        <f t="shared" si="26"/>
        <v>0</v>
      </c>
      <c r="AM75" s="111"/>
      <c r="AY75" s="59"/>
      <c r="AZ75" s="39"/>
      <c r="BA75" s="39"/>
      <c r="BB75" s="173" t="str">
        <f t="shared" si="27"/>
        <v/>
      </c>
      <c r="BC75" s="1">
        <f t="shared" si="28"/>
        <v>0</v>
      </c>
      <c r="BD75" s="1">
        <f t="shared" si="29"/>
        <v>0</v>
      </c>
      <c r="BE75" s="111"/>
      <c r="BQ75" s="59"/>
      <c r="BR75" s="39"/>
      <c r="BS75" s="39"/>
      <c r="BT75" s="1">
        <f t="shared" si="30"/>
        <v>0</v>
      </c>
      <c r="BU75" s="1">
        <f t="shared" si="31"/>
        <v>0</v>
      </c>
      <c r="BV75" s="111"/>
      <c r="CH75" s="59"/>
      <c r="CI75" s="39"/>
      <c r="CJ75" s="39"/>
      <c r="CK75" s="1">
        <f t="shared" si="32"/>
        <v>0</v>
      </c>
      <c r="CL75" s="1">
        <f t="shared" si="33"/>
        <v>0</v>
      </c>
      <c r="CM75" s="111"/>
      <c r="CY75" s="59"/>
      <c r="CZ75" s="39"/>
      <c r="DA75" s="39"/>
      <c r="DB75" s="1">
        <f t="shared" si="34"/>
        <v>0</v>
      </c>
      <c r="DC75" s="1">
        <f t="shared" si="35"/>
        <v>0</v>
      </c>
      <c r="DD75" s="111"/>
      <c r="DP75" s="59"/>
      <c r="DQ75" s="39"/>
      <c r="DR75" s="39"/>
      <c r="DS75" s="1">
        <f t="shared" si="36"/>
        <v>0</v>
      </c>
      <c r="DT75" s="1">
        <f t="shared" si="37"/>
        <v>0</v>
      </c>
      <c r="DU75" s="111"/>
      <c r="EG75" s="59"/>
      <c r="EH75" s="39"/>
      <c r="EI75" s="39"/>
      <c r="EJ75" s="1">
        <f t="shared" si="38"/>
        <v>0</v>
      </c>
      <c r="EK75" s="1">
        <f t="shared" si="39"/>
        <v>0</v>
      </c>
      <c r="EL75" s="111"/>
      <c r="EX75" s="59"/>
      <c r="EY75" s="39"/>
      <c r="EZ75" s="39"/>
      <c r="FA75" s="1">
        <f t="shared" si="40"/>
        <v>0</v>
      </c>
      <c r="FB75" s="1">
        <f t="shared" si="41"/>
        <v>0</v>
      </c>
      <c r="FC75" s="111"/>
      <c r="FO75" s="59"/>
      <c r="FP75" s="39"/>
      <c r="FQ75" s="39"/>
      <c r="FR75" s="1">
        <f t="shared" si="42"/>
        <v>0</v>
      </c>
      <c r="FS75" s="1">
        <f t="shared" si="43"/>
        <v>0</v>
      </c>
    </row>
    <row r="76" spans="2:175" x14ac:dyDescent="0.2">
      <c r="B76" s="56"/>
      <c r="D76" s="111"/>
      <c r="O76" s="169"/>
      <c r="P76" s="59"/>
      <c r="Q76" s="39"/>
      <c r="R76" s="39"/>
      <c r="S76" s="1">
        <f t="shared" si="22"/>
        <v>0</v>
      </c>
      <c r="T76" s="1">
        <f t="shared" si="23"/>
        <v>0</v>
      </c>
      <c r="U76" s="111"/>
      <c r="AG76" s="59"/>
      <c r="AH76" s="39"/>
      <c r="AI76" s="39"/>
      <c r="AJ76" s="173" t="str">
        <f t="shared" si="24"/>
        <v/>
      </c>
      <c r="AK76" s="1">
        <f t="shared" si="25"/>
        <v>0</v>
      </c>
      <c r="AL76" s="1">
        <f t="shared" si="26"/>
        <v>0</v>
      </c>
      <c r="AM76" s="111"/>
      <c r="AY76" s="59"/>
      <c r="AZ76" s="39"/>
      <c r="BA76" s="39"/>
      <c r="BB76" s="173" t="str">
        <f t="shared" si="27"/>
        <v/>
      </c>
      <c r="BC76" s="1">
        <f t="shared" si="28"/>
        <v>0</v>
      </c>
      <c r="BD76" s="1">
        <f t="shared" si="29"/>
        <v>0</v>
      </c>
      <c r="BE76" s="111"/>
      <c r="BQ76" s="59"/>
      <c r="BR76" s="39"/>
      <c r="BS76" s="39"/>
      <c r="BT76" s="1">
        <f t="shared" si="30"/>
        <v>0</v>
      </c>
      <c r="BU76" s="1">
        <f t="shared" si="31"/>
        <v>0</v>
      </c>
      <c r="BV76" s="111"/>
      <c r="CH76" s="59"/>
      <c r="CI76" s="39"/>
      <c r="CJ76" s="39"/>
      <c r="CK76" s="1">
        <f t="shared" si="32"/>
        <v>0</v>
      </c>
      <c r="CL76" s="1">
        <f t="shared" si="33"/>
        <v>0</v>
      </c>
      <c r="CM76" s="111"/>
      <c r="CY76" s="59"/>
      <c r="CZ76" s="39"/>
      <c r="DA76" s="39"/>
      <c r="DB76" s="1">
        <f t="shared" si="34"/>
        <v>0</v>
      </c>
      <c r="DC76" s="1">
        <f t="shared" si="35"/>
        <v>0</v>
      </c>
      <c r="DD76" s="111"/>
      <c r="DP76" s="59"/>
      <c r="DQ76" s="39"/>
      <c r="DR76" s="39"/>
      <c r="DS76" s="1">
        <f t="shared" si="36"/>
        <v>0</v>
      </c>
      <c r="DT76" s="1">
        <f t="shared" si="37"/>
        <v>0</v>
      </c>
      <c r="DU76" s="111"/>
      <c r="EG76" s="59"/>
      <c r="EH76" s="39"/>
      <c r="EI76" s="39"/>
      <c r="EJ76" s="1">
        <f t="shared" si="38"/>
        <v>0</v>
      </c>
      <c r="EK76" s="1">
        <f t="shared" si="39"/>
        <v>0</v>
      </c>
      <c r="EL76" s="111"/>
      <c r="EX76" s="59"/>
      <c r="EY76" s="39"/>
      <c r="EZ76" s="39"/>
      <c r="FA76" s="1">
        <f t="shared" si="40"/>
        <v>0</v>
      </c>
      <c r="FB76" s="1">
        <f t="shared" si="41"/>
        <v>0</v>
      </c>
      <c r="FC76" s="111"/>
      <c r="FO76" s="59"/>
      <c r="FP76" s="39"/>
      <c r="FQ76" s="39"/>
      <c r="FR76" s="1">
        <f t="shared" si="42"/>
        <v>0</v>
      </c>
      <c r="FS76" s="1">
        <f t="shared" si="43"/>
        <v>0</v>
      </c>
    </row>
    <row r="77" spans="2:175" x14ac:dyDescent="0.2">
      <c r="B77" s="56"/>
      <c r="D77" s="111"/>
      <c r="O77" s="169"/>
      <c r="P77" s="59"/>
      <c r="Q77" s="39"/>
      <c r="R77" s="39"/>
      <c r="S77" s="1">
        <f t="shared" si="22"/>
        <v>0</v>
      </c>
      <c r="T77" s="1">
        <f t="shared" si="23"/>
        <v>0</v>
      </c>
      <c r="U77" s="111"/>
      <c r="AG77" s="59"/>
      <c r="AH77" s="39"/>
      <c r="AI77" s="39"/>
      <c r="AJ77" s="173" t="str">
        <f t="shared" si="24"/>
        <v/>
      </c>
      <c r="AK77" s="1">
        <f t="shared" si="25"/>
        <v>0</v>
      </c>
      <c r="AL77" s="1">
        <f t="shared" si="26"/>
        <v>0</v>
      </c>
      <c r="AM77" s="111"/>
      <c r="AY77" s="59"/>
      <c r="AZ77" s="39"/>
      <c r="BA77" s="39"/>
      <c r="BB77" s="173" t="str">
        <f t="shared" si="27"/>
        <v/>
      </c>
      <c r="BC77" s="1">
        <f t="shared" si="28"/>
        <v>0</v>
      </c>
      <c r="BD77" s="1">
        <f t="shared" si="29"/>
        <v>0</v>
      </c>
      <c r="BE77" s="111"/>
      <c r="BQ77" s="59"/>
      <c r="BR77" s="39"/>
      <c r="BS77" s="39"/>
      <c r="BT77" s="1">
        <f t="shared" si="30"/>
        <v>0</v>
      </c>
      <c r="BU77" s="1">
        <f t="shared" si="31"/>
        <v>0</v>
      </c>
      <c r="BV77" s="111"/>
      <c r="CH77" s="59"/>
      <c r="CI77" s="39"/>
      <c r="CJ77" s="39"/>
      <c r="CK77" s="1">
        <f t="shared" si="32"/>
        <v>0</v>
      </c>
      <c r="CL77" s="1">
        <f t="shared" si="33"/>
        <v>0</v>
      </c>
      <c r="CM77" s="111"/>
      <c r="CY77" s="59"/>
      <c r="CZ77" s="39"/>
      <c r="DA77" s="39"/>
      <c r="DB77" s="1">
        <f t="shared" si="34"/>
        <v>0</v>
      </c>
      <c r="DC77" s="1">
        <f t="shared" si="35"/>
        <v>0</v>
      </c>
      <c r="DD77" s="111"/>
      <c r="DP77" s="59"/>
      <c r="DQ77" s="39"/>
      <c r="DR77" s="39"/>
      <c r="DS77" s="1">
        <f t="shared" si="36"/>
        <v>0</v>
      </c>
      <c r="DT77" s="1">
        <f t="shared" si="37"/>
        <v>0</v>
      </c>
      <c r="DU77" s="111"/>
      <c r="EG77" s="59"/>
      <c r="EH77" s="39"/>
      <c r="EI77" s="39"/>
      <c r="EJ77" s="1">
        <f t="shared" si="38"/>
        <v>0</v>
      </c>
      <c r="EK77" s="1">
        <f t="shared" si="39"/>
        <v>0</v>
      </c>
      <c r="EL77" s="111"/>
      <c r="EX77" s="59"/>
      <c r="EY77" s="39"/>
      <c r="EZ77" s="39"/>
      <c r="FA77" s="1">
        <f t="shared" si="40"/>
        <v>0</v>
      </c>
      <c r="FB77" s="1">
        <f t="shared" si="41"/>
        <v>0</v>
      </c>
      <c r="FC77" s="111"/>
      <c r="FO77" s="59"/>
      <c r="FP77" s="39"/>
      <c r="FQ77" s="39"/>
      <c r="FR77" s="1">
        <f t="shared" si="42"/>
        <v>0</v>
      </c>
      <c r="FS77" s="1">
        <f t="shared" si="43"/>
        <v>0</v>
      </c>
    </row>
    <row r="78" spans="2:175" x14ac:dyDescent="0.2">
      <c r="B78" s="56"/>
      <c r="D78" s="111"/>
      <c r="O78" s="169"/>
      <c r="P78" s="59"/>
      <c r="Q78" s="39"/>
      <c r="R78" s="39"/>
      <c r="S78" s="1">
        <f t="shared" si="22"/>
        <v>0</v>
      </c>
      <c r="T78" s="1">
        <f t="shared" si="23"/>
        <v>0</v>
      </c>
      <c r="U78" s="111"/>
      <c r="AG78" s="59"/>
      <c r="AH78" s="39"/>
      <c r="AI78" s="39"/>
      <c r="AJ78" s="173" t="str">
        <f t="shared" si="24"/>
        <v/>
      </c>
      <c r="AK78" s="1">
        <f t="shared" si="25"/>
        <v>0</v>
      </c>
      <c r="AL78" s="1">
        <f t="shared" si="26"/>
        <v>0</v>
      </c>
      <c r="AM78" s="111"/>
      <c r="AY78" s="59"/>
      <c r="AZ78" s="39"/>
      <c r="BA78" s="39"/>
      <c r="BB78" s="173" t="str">
        <f t="shared" si="27"/>
        <v/>
      </c>
      <c r="BC78" s="1">
        <f t="shared" si="28"/>
        <v>0</v>
      </c>
      <c r="BD78" s="1">
        <f t="shared" si="29"/>
        <v>0</v>
      </c>
      <c r="BE78" s="111"/>
      <c r="BQ78" s="59"/>
      <c r="BR78" s="39"/>
      <c r="BS78" s="39"/>
      <c r="BT78" s="1">
        <f t="shared" si="30"/>
        <v>0</v>
      </c>
      <c r="BU78" s="1">
        <f t="shared" si="31"/>
        <v>0</v>
      </c>
      <c r="BV78" s="111"/>
      <c r="CH78" s="59"/>
      <c r="CI78" s="39"/>
      <c r="CJ78" s="39"/>
      <c r="CK78" s="1">
        <f t="shared" si="32"/>
        <v>0</v>
      </c>
      <c r="CL78" s="1">
        <f t="shared" si="33"/>
        <v>0</v>
      </c>
      <c r="CM78" s="111"/>
      <c r="CY78" s="59"/>
      <c r="CZ78" s="39"/>
      <c r="DA78" s="39"/>
      <c r="DB78" s="1">
        <f t="shared" si="34"/>
        <v>0</v>
      </c>
      <c r="DC78" s="1">
        <f t="shared" si="35"/>
        <v>0</v>
      </c>
      <c r="DD78" s="111"/>
      <c r="DP78" s="59"/>
      <c r="DQ78" s="39"/>
      <c r="DR78" s="39"/>
      <c r="DS78" s="1">
        <f t="shared" si="36"/>
        <v>0</v>
      </c>
      <c r="DT78" s="1">
        <f t="shared" si="37"/>
        <v>0</v>
      </c>
      <c r="DU78" s="111"/>
      <c r="EG78" s="59"/>
      <c r="EH78" s="39"/>
      <c r="EI78" s="39"/>
      <c r="EJ78" s="1">
        <f t="shared" si="38"/>
        <v>0</v>
      </c>
      <c r="EK78" s="1">
        <f t="shared" si="39"/>
        <v>0</v>
      </c>
      <c r="EL78" s="111"/>
      <c r="EX78" s="59"/>
      <c r="EY78" s="39"/>
      <c r="EZ78" s="39"/>
      <c r="FA78" s="1">
        <f t="shared" si="40"/>
        <v>0</v>
      </c>
      <c r="FB78" s="1">
        <f t="shared" si="41"/>
        <v>0</v>
      </c>
      <c r="FC78" s="111"/>
      <c r="FO78" s="59"/>
      <c r="FP78" s="39"/>
      <c r="FQ78" s="39"/>
      <c r="FR78" s="1">
        <f t="shared" si="42"/>
        <v>0</v>
      </c>
      <c r="FS78" s="1">
        <f t="shared" si="43"/>
        <v>0</v>
      </c>
    </row>
    <row r="79" spans="2:175" x14ac:dyDescent="0.2">
      <c r="B79" s="56"/>
      <c r="D79" s="111"/>
      <c r="O79" s="169"/>
      <c r="P79" s="59"/>
      <c r="Q79" s="39"/>
      <c r="R79" s="39"/>
      <c r="S79" s="1">
        <f t="shared" si="22"/>
        <v>0</v>
      </c>
      <c r="T79" s="1">
        <f t="shared" si="23"/>
        <v>0</v>
      </c>
      <c r="U79" s="111"/>
      <c r="AG79" s="59"/>
      <c r="AH79" s="39"/>
      <c r="AI79" s="39"/>
      <c r="AJ79" s="173" t="str">
        <f t="shared" si="24"/>
        <v/>
      </c>
      <c r="AK79" s="1">
        <f t="shared" si="25"/>
        <v>0</v>
      </c>
      <c r="AL79" s="1">
        <f t="shared" si="26"/>
        <v>0</v>
      </c>
      <c r="AM79" s="111"/>
      <c r="AY79" s="59"/>
      <c r="AZ79" s="39"/>
      <c r="BA79" s="39"/>
      <c r="BB79" s="173" t="str">
        <f t="shared" si="27"/>
        <v/>
      </c>
      <c r="BC79" s="1">
        <f t="shared" si="28"/>
        <v>0</v>
      </c>
      <c r="BD79" s="1">
        <f t="shared" si="29"/>
        <v>0</v>
      </c>
      <c r="BE79" s="111"/>
      <c r="BQ79" s="59"/>
      <c r="BR79" s="39"/>
      <c r="BS79" s="39"/>
      <c r="BT79" s="1">
        <f t="shared" si="30"/>
        <v>0</v>
      </c>
      <c r="BU79" s="1">
        <f t="shared" si="31"/>
        <v>0</v>
      </c>
      <c r="BV79" s="111"/>
      <c r="CH79" s="59"/>
      <c r="CI79" s="39"/>
      <c r="CJ79" s="39"/>
      <c r="CK79" s="1">
        <f t="shared" si="32"/>
        <v>0</v>
      </c>
      <c r="CL79" s="1">
        <f t="shared" si="33"/>
        <v>0</v>
      </c>
      <c r="CM79" s="111"/>
      <c r="CY79" s="59"/>
      <c r="CZ79" s="39"/>
      <c r="DA79" s="39"/>
      <c r="DB79" s="1">
        <f t="shared" si="34"/>
        <v>0</v>
      </c>
      <c r="DC79" s="1">
        <f t="shared" si="35"/>
        <v>0</v>
      </c>
      <c r="DD79" s="111"/>
      <c r="DP79" s="59"/>
      <c r="DQ79" s="39"/>
      <c r="DR79" s="39"/>
      <c r="DS79" s="1">
        <f t="shared" si="36"/>
        <v>0</v>
      </c>
      <c r="DT79" s="1">
        <f t="shared" si="37"/>
        <v>0</v>
      </c>
      <c r="DU79" s="111"/>
      <c r="EG79" s="59"/>
      <c r="EH79" s="39"/>
      <c r="EI79" s="39"/>
      <c r="EJ79" s="1">
        <f t="shared" si="38"/>
        <v>0</v>
      </c>
      <c r="EK79" s="1">
        <f t="shared" si="39"/>
        <v>0</v>
      </c>
      <c r="EL79" s="111"/>
      <c r="EX79" s="59"/>
      <c r="EY79" s="39"/>
      <c r="EZ79" s="39"/>
      <c r="FA79" s="1">
        <f t="shared" si="40"/>
        <v>0</v>
      </c>
      <c r="FB79" s="1">
        <f t="shared" si="41"/>
        <v>0</v>
      </c>
      <c r="FC79" s="111"/>
      <c r="FO79" s="59"/>
      <c r="FP79" s="39"/>
      <c r="FQ79" s="39"/>
      <c r="FR79" s="1">
        <f t="shared" si="42"/>
        <v>0</v>
      </c>
      <c r="FS79" s="1">
        <f t="shared" si="43"/>
        <v>0</v>
      </c>
    </row>
    <row r="80" spans="2:175" x14ac:dyDescent="0.2">
      <c r="B80" s="56"/>
      <c r="D80" s="111"/>
      <c r="O80" s="169"/>
      <c r="P80" s="59"/>
      <c r="Q80" s="39"/>
      <c r="R80" s="39"/>
      <c r="S80" s="1">
        <f t="shared" si="22"/>
        <v>0</v>
      </c>
      <c r="T80" s="1">
        <f t="shared" si="23"/>
        <v>0</v>
      </c>
      <c r="U80" s="111"/>
      <c r="AG80" s="59"/>
      <c r="AH80" s="39"/>
      <c r="AI80" s="39"/>
      <c r="AJ80" s="173" t="str">
        <f t="shared" si="24"/>
        <v/>
      </c>
      <c r="AK80" s="1">
        <f t="shared" si="25"/>
        <v>0</v>
      </c>
      <c r="AL80" s="1">
        <f t="shared" si="26"/>
        <v>0</v>
      </c>
      <c r="AM80" s="111"/>
      <c r="AY80" s="59"/>
      <c r="AZ80" s="39"/>
      <c r="BA80" s="39"/>
      <c r="BB80" s="173" t="str">
        <f t="shared" si="27"/>
        <v/>
      </c>
      <c r="BC80" s="1">
        <f t="shared" si="28"/>
        <v>0</v>
      </c>
      <c r="BD80" s="1">
        <f t="shared" si="29"/>
        <v>0</v>
      </c>
      <c r="BE80" s="111"/>
      <c r="BQ80" s="59"/>
      <c r="BR80" s="39"/>
      <c r="BS80" s="39"/>
      <c r="BT80" s="1">
        <f t="shared" si="30"/>
        <v>0</v>
      </c>
      <c r="BU80" s="1">
        <f t="shared" si="31"/>
        <v>0</v>
      </c>
      <c r="BV80" s="111"/>
      <c r="CH80" s="59"/>
      <c r="CI80" s="39"/>
      <c r="CJ80" s="39"/>
      <c r="CK80" s="1">
        <f t="shared" si="32"/>
        <v>0</v>
      </c>
      <c r="CL80" s="1">
        <f t="shared" si="33"/>
        <v>0</v>
      </c>
      <c r="CM80" s="111"/>
      <c r="CY80" s="59"/>
      <c r="CZ80" s="39"/>
      <c r="DA80" s="39"/>
      <c r="DB80" s="1">
        <f t="shared" si="34"/>
        <v>0</v>
      </c>
      <c r="DC80" s="1">
        <f t="shared" si="35"/>
        <v>0</v>
      </c>
      <c r="DD80" s="111"/>
      <c r="DP80" s="59"/>
      <c r="DQ80" s="39"/>
      <c r="DR80" s="39"/>
      <c r="DS80" s="1">
        <f t="shared" si="36"/>
        <v>0</v>
      </c>
      <c r="DT80" s="1">
        <f t="shared" si="37"/>
        <v>0</v>
      </c>
      <c r="DU80" s="111"/>
      <c r="EG80" s="59"/>
      <c r="EH80" s="39"/>
      <c r="EI80" s="39"/>
      <c r="EJ80" s="1">
        <f t="shared" si="38"/>
        <v>0</v>
      </c>
      <c r="EK80" s="1">
        <f t="shared" si="39"/>
        <v>0</v>
      </c>
      <c r="EL80" s="111"/>
      <c r="EX80" s="59"/>
      <c r="EY80" s="39"/>
      <c r="EZ80" s="39"/>
      <c r="FA80" s="1">
        <f t="shared" si="40"/>
        <v>0</v>
      </c>
      <c r="FB80" s="1">
        <f t="shared" si="41"/>
        <v>0</v>
      </c>
      <c r="FC80" s="111"/>
      <c r="FO80" s="59"/>
      <c r="FP80" s="39"/>
      <c r="FQ80" s="39"/>
      <c r="FR80" s="1">
        <f t="shared" si="42"/>
        <v>0</v>
      </c>
      <c r="FS80" s="1">
        <f t="shared" si="43"/>
        <v>0</v>
      </c>
    </row>
    <row r="81" spans="2:175" x14ac:dyDescent="0.2">
      <c r="B81" s="56"/>
      <c r="D81" s="111"/>
      <c r="O81" s="169"/>
      <c r="P81" s="59"/>
      <c r="Q81" s="39"/>
      <c r="R81" s="39"/>
      <c r="S81" s="1">
        <f t="shared" si="22"/>
        <v>0</v>
      </c>
      <c r="T81" s="1">
        <f t="shared" si="23"/>
        <v>0</v>
      </c>
      <c r="U81" s="111"/>
      <c r="AG81" s="59"/>
      <c r="AH81" s="39"/>
      <c r="AI81" s="39"/>
      <c r="AJ81" s="173" t="str">
        <f t="shared" si="24"/>
        <v/>
      </c>
      <c r="AK81" s="1">
        <f t="shared" si="25"/>
        <v>0</v>
      </c>
      <c r="AL81" s="1">
        <f t="shared" si="26"/>
        <v>0</v>
      </c>
      <c r="AM81" s="111"/>
      <c r="AY81" s="59"/>
      <c r="AZ81" s="39"/>
      <c r="BA81" s="39"/>
      <c r="BB81" s="173" t="str">
        <f t="shared" si="27"/>
        <v/>
      </c>
      <c r="BC81" s="1">
        <f t="shared" si="28"/>
        <v>0</v>
      </c>
      <c r="BD81" s="1">
        <f t="shared" si="29"/>
        <v>0</v>
      </c>
      <c r="BE81" s="111"/>
      <c r="BQ81" s="59"/>
      <c r="BR81" s="39"/>
      <c r="BS81" s="39"/>
      <c r="BT81" s="1">
        <f t="shared" si="30"/>
        <v>0</v>
      </c>
      <c r="BU81" s="1">
        <f t="shared" si="31"/>
        <v>0</v>
      </c>
      <c r="BV81" s="111"/>
      <c r="CH81" s="59"/>
      <c r="CI81" s="39"/>
      <c r="CJ81" s="39"/>
      <c r="CK81" s="1">
        <f t="shared" si="32"/>
        <v>0</v>
      </c>
      <c r="CL81" s="1">
        <f t="shared" si="33"/>
        <v>0</v>
      </c>
      <c r="CM81" s="111"/>
      <c r="CY81" s="59"/>
      <c r="CZ81" s="39"/>
      <c r="DA81" s="39"/>
      <c r="DB81" s="1">
        <f t="shared" si="34"/>
        <v>0</v>
      </c>
      <c r="DC81" s="1">
        <f t="shared" si="35"/>
        <v>0</v>
      </c>
      <c r="DD81" s="111"/>
      <c r="DP81" s="59"/>
      <c r="DQ81" s="39"/>
      <c r="DR81" s="39"/>
      <c r="DS81" s="1">
        <f t="shared" si="36"/>
        <v>0</v>
      </c>
      <c r="DT81" s="1">
        <f t="shared" si="37"/>
        <v>0</v>
      </c>
      <c r="DU81" s="111"/>
      <c r="EG81" s="59"/>
      <c r="EH81" s="39"/>
      <c r="EI81" s="39"/>
      <c r="EJ81" s="1">
        <f t="shared" si="38"/>
        <v>0</v>
      </c>
      <c r="EK81" s="1">
        <f t="shared" si="39"/>
        <v>0</v>
      </c>
      <c r="EL81" s="111"/>
      <c r="EX81" s="59"/>
      <c r="EY81" s="39"/>
      <c r="EZ81" s="39"/>
      <c r="FA81" s="1">
        <f t="shared" si="40"/>
        <v>0</v>
      </c>
      <c r="FB81" s="1">
        <f t="shared" si="41"/>
        <v>0</v>
      </c>
      <c r="FC81" s="111"/>
      <c r="FO81" s="59"/>
      <c r="FP81" s="39"/>
      <c r="FQ81" s="39"/>
      <c r="FR81" s="1">
        <f t="shared" si="42"/>
        <v>0</v>
      </c>
      <c r="FS81" s="1">
        <f t="shared" si="43"/>
        <v>0</v>
      </c>
    </row>
    <row r="82" spans="2:175" x14ac:dyDescent="0.2">
      <c r="B82" s="56"/>
      <c r="D82" s="111"/>
      <c r="O82" s="169"/>
      <c r="P82" s="59"/>
      <c r="Q82" s="39"/>
      <c r="R82" s="39"/>
      <c r="S82" s="1">
        <f t="shared" si="22"/>
        <v>0</v>
      </c>
      <c r="T82" s="1">
        <f t="shared" si="23"/>
        <v>0</v>
      </c>
      <c r="U82" s="111"/>
      <c r="AG82" s="59"/>
      <c r="AH82" s="39"/>
      <c r="AI82" s="39"/>
      <c r="AJ82" s="173" t="str">
        <f t="shared" si="24"/>
        <v/>
      </c>
      <c r="AK82" s="1">
        <f t="shared" si="25"/>
        <v>0</v>
      </c>
      <c r="AL82" s="1">
        <f t="shared" si="26"/>
        <v>0</v>
      </c>
      <c r="AM82" s="111"/>
      <c r="AY82" s="59"/>
      <c r="AZ82" s="39"/>
      <c r="BA82" s="39"/>
      <c r="BB82" s="173" t="str">
        <f t="shared" si="27"/>
        <v/>
      </c>
      <c r="BC82" s="1">
        <f t="shared" si="28"/>
        <v>0</v>
      </c>
      <c r="BD82" s="1">
        <f t="shared" si="29"/>
        <v>0</v>
      </c>
      <c r="BE82" s="111"/>
      <c r="BQ82" s="59"/>
      <c r="BR82" s="39"/>
      <c r="BS82" s="39"/>
      <c r="BT82" s="1">
        <f t="shared" si="30"/>
        <v>0</v>
      </c>
      <c r="BU82" s="1">
        <f t="shared" si="31"/>
        <v>0</v>
      </c>
      <c r="BV82" s="111"/>
      <c r="CH82" s="59"/>
      <c r="CI82" s="39"/>
      <c r="CJ82" s="39"/>
      <c r="CK82" s="1">
        <f t="shared" si="32"/>
        <v>0</v>
      </c>
      <c r="CL82" s="1">
        <f t="shared" si="33"/>
        <v>0</v>
      </c>
      <c r="CM82" s="111"/>
      <c r="CY82" s="59"/>
      <c r="CZ82" s="39"/>
      <c r="DA82" s="39"/>
      <c r="DB82" s="1">
        <f t="shared" si="34"/>
        <v>0</v>
      </c>
      <c r="DC82" s="1">
        <f t="shared" si="35"/>
        <v>0</v>
      </c>
      <c r="DD82" s="111"/>
      <c r="DP82" s="59"/>
      <c r="DQ82" s="39"/>
      <c r="DR82" s="39"/>
      <c r="DS82" s="1">
        <f t="shared" si="36"/>
        <v>0</v>
      </c>
      <c r="DT82" s="1">
        <f t="shared" si="37"/>
        <v>0</v>
      </c>
      <c r="DU82" s="111"/>
      <c r="EG82" s="59"/>
      <c r="EH82" s="39"/>
      <c r="EI82" s="39"/>
      <c r="EJ82" s="1">
        <f t="shared" si="38"/>
        <v>0</v>
      </c>
      <c r="EK82" s="1">
        <f t="shared" si="39"/>
        <v>0</v>
      </c>
      <c r="EL82" s="111"/>
      <c r="EX82" s="59"/>
      <c r="EY82" s="39"/>
      <c r="EZ82" s="39"/>
      <c r="FA82" s="1">
        <f t="shared" si="40"/>
        <v>0</v>
      </c>
      <c r="FB82" s="1">
        <f t="shared" si="41"/>
        <v>0</v>
      </c>
      <c r="FC82" s="111"/>
      <c r="FO82" s="59"/>
      <c r="FP82" s="39"/>
      <c r="FQ82" s="39"/>
      <c r="FR82" s="1">
        <f t="shared" si="42"/>
        <v>0</v>
      </c>
      <c r="FS82" s="1">
        <f t="shared" si="43"/>
        <v>0</v>
      </c>
    </row>
    <row r="83" spans="2:175" x14ac:dyDescent="0.2">
      <c r="B83" s="56"/>
      <c r="D83" s="111"/>
      <c r="O83" s="169"/>
      <c r="P83" s="59"/>
      <c r="Q83" s="39"/>
      <c r="R83" s="39"/>
      <c r="S83" s="1">
        <f t="shared" si="22"/>
        <v>0</v>
      </c>
      <c r="T83" s="1">
        <f t="shared" si="23"/>
        <v>0</v>
      </c>
      <c r="U83" s="111"/>
      <c r="AG83" s="59"/>
      <c r="AH83" s="39"/>
      <c r="AI83" s="39"/>
      <c r="AJ83" s="173" t="str">
        <f t="shared" si="24"/>
        <v/>
      </c>
      <c r="AK83" s="1">
        <f t="shared" si="25"/>
        <v>0</v>
      </c>
      <c r="AL83" s="1">
        <f t="shared" si="26"/>
        <v>0</v>
      </c>
      <c r="AM83" s="111"/>
      <c r="AY83" s="59"/>
      <c r="AZ83" s="39"/>
      <c r="BA83" s="39"/>
      <c r="BB83" s="173" t="str">
        <f t="shared" si="27"/>
        <v/>
      </c>
      <c r="BC83" s="1">
        <f t="shared" si="28"/>
        <v>0</v>
      </c>
      <c r="BD83" s="1">
        <f t="shared" si="29"/>
        <v>0</v>
      </c>
      <c r="BE83" s="111"/>
      <c r="BQ83" s="59"/>
      <c r="BR83" s="39"/>
      <c r="BS83" s="39"/>
      <c r="BT83" s="1">
        <f t="shared" si="30"/>
        <v>0</v>
      </c>
      <c r="BU83" s="1">
        <f t="shared" si="31"/>
        <v>0</v>
      </c>
      <c r="BV83" s="111"/>
      <c r="CH83" s="59"/>
      <c r="CI83" s="39"/>
      <c r="CJ83" s="39"/>
      <c r="CK83" s="1">
        <f t="shared" si="32"/>
        <v>0</v>
      </c>
      <c r="CL83" s="1">
        <f t="shared" si="33"/>
        <v>0</v>
      </c>
      <c r="CM83" s="111"/>
      <c r="CY83" s="59"/>
      <c r="CZ83" s="39"/>
      <c r="DA83" s="39"/>
      <c r="DB83" s="1">
        <f t="shared" si="34"/>
        <v>0</v>
      </c>
      <c r="DC83" s="1">
        <f t="shared" si="35"/>
        <v>0</v>
      </c>
      <c r="DD83" s="111"/>
      <c r="DP83" s="59"/>
      <c r="DQ83" s="39"/>
      <c r="DR83" s="39"/>
      <c r="DS83" s="1">
        <f t="shared" si="36"/>
        <v>0</v>
      </c>
      <c r="DT83" s="1">
        <f t="shared" si="37"/>
        <v>0</v>
      </c>
      <c r="DU83" s="111"/>
      <c r="EG83" s="59"/>
      <c r="EH83" s="39"/>
      <c r="EI83" s="39"/>
      <c r="EJ83" s="1">
        <f t="shared" si="38"/>
        <v>0</v>
      </c>
      <c r="EK83" s="1">
        <f t="shared" si="39"/>
        <v>0</v>
      </c>
      <c r="EL83" s="111"/>
      <c r="EX83" s="59"/>
      <c r="EY83" s="39"/>
      <c r="EZ83" s="39"/>
      <c r="FA83" s="1">
        <f t="shared" si="40"/>
        <v>0</v>
      </c>
      <c r="FB83" s="1">
        <f t="shared" si="41"/>
        <v>0</v>
      </c>
      <c r="FC83" s="111"/>
      <c r="FO83" s="59"/>
      <c r="FP83" s="39"/>
      <c r="FQ83" s="39"/>
      <c r="FR83" s="1">
        <f t="shared" si="42"/>
        <v>0</v>
      </c>
      <c r="FS83" s="1">
        <f t="shared" si="43"/>
        <v>0</v>
      </c>
    </row>
    <row r="84" spans="2:175" x14ac:dyDescent="0.2">
      <c r="B84" s="56"/>
      <c r="D84" s="111"/>
      <c r="O84" s="169"/>
      <c r="P84" s="59"/>
      <c r="Q84" s="39"/>
      <c r="R84" s="39"/>
      <c r="S84" s="1">
        <f t="shared" si="22"/>
        <v>0</v>
      </c>
      <c r="T84" s="1">
        <f t="shared" si="23"/>
        <v>0</v>
      </c>
      <c r="U84" s="111"/>
      <c r="AG84" s="59"/>
      <c r="AH84" s="39"/>
      <c r="AI84" s="39"/>
      <c r="AJ84" s="173" t="str">
        <f t="shared" si="24"/>
        <v/>
      </c>
      <c r="AK84" s="1">
        <f t="shared" si="25"/>
        <v>0</v>
      </c>
      <c r="AL84" s="1">
        <f t="shared" si="26"/>
        <v>0</v>
      </c>
      <c r="AM84" s="111"/>
      <c r="AY84" s="59"/>
      <c r="AZ84" s="39"/>
      <c r="BA84" s="39"/>
      <c r="BB84" s="173" t="str">
        <f t="shared" si="27"/>
        <v/>
      </c>
      <c r="BC84" s="1">
        <f t="shared" si="28"/>
        <v>0</v>
      </c>
      <c r="BD84" s="1">
        <f t="shared" si="29"/>
        <v>0</v>
      </c>
      <c r="BE84" s="111"/>
      <c r="BQ84" s="59"/>
      <c r="BR84" s="39"/>
      <c r="BS84" s="39"/>
      <c r="BT84" s="1">
        <f t="shared" si="30"/>
        <v>0</v>
      </c>
      <c r="BU84" s="1">
        <f t="shared" si="31"/>
        <v>0</v>
      </c>
      <c r="BV84" s="111"/>
      <c r="CH84" s="59"/>
      <c r="CI84" s="39"/>
      <c r="CJ84" s="39"/>
      <c r="CK84" s="1">
        <f t="shared" si="32"/>
        <v>0</v>
      </c>
      <c r="CL84" s="1">
        <f t="shared" si="33"/>
        <v>0</v>
      </c>
      <c r="CM84" s="111"/>
      <c r="CY84" s="59"/>
      <c r="CZ84" s="39"/>
      <c r="DA84" s="39"/>
      <c r="DB84" s="1">
        <f t="shared" si="34"/>
        <v>0</v>
      </c>
      <c r="DC84" s="1">
        <f t="shared" si="35"/>
        <v>0</v>
      </c>
      <c r="DD84" s="111"/>
      <c r="DP84" s="59"/>
      <c r="DQ84" s="39"/>
      <c r="DR84" s="39"/>
      <c r="DS84" s="1">
        <f t="shared" si="36"/>
        <v>0</v>
      </c>
      <c r="DT84" s="1">
        <f t="shared" si="37"/>
        <v>0</v>
      </c>
      <c r="DU84" s="111"/>
      <c r="EG84" s="59"/>
      <c r="EH84" s="39"/>
      <c r="EI84" s="39"/>
      <c r="EJ84" s="1">
        <f t="shared" si="38"/>
        <v>0</v>
      </c>
      <c r="EK84" s="1">
        <f t="shared" si="39"/>
        <v>0</v>
      </c>
      <c r="EL84" s="111"/>
      <c r="EX84" s="59"/>
      <c r="EY84" s="39"/>
      <c r="EZ84" s="39"/>
      <c r="FA84" s="1">
        <f t="shared" si="40"/>
        <v>0</v>
      </c>
      <c r="FB84" s="1">
        <f t="shared" si="41"/>
        <v>0</v>
      </c>
      <c r="FC84" s="111"/>
      <c r="FO84" s="59"/>
      <c r="FP84" s="39"/>
      <c r="FQ84" s="39"/>
      <c r="FR84" s="1">
        <f t="shared" si="42"/>
        <v>0</v>
      </c>
      <c r="FS84" s="1">
        <f t="shared" si="43"/>
        <v>0</v>
      </c>
    </row>
    <row r="85" spans="2:175" x14ac:dyDescent="0.2">
      <c r="B85" s="56"/>
      <c r="D85" s="111"/>
      <c r="O85" s="169"/>
      <c r="P85" s="59"/>
      <c r="Q85" s="39"/>
      <c r="R85" s="39"/>
      <c r="S85" s="1">
        <f t="shared" si="22"/>
        <v>0</v>
      </c>
      <c r="T85" s="1">
        <f t="shared" si="23"/>
        <v>0</v>
      </c>
      <c r="U85" s="111"/>
      <c r="AG85" s="59"/>
      <c r="AH85" s="39"/>
      <c r="AI85" s="39"/>
      <c r="AJ85" s="173" t="str">
        <f t="shared" si="24"/>
        <v/>
      </c>
      <c r="AK85" s="1">
        <f t="shared" si="25"/>
        <v>0</v>
      </c>
      <c r="AL85" s="1">
        <f t="shared" si="26"/>
        <v>0</v>
      </c>
      <c r="AM85" s="111"/>
      <c r="AY85" s="59"/>
      <c r="AZ85" s="39"/>
      <c r="BA85" s="39"/>
      <c r="BB85" s="173" t="str">
        <f t="shared" si="27"/>
        <v/>
      </c>
      <c r="BC85" s="1">
        <f t="shared" si="28"/>
        <v>0</v>
      </c>
      <c r="BD85" s="1">
        <f t="shared" si="29"/>
        <v>0</v>
      </c>
      <c r="BE85" s="111"/>
      <c r="BQ85" s="59"/>
      <c r="BR85" s="39"/>
      <c r="BS85" s="39"/>
      <c r="BT85" s="1">
        <f t="shared" si="30"/>
        <v>0</v>
      </c>
      <c r="BU85" s="1">
        <f t="shared" si="31"/>
        <v>0</v>
      </c>
      <c r="BV85" s="111"/>
      <c r="CH85" s="59"/>
      <c r="CI85" s="39"/>
      <c r="CJ85" s="39"/>
      <c r="CK85" s="1">
        <f t="shared" si="32"/>
        <v>0</v>
      </c>
      <c r="CL85" s="1">
        <f t="shared" si="33"/>
        <v>0</v>
      </c>
      <c r="CM85" s="111"/>
      <c r="CY85" s="59"/>
      <c r="CZ85" s="39"/>
      <c r="DA85" s="39"/>
      <c r="DB85" s="1">
        <f t="shared" si="34"/>
        <v>0</v>
      </c>
      <c r="DC85" s="1">
        <f t="shared" si="35"/>
        <v>0</v>
      </c>
      <c r="DD85" s="111"/>
      <c r="DP85" s="59"/>
      <c r="DQ85" s="39"/>
      <c r="DR85" s="39"/>
      <c r="DS85" s="1">
        <f t="shared" si="36"/>
        <v>0</v>
      </c>
      <c r="DT85" s="1">
        <f t="shared" si="37"/>
        <v>0</v>
      </c>
      <c r="DU85" s="111"/>
      <c r="EG85" s="59"/>
      <c r="EH85" s="39"/>
      <c r="EI85" s="39"/>
      <c r="EJ85" s="1">
        <f t="shared" si="38"/>
        <v>0</v>
      </c>
      <c r="EK85" s="1">
        <f t="shared" si="39"/>
        <v>0</v>
      </c>
      <c r="EL85" s="111"/>
      <c r="EX85" s="59"/>
      <c r="EY85" s="39"/>
      <c r="EZ85" s="39"/>
      <c r="FA85" s="1">
        <f t="shared" si="40"/>
        <v>0</v>
      </c>
      <c r="FB85" s="1">
        <f t="shared" si="41"/>
        <v>0</v>
      </c>
      <c r="FC85" s="111"/>
      <c r="FO85" s="59"/>
      <c r="FP85" s="39"/>
      <c r="FQ85" s="39"/>
      <c r="FR85" s="1">
        <f t="shared" si="42"/>
        <v>0</v>
      </c>
      <c r="FS85" s="1">
        <f t="shared" si="43"/>
        <v>0</v>
      </c>
    </row>
    <row r="86" spans="2:175" x14ac:dyDescent="0.2">
      <c r="B86" s="56"/>
      <c r="D86" s="111"/>
      <c r="O86" s="169"/>
      <c r="P86" s="59"/>
      <c r="Q86" s="39"/>
      <c r="R86" s="39"/>
      <c r="S86" s="1">
        <f t="shared" si="22"/>
        <v>0</v>
      </c>
      <c r="T86" s="1">
        <f t="shared" si="23"/>
        <v>0</v>
      </c>
      <c r="U86" s="111"/>
      <c r="AG86" s="59"/>
      <c r="AH86" s="39"/>
      <c r="AI86" s="39"/>
      <c r="AJ86" s="173" t="str">
        <f t="shared" si="24"/>
        <v/>
      </c>
      <c r="AK86" s="1">
        <f t="shared" si="25"/>
        <v>0</v>
      </c>
      <c r="AL86" s="1">
        <f t="shared" si="26"/>
        <v>0</v>
      </c>
      <c r="AM86" s="111"/>
      <c r="AY86" s="59"/>
      <c r="AZ86" s="39"/>
      <c r="BA86" s="39"/>
      <c r="BB86" s="173" t="str">
        <f t="shared" si="27"/>
        <v/>
      </c>
      <c r="BC86" s="1">
        <f t="shared" si="28"/>
        <v>0</v>
      </c>
      <c r="BD86" s="1">
        <f t="shared" si="29"/>
        <v>0</v>
      </c>
      <c r="BE86" s="111"/>
      <c r="BQ86" s="59"/>
      <c r="BR86" s="39"/>
      <c r="BS86" s="39"/>
      <c r="BT86" s="1">
        <f t="shared" si="30"/>
        <v>0</v>
      </c>
      <c r="BU86" s="1">
        <f t="shared" si="31"/>
        <v>0</v>
      </c>
      <c r="BV86" s="111"/>
      <c r="CH86" s="59"/>
      <c r="CI86" s="39"/>
      <c r="CJ86" s="39"/>
      <c r="CK86" s="1">
        <f t="shared" si="32"/>
        <v>0</v>
      </c>
      <c r="CL86" s="1">
        <f t="shared" si="33"/>
        <v>0</v>
      </c>
      <c r="CM86" s="111"/>
      <c r="CY86" s="59"/>
      <c r="CZ86" s="39"/>
      <c r="DA86" s="39"/>
      <c r="DB86" s="1">
        <f t="shared" si="34"/>
        <v>0</v>
      </c>
      <c r="DC86" s="1">
        <f t="shared" si="35"/>
        <v>0</v>
      </c>
      <c r="DD86" s="111"/>
      <c r="DP86" s="59"/>
      <c r="DQ86" s="39"/>
      <c r="DR86" s="39"/>
      <c r="DS86" s="1">
        <f t="shared" si="36"/>
        <v>0</v>
      </c>
      <c r="DT86" s="1">
        <f t="shared" si="37"/>
        <v>0</v>
      </c>
      <c r="DU86" s="111"/>
      <c r="EG86" s="59"/>
      <c r="EH86" s="39"/>
      <c r="EI86" s="39"/>
      <c r="EJ86" s="1">
        <f t="shared" si="38"/>
        <v>0</v>
      </c>
      <c r="EK86" s="1">
        <f t="shared" si="39"/>
        <v>0</v>
      </c>
      <c r="EL86" s="111"/>
      <c r="EX86" s="59"/>
      <c r="EY86" s="39"/>
      <c r="EZ86" s="39"/>
      <c r="FA86" s="1">
        <f t="shared" si="40"/>
        <v>0</v>
      </c>
      <c r="FB86" s="1">
        <f t="shared" si="41"/>
        <v>0</v>
      </c>
      <c r="FC86" s="111"/>
      <c r="FO86" s="59"/>
      <c r="FP86" s="39"/>
      <c r="FQ86" s="39"/>
      <c r="FR86" s="1">
        <f t="shared" si="42"/>
        <v>0</v>
      </c>
      <c r="FS86" s="1">
        <f t="shared" si="43"/>
        <v>0</v>
      </c>
    </row>
    <row r="87" spans="2:175" x14ac:dyDescent="0.2">
      <c r="B87" s="56"/>
      <c r="D87" s="111"/>
      <c r="O87" s="169"/>
      <c r="P87" s="59"/>
      <c r="Q87" s="39"/>
      <c r="R87" s="39"/>
      <c r="S87" s="1">
        <f t="shared" si="22"/>
        <v>0</v>
      </c>
      <c r="T87" s="1">
        <f t="shared" si="23"/>
        <v>0</v>
      </c>
      <c r="U87" s="111"/>
      <c r="AG87" s="59"/>
      <c r="AH87" s="39"/>
      <c r="AI87" s="39"/>
      <c r="AJ87" s="173" t="str">
        <f t="shared" si="24"/>
        <v/>
      </c>
      <c r="AK87" s="1">
        <f t="shared" si="25"/>
        <v>0</v>
      </c>
      <c r="AL87" s="1">
        <f t="shared" si="26"/>
        <v>0</v>
      </c>
      <c r="AM87" s="111"/>
      <c r="AY87" s="59"/>
      <c r="AZ87" s="39"/>
      <c r="BA87" s="39"/>
      <c r="BB87" s="173" t="str">
        <f t="shared" si="27"/>
        <v/>
      </c>
      <c r="BC87" s="1">
        <f t="shared" si="28"/>
        <v>0</v>
      </c>
      <c r="BD87" s="1">
        <f t="shared" si="29"/>
        <v>0</v>
      </c>
      <c r="BE87" s="111"/>
      <c r="BQ87" s="59"/>
      <c r="BR87" s="39"/>
      <c r="BS87" s="39"/>
      <c r="BT87" s="1">
        <f t="shared" si="30"/>
        <v>0</v>
      </c>
      <c r="BU87" s="1">
        <f t="shared" si="31"/>
        <v>0</v>
      </c>
      <c r="BV87" s="111"/>
      <c r="CH87" s="59"/>
      <c r="CI87" s="39"/>
      <c r="CJ87" s="39"/>
      <c r="CK87" s="1">
        <f t="shared" si="32"/>
        <v>0</v>
      </c>
      <c r="CL87" s="1">
        <f t="shared" si="33"/>
        <v>0</v>
      </c>
      <c r="CM87" s="111"/>
      <c r="CY87" s="59"/>
      <c r="CZ87" s="39"/>
      <c r="DA87" s="39"/>
      <c r="DB87" s="1">
        <f t="shared" si="34"/>
        <v>0</v>
      </c>
      <c r="DC87" s="1">
        <f t="shared" si="35"/>
        <v>0</v>
      </c>
      <c r="DD87" s="111"/>
      <c r="DP87" s="59"/>
      <c r="DQ87" s="39"/>
      <c r="DR87" s="39"/>
      <c r="DS87" s="1">
        <f t="shared" si="36"/>
        <v>0</v>
      </c>
      <c r="DT87" s="1">
        <f t="shared" si="37"/>
        <v>0</v>
      </c>
      <c r="DU87" s="111"/>
      <c r="EG87" s="59"/>
      <c r="EH87" s="39"/>
      <c r="EI87" s="39"/>
      <c r="EJ87" s="1">
        <f t="shared" si="38"/>
        <v>0</v>
      </c>
      <c r="EK87" s="1">
        <f t="shared" si="39"/>
        <v>0</v>
      </c>
      <c r="EL87" s="111"/>
      <c r="EX87" s="59"/>
      <c r="EY87" s="39"/>
      <c r="EZ87" s="39"/>
      <c r="FA87" s="1">
        <f t="shared" si="40"/>
        <v>0</v>
      </c>
      <c r="FB87" s="1">
        <f t="shared" si="41"/>
        <v>0</v>
      </c>
      <c r="FC87" s="111"/>
      <c r="FO87" s="59"/>
      <c r="FP87" s="39"/>
      <c r="FQ87" s="39"/>
      <c r="FR87" s="1">
        <f t="shared" si="42"/>
        <v>0</v>
      </c>
      <c r="FS87" s="1">
        <f t="shared" si="43"/>
        <v>0</v>
      </c>
    </row>
    <row r="88" spans="2:175" x14ac:dyDescent="0.2">
      <c r="B88" s="56"/>
      <c r="D88" s="111"/>
      <c r="O88" s="169"/>
      <c r="P88" s="59"/>
      <c r="Q88" s="39"/>
      <c r="R88" s="39"/>
      <c r="S88" s="1">
        <f t="shared" si="22"/>
        <v>0</v>
      </c>
      <c r="T88" s="1">
        <f t="shared" si="23"/>
        <v>0</v>
      </c>
      <c r="U88" s="111"/>
      <c r="AG88" s="59"/>
      <c r="AH88" s="39"/>
      <c r="AI88" s="39"/>
      <c r="AJ88" s="173" t="str">
        <f t="shared" si="24"/>
        <v/>
      </c>
      <c r="AK88" s="1">
        <f t="shared" si="25"/>
        <v>0</v>
      </c>
      <c r="AL88" s="1">
        <f t="shared" si="26"/>
        <v>0</v>
      </c>
      <c r="AM88" s="111"/>
      <c r="AY88" s="59"/>
      <c r="AZ88" s="39"/>
      <c r="BA88" s="39"/>
      <c r="BB88" s="173" t="str">
        <f t="shared" si="27"/>
        <v/>
      </c>
      <c r="BC88" s="1">
        <f t="shared" si="28"/>
        <v>0</v>
      </c>
      <c r="BD88" s="1">
        <f t="shared" si="29"/>
        <v>0</v>
      </c>
      <c r="BE88" s="111"/>
      <c r="BQ88" s="59"/>
      <c r="BR88" s="39"/>
      <c r="BS88" s="39"/>
      <c r="BT88" s="1">
        <f t="shared" si="30"/>
        <v>0</v>
      </c>
      <c r="BU88" s="1">
        <f t="shared" si="31"/>
        <v>0</v>
      </c>
      <c r="BV88" s="111"/>
      <c r="CH88" s="59"/>
      <c r="CI88" s="39"/>
      <c r="CJ88" s="39"/>
      <c r="CK88" s="1">
        <f t="shared" si="32"/>
        <v>0</v>
      </c>
      <c r="CL88" s="1">
        <f t="shared" si="33"/>
        <v>0</v>
      </c>
      <c r="CM88" s="111"/>
      <c r="CY88" s="59"/>
      <c r="CZ88" s="39"/>
      <c r="DA88" s="39"/>
      <c r="DB88" s="1">
        <f t="shared" si="34"/>
        <v>0</v>
      </c>
      <c r="DC88" s="1">
        <f t="shared" si="35"/>
        <v>0</v>
      </c>
      <c r="DD88" s="111"/>
      <c r="DP88" s="59"/>
      <c r="DQ88" s="39"/>
      <c r="DR88" s="39"/>
      <c r="DS88" s="1">
        <f t="shared" si="36"/>
        <v>0</v>
      </c>
      <c r="DT88" s="1">
        <f t="shared" si="37"/>
        <v>0</v>
      </c>
      <c r="DU88" s="111"/>
      <c r="EG88" s="59"/>
      <c r="EH88" s="39"/>
      <c r="EI88" s="39"/>
      <c r="EJ88" s="1">
        <f t="shared" si="38"/>
        <v>0</v>
      </c>
      <c r="EK88" s="1">
        <f t="shared" si="39"/>
        <v>0</v>
      </c>
      <c r="EL88" s="111"/>
      <c r="EX88" s="59"/>
      <c r="EY88" s="39"/>
      <c r="EZ88" s="39"/>
      <c r="FA88" s="1">
        <f t="shared" si="40"/>
        <v>0</v>
      </c>
      <c r="FB88" s="1">
        <f t="shared" si="41"/>
        <v>0</v>
      </c>
      <c r="FC88" s="111"/>
      <c r="FO88" s="59"/>
      <c r="FP88" s="39"/>
      <c r="FQ88" s="39"/>
      <c r="FR88" s="1">
        <f t="shared" si="42"/>
        <v>0</v>
      </c>
      <c r="FS88" s="1">
        <f t="shared" si="43"/>
        <v>0</v>
      </c>
    </row>
    <row r="89" spans="2:175" x14ac:dyDescent="0.2">
      <c r="B89" s="56"/>
      <c r="D89" s="111"/>
      <c r="O89" s="169"/>
      <c r="P89" s="59"/>
      <c r="Q89" s="39"/>
      <c r="R89" s="39"/>
      <c r="S89" s="1">
        <f t="shared" si="22"/>
        <v>0</v>
      </c>
      <c r="T89" s="1">
        <f t="shared" si="23"/>
        <v>0</v>
      </c>
      <c r="U89" s="111"/>
      <c r="AG89" s="59"/>
      <c r="AH89" s="39"/>
      <c r="AI89" s="39"/>
      <c r="AJ89" s="173" t="str">
        <f t="shared" si="24"/>
        <v/>
      </c>
      <c r="AK89" s="1">
        <f t="shared" si="25"/>
        <v>0</v>
      </c>
      <c r="AL89" s="1">
        <f t="shared" si="26"/>
        <v>0</v>
      </c>
      <c r="AM89" s="111"/>
      <c r="AY89" s="59"/>
      <c r="AZ89" s="39"/>
      <c r="BA89" s="39"/>
      <c r="BB89" s="173" t="str">
        <f t="shared" si="27"/>
        <v/>
      </c>
      <c r="BC89" s="1">
        <f t="shared" si="28"/>
        <v>0</v>
      </c>
      <c r="BD89" s="1">
        <f t="shared" si="29"/>
        <v>0</v>
      </c>
      <c r="BE89" s="111"/>
      <c r="BQ89" s="59"/>
      <c r="BR89" s="39"/>
      <c r="BS89" s="39"/>
      <c r="BT89" s="1">
        <f t="shared" si="30"/>
        <v>0</v>
      </c>
      <c r="BU89" s="1">
        <f t="shared" si="31"/>
        <v>0</v>
      </c>
      <c r="BV89" s="111"/>
      <c r="CH89" s="59"/>
      <c r="CI89" s="39"/>
      <c r="CJ89" s="39"/>
      <c r="CK89" s="1">
        <f t="shared" si="32"/>
        <v>0</v>
      </c>
      <c r="CL89" s="1">
        <f t="shared" si="33"/>
        <v>0</v>
      </c>
      <c r="CM89" s="111"/>
      <c r="CY89" s="59"/>
      <c r="CZ89" s="39"/>
      <c r="DA89" s="39"/>
      <c r="DB89" s="1">
        <f t="shared" si="34"/>
        <v>0</v>
      </c>
      <c r="DC89" s="1">
        <f t="shared" si="35"/>
        <v>0</v>
      </c>
      <c r="DD89" s="111"/>
      <c r="DP89" s="59"/>
      <c r="DQ89" s="39"/>
      <c r="DR89" s="39"/>
      <c r="DS89" s="1">
        <f t="shared" si="36"/>
        <v>0</v>
      </c>
      <c r="DT89" s="1">
        <f t="shared" si="37"/>
        <v>0</v>
      </c>
      <c r="DU89" s="111"/>
      <c r="EG89" s="59"/>
      <c r="EH89" s="39"/>
      <c r="EI89" s="39"/>
      <c r="EJ89" s="1">
        <f t="shared" si="38"/>
        <v>0</v>
      </c>
      <c r="EK89" s="1">
        <f t="shared" si="39"/>
        <v>0</v>
      </c>
      <c r="EL89" s="111"/>
      <c r="EX89" s="59"/>
      <c r="EY89" s="39"/>
      <c r="EZ89" s="39"/>
      <c r="FA89" s="1">
        <f t="shared" si="40"/>
        <v>0</v>
      </c>
      <c r="FB89" s="1">
        <f t="shared" si="41"/>
        <v>0</v>
      </c>
      <c r="FC89" s="111"/>
      <c r="FO89" s="59"/>
      <c r="FP89" s="39"/>
      <c r="FQ89" s="39"/>
      <c r="FR89" s="1">
        <f t="shared" si="42"/>
        <v>0</v>
      </c>
      <c r="FS89" s="1">
        <f t="shared" si="43"/>
        <v>0</v>
      </c>
    </row>
    <row r="90" spans="2:175" x14ac:dyDescent="0.2">
      <c r="B90" s="56"/>
      <c r="D90" s="111"/>
      <c r="O90" s="169"/>
      <c r="P90" s="59"/>
      <c r="Q90" s="39"/>
      <c r="R90" s="39"/>
      <c r="S90" s="1">
        <f t="shared" si="22"/>
        <v>0</v>
      </c>
      <c r="T90" s="1">
        <f t="shared" si="23"/>
        <v>0</v>
      </c>
      <c r="U90" s="111"/>
      <c r="AG90" s="59"/>
      <c r="AH90" s="39"/>
      <c r="AI90" s="39"/>
      <c r="AJ90" s="173" t="str">
        <f t="shared" si="24"/>
        <v/>
      </c>
      <c r="AK90" s="1">
        <f t="shared" si="25"/>
        <v>0</v>
      </c>
      <c r="AL90" s="1">
        <f t="shared" si="26"/>
        <v>0</v>
      </c>
      <c r="AM90" s="111"/>
      <c r="AY90" s="59"/>
      <c r="AZ90" s="39"/>
      <c r="BA90" s="39"/>
      <c r="BB90" s="173" t="str">
        <f t="shared" si="27"/>
        <v/>
      </c>
      <c r="BC90" s="1">
        <f t="shared" si="28"/>
        <v>0</v>
      </c>
      <c r="BD90" s="1">
        <f t="shared" si="29"/>
        <v>0</v>
      </c>
      <c r="BE90" s="111"/>
      <c r="BQ90" s="59"/>
      <c r="BR90" s="39"/>
      <c r="BS90" s="39"/>
      <c r="BT90" s="1">
        <f t="shared" si="30"/>
        <v>0</v>
      </c>
      <c r="BU90" s="1">
        <f t="shared" si="31"/>
        <v>0</v>
      </c>
      <c r="BV90" s="111"/>
      <c r="CH90" s="59"/>
      <c r="CI90" s="39"/>
      <c r="CJ90" s="39"/>
      <c r="CK90" s="1">
        <f t="shared" si="32"/>
        <v>0</v>
      </c>
      <c r="CL90" s="1">
        <f t="shared" si="33"/>
        <v>0</v>
      </c>
      <c r="CM90" s="111"/>
      <c r="CY90" s="59"/>
      <c r="CZ90" s="39"/>
      <c r="DA90" s="39"/>
      <c r="DB90" s="1">
        <f t="shared" si="34"/>
        <v>0</v>
      </c>
      <c r="DC90" s="1">
        <f t="shared" si="35"/>
        <v>0</v>
      </c>
      <c r="DD90" s="111"/>
      <c r="DP90" s="59"/>
      <c r="DQ90" s="39"/>
      <c r="DR90" s="39"/>
      <c r="DS90" s="1">
        <f t="shared" si="36"/>
        <v>0</v>
      </c>
      <c r="DT90" s="1">
        <f t="shared" si="37"/>
        <v>0</v>
      </c>
      <c r="DU90" s="111"/>
      <c r="EG90" s="59"/>
      <c r="EH90" s="39"/>
      <c r="EI90" s="39"/>
      <c r="EJ90" s="1">
        <f t="shared" si="38"/>
        <v>0</v>
      </c>
      <c r="EK90" s="1">
        <f t="shared" si="39"/>
        <v>0</v>
      </c>
      <c r="EL90" s="111"/>
      <c r="EX90" s="59"/>
      <c r="EY90" s="39"/>
      <c r="EZ90" s="39"/>
      <c r="FA90" s="1">
        <f t="shared" si="40"/>
        <v>0</v>
      </c>
      <c r="FB90" s="1">
        <f t="shared" si="41"/>
        <v>0</v>
      </c>
      <c r="FC90" s="111"/>
      <c r="FO90" s="59"/>
      <c r="FP90" s="39"/>
      <c r="FQ90" s="39"/>
      <c r="FR90" s="1">
        <f t="shared" si="42"/>
        <v>0</v>
      </c>
      <c r="FS90" s="1">
        <f t="shared" si="43"/>
        <v>0</v>
      </c>
    </row>
    <row r="91" spans="2:175" x14ac:dyDescent="0.2">
      <c r="B91" s="56"/>
      <c r="D91" s="111"/>
      <c r="O91" s="169"/>
      <c r="P91" s="59"/>
      <c r="Q91" s="39"/>
      <c r="R91" s="39"/>
      <c r="S91" s="1">
        <f t="shared" si="22"/>
        <v>0</v>
      </c>
      <c r="T91" s="1">
        <f t="shared" si="23"/>
        <v>0</v>
      </c>
      <c r="U91" s="111"/>
      <c r="AG91" s="59"/>
      <c r="AH91" s="39"/>
      <c r="AI91" s="39"/>
      <c r="AJ91" s="173" t="str">
        <f t="shared" si="24"/>
        <v/>
      </c>
      <c r="AK91" s="1">
        <f t="shared" si="25"/>
        <v>0</v>
      </c>
      <c r="AL91" s="1">
        <f t="shared" si="26"/>
        <v>0</v>
      </c>
      <c r="AM91" s="111"/>
      <c r="AY91" s="59"/>
      <c r="AZ91" s="39"/>
      <c r="BA91" s="39"/>
      <c r="BB91" s="173" t="str">
        <f t="shared" si="27"/>
        <v/>
      </c>
      <c r="BC91" s="1">
        <f t="shared" si="28"/>
        <v>0</v>
      </c>
      <c r="BD91" s="1">
        <f t="shared" si="29"/>
        <v>0</v>
      </c>
      <c r="BE91" s="111"/>
      <c r="BQ91" s="59"/>
      <c r="BR91" s="39"/>
      <c r="BS91" s="39"/>
      <c r="BT91" s="1">
        <f t="shared" si="30"/>
        <v>0</v>
      </c>
      <c r="BU91" s="1">
        <f t="shared" si="31"/>
        <v>0</v>
      </c>
      <c r="BV91" s="111"/>
      <c r="CH91" s="59"/>
      <c r="CI91" s="39"/>
      <c r="CJ91" s="39"/>
      <c r="CK91" s="1">
        <f t="shared" si="32"/>
        <v>0</v>
      </c>
      <c r="CL91" s="1">
        <f t="shared" si="33"/>
        <v>0</v>
      </c>
      <c r="CM91" s="111"/>
      <c r="CY91" s="59"/>
      <c r="CZ91" s="39"/>
      <c r="DA91" s="39"/>
      <c r="DB91" s="1">
        <f t="shared" si="34"/>
        <v>0</v>
      </c>
      <c r="DC91" s="1">
        <f t="shared" si="35"/>
        <v>0</v>
      </c>
      <c r="DD91" s="111"/>
      <c r="DP91" s="59"/>
      <c r="DQ91" s="39"/>
      <c r="DR91" s="39"/>
      <c r="DS91" s="1">
        <f t="shared" si="36"/>
        <v>0</v>
      </c>
      <c r="DT91" s="1">
        <f t="shared" si="37"/>
        <v>0</v>
      </c>
      <c r="DU91" s="111"/>
      <c r="EG91" s="59"/>
      <c r="EH91" s="39"/>
      <c r="EI91" s="39"/>
      <c r="EJ91" s="1">
        <f t="shared" si="38"/>
        <v>0</v>
      </c>
      <c r="EK91" s="1">
        <f t="shared" si="39"/>
        <v>0</v>
      </c>
      <c r="EL91" s="111"/>
      <c r="EX91" s="59"/>
      <c r="EY91" s="39"/>
      <c r="EZ91" s="39"/>
      <c r="FA91" s="1">
        <f t="shared" si="40"/>
        <v>0</v>
      </c>
      <c r="FB91" s="1">
        <f t="shared" si="41"/>
        <v>0</v>
      </c>
      <c r="FC91" s="111"/>
      <c r="FO91" s="59"/>
      <c r="FP91" s="39"/>
      <c r="FQ91" s="39"/>
      <c r="FR91" s="1">
        <f t="shared" si="42"/>
        <v>0</v>
      </c>
      <c r="FS91" s="1">
        <f t="shared" si="43"/>
        <v>0</v>
      </c>
    </row>
    <row r="92" spans="2:175" x14ac:dyDescent="0.2">
      <c r="B92" s="56"/>
      <c r="D92" s="111"/>
      <c r="O92" s="169"/>
      <c r="P92" s="59"/>
      <c r="Q92" s="39"/>
      <c r="R92" s="39"/>
      <c r="S92" s="1">
        <f t="shared" si="22"/>
        <v>0</v>
      </c>
      <c r="T92" s="1">
        <f t="shared" si="23"/>
        <v>0</v>
      </c>
      <c r="U92" s="111"/>
      <c r="AG92" s="59"/>
      <c r="AH92" s="39"/>
      <c r="AI92" s="39"/>
      <c r="AJ92" s="173" t="str">
        <f t="shared" si="24"/>
        <v/>
      </c>
      <c r="AK92" s="1">
        <f t="shared" si="25"/>
        <v>0</v>
      </c>
      <c r="AL92" s="1">
        <f t="shared" si="26"/>
        <v>0</v>
      </c>
      <c r="AM92" s="111"/>
      <c r="AY92" s="59"/>
      <c r="AZ92" s="39"/>
      <c r="BA92" s="39"/>
      <c r="BB92" s="173" t="str">
        <f t="shared" si="27"/>
        <v/>
      </c>
      <c r="BC92" s="1">
        <f t="shared" si="28"/>
        <v>0</v>
      </c>
      <c r="BD92" s="1">
        <f t="shared" si="29"/>
        <v>0</v>
      </c>
      <c r="BE92" s="111"/>
      <c r="BQ92" s="59"/>
      <c r="BR92" s="39"/>
      <c r="BS92" s="39"/>
      <c r="BT92" s="1">
        <f t="shared" si="30"/>
        <v>0</v>
      </c>
      <c r="BU92" s="1">
        <f t="shared" si="31"/>
        <v>0</v>
      </c>
      <c r="BV92" s="111"/>
      <c r="CH92" s="59"/>
      <c r="CI92" s="39"/>
      <c r="CJ92" s="39"/>
      <c r="CK92" s="1">
        <f t="shared" si="32"/>
        <v>0</v>
      </c>
      <c r="CL92" s="1">
        <f t="shared" si="33"/>
        <v>0</v>
      </c>
      <c r="CM92" s="111"/>
      <c r="CY92" s="59"/>
      <c r="CZ92" s="39"/>
      <c r="DA92" s="39"/>
      <c r="DB92" s="1">
        <f t="shared" si="34"/>
        <v>0</v>
      </c>
      <c r="DC92" s="1">
        <f t="shared" si="35"/>
        <v>0</v>
      </c>
      <c r="DD92" s="111"/>
      <c r="DP92" s="59"/>
      <c r="DQ92" s="39"/>
      <c r="DR92" s="39"/>
      <c r="DS92" s="1">
        <f t="shared" si="36"/>
        <v>0</v>
      </c>
      <c r="DT92" s="1">
        <f t="shared" si="37"/>
        <v>0</v>
      </c>
      <c r="DU92" s="111"/>
      <c r="EG92" s="59"/>
      <c r="EH92" s="39"/>
      <c r="EI92" s="39"/>
      <c r="EJ92" s="1">
        <f t="shared" si="38"/>
        <v>0</v>
      </c>
      <c r="EK92" s="1">
        <f t="shared" si="39"/>
        <v>0</v>
      </c>
      <c r="EL92" s="111"/>
      <c r="EX92" s="59"/>
      <c r="EY92" s="39"/>
      <c r="EZ92" s="39"/>
      <c r="FA92" s="1">
        <f t="shared" si="40"/>
        <v>0</v>
      </c>
      <c r="FB92" s="1">
        <f t="shared" si="41"/>
        <v>0</v>
      </c>
      <c r="FC92" s="111"/>
      <c r="FO92" s="59"/>
      <c r="FP92" s="39"/>
      <c r="FQ92" s="39"/>
      <c r="FR92" s="1">
        <f t="shared" si="42"/>
        <v>0</v>
      </c>
      <c r="FS92" s="1">
        <f t="shared" si="43"/>
        <v>0</v>
      </c>
    </row>
    <row r="93" spans="2:175" x14ac:dyDescent="0.2">
      <c r="B93" s="56"/>
      <c r="D93" s="111"/>
      <c r="O93" s="169"/>
      <c r="P93" s="59"/>
      <c r="Q93" s="39"/>
      <c r="R93" s="39"/>
      <c r="S93" s="1">
        <f t="shared" si="22"/>
        <v>0</v>
      </c>
      <c r="T93" s="1">
        <f t="shared" si="23"/>
        <v>0</v>
      </c>
      <c r="U93" s="111"/>
      <c r="AG93" s="59"/>
      <c r="AH93" s="39"/>
      <c r="AI93" s="39"/>
      <c r="AJ93" s="173" t="str">
        <f t="shared" si="24"/>
        <v/>
      </c>
      <c r="AK93" s="1">
        <f t="shared" si="25"/>
        <v>0</v>
      </c>
      <c r="AL93" s="1">
        <f t="shared" si="26"/>
        <v>0</v>
      </c>
      <c r="AM93" s="111"/>
      <c r="AY93" s="59"/>
      <c r="AZ93" s="39"/>
      <c r="BA93" s="39"/>
      <c r="BB93" s="173" t="str">
        <f t="shared" si="27"/>
        <v/>
      </c>
      <c r="BC93" s="1">
        <f t="shared" si="28"/>
        <v>0</v>
      </c>
      <c r="BD93" s="1">
        <f t="shared" si="29"/>
        <v>0</v>
      </c>
      <c r="BE93" s="111"/>
      <c r="BQ93" s="59"/>
      <c r="BR93" s="39"/>
      <c r="BS93" s="39"/>
      <c r="BT93" s="1">
        <f t="shared" si="30"/>
        <v>0</v>
      </c>
      <c r="BU93" s="1">
        <f t="shared" si="31"/>
        <v>0</v>
      </c>
      <c r="BV93" s="111"/>
      <c r="CH93" s="59"/>
      <c r="CI93" s="39"/>
      <c r="CJ93" s="39"/>
      <c r="CK93" s="1">
        <f t="shared" si="32"/>
        <v>0</v>
      </c>
      <c r="CL93" s="1">
        <f t="shared" si="33"/>
        <v>0</v>
      </c>
      <c r="CM93" s="111"/>
      <c r="CY93" s="59"/>
      <c r="CZ93" s="39"/>
      <c r="DA93" s="39"/>
      <c r="DB93" s="1">
        <f t="shared" si="34"/>
        <v>0</v>
      </c>
      <c r="DC93" s="1">
        <f t="shared" si="35"/>
        <v>0</v>
      </c>
      <c r="DD93" s="111"/>
      <c r="DP93" s="59"/>
      <c r="DQ93" s="39"/>
      <c r="DR93" s="39"/>
      <c r="DS93" s="1">
        <f t="shared" si="36"/>
        <v>0</v>
      </c>
      <c r="DT93" s="1">
        <f t="shared" si="37"/>
        <v>0</v>
      </c>
      <c r="DU93" s="111"/>
      <c r="EG93" s="59"/>
      <c r="EH93" s="39"/>
      <c r="EI93" s="39"/>
      <c r="EJ93" s="1">
        <f t="shared" si="38"/>
        <v>0</v>
      </c>
      <c r="EK93" s="1">
        <f t="shared" si="39"/>
        <v>0</v>
      </c>
      <c r="EL93" s="111"/>
      <c r="EX93" s="59"/>
      <c r="EY93" s="39"/>
      <c r="EZ93" s="39"/>
      <c r="FA93" s="1">
        <f t="shared" si="40"/>
        <v>0</v>
      </c>
      <c r="FB93" s="1">
        <f t="shared" si="41"/>
        <v>0</v>
      </c>
      <c r="FC93" s="111"/>
      <c r="FO93" s="59"/>
      <c r="FP93" s="39"/>
      <c r="FQ93" s="39"/>
      <c r="FR93" s="1">
        <f t="shared" si="42"/>
        <v>0</v>
      </c>
      <c r="FS93" s="1">
        <f t="shared" si="43"/>
        <v>0</v>
      </c>
    </row>
    <row r="94" spans="2:175" x14ac:dyDescent="0.2">
      <c r="B94" s="56"/>
      <c r="D94" s="111"/>
      <c r="O94" s="169"/>
      <c r="P94" s="59"/>
      <c r="Q94" s="39"/>
      <c r="R94" s="39"/>
      <c r="S94" s="1">
        <f t="shared" si="22"/>
        <v>0</v>
      </c>
      <c r="T94" s="1">
        <f t="shared" si="23"/>
        <v>0</v>
      </c>
      <c r="U94" s="111"/>
      <c r="AG94" s="59"/>
      <c r="AH94" s="39"/>
      <c r="AI94" s="39"/>
      <c r="AJ94" s="173" t="str">
        <f t="shared" si="24"/>
        <v/>
      </c>
      <c r="AK94" s="1">
        <f t="shared" si="25"/>
        <v>0</v>
      </c>
      <c r="AL94" s="1">
        <f t="shared" si="26"/>
        <v>0</v>
      </c>
      <c r="AM94" s="111"/>
      <c r="AY94" s="59"/>
      <c r="AZ94" s="39"/>
      <c r="BA94" s="39"/>
      <c r="BB94" s="173" t="str">
        <f t="shared" si="27"/>
        <v/>
      </c>
      <c r="BC94" s="1">
        <f t="shared" si="28"/>
        <v>0</v>
      </c>
      <c r="BD94" s="1">
        <f t="shared" si="29"/>
        <v>0</v>
      </c>
      <c r="BE94" s="111"/>
      <c r="BQ94" s="59"/>
      <c r="BR94" s="39"/>
      <c r="BS94" s="39"/>
      <c r="BT94" s="1">
        <f t="shared" si="30"/>
        <v>0</v>
      </c>
      <c r="BU94" s="1">
        <f t="shared" si="31"/>
        <v>0</v>
      </c>
      <c r="BV94" s="111"/>
      <c r="CH94" s="59"/>
      <c r="CI94" s="39"/>
      <c r="CJ94" s="39"/>
      <c r="CK94" s="1">
        <f t="shared" si="32"/>
        <v>0</v>
      </c>
      <c r="CL94" s="1">
        <f t="shared" si="33"/>
        <v>0</v>
      </c>
      <c r="CM94" s="111"/>
      <c r="CY94" s="59"/>
      <c r="CZ94" s="39"/>
      <c r="DA94" s="39"/>
      <c r="DB94" s="1">
        <f t="shared" si="34"/>
        <v>0</v>
      </c>
      <c r="DC94" s="1">
        <f t="shared" si="35"/>
        <v>0</v>
      </c>
      <c r="DD94" s="111"/>
      <c r="DP94" s="59"/>
      <c r="DQ94" s="39"/>
      <c r="DR94" s="39"/>
      <c r="DS94" s="1">
        <f t="shared" si="36"/>
        <v>0</v>
      </c>
      <c r="DT94" s="1">
        <f t="shared" si="37"/>
        <v>0</v>
      </c>
      <c r="DU94" s="111"/>
      <c r="EG94" s="59"/>
      <c r="EH94" s="39"/>
      <c r="EI94" s="39"/>
      <c r="EJ94" s="1">
        <f t="shared" si="38"/>
        <v>0</v>
      </c>
      <c r="EK94" s="1">
        <f t="shared" si="39"/>
        <v>0</v>
      </c>
      <c r="EL94" s="111"/>
      <c r="EX94" s="59"/>
      <c r="EY94" s="39"/>
      <c r="EZ94" s="39"/>
      <c r="FA94" s="1">
        <f t="shared" si="40"/>
        <v>0</v>
      </c>
      <c r="FB94" s="1">
        <f t="shared" si="41"/>
        <v>0</v>
      </c>
      <c r="FC94" s="111"/>
      <c r="FO94" s="59"/>
      <c r="FP94" s="39"/>
      <c r="FQ94" s="39"/>
      <c r="FR94" s="1">
        <f t="shared" si="42"/>
        <v>0</v>
      </c>
      <c r="FS94" s="1">
        <f t="shared" si="43"/>
        <v>0</v>
      </c>
    </row>
    <row r="95" spans="2:175" x14ac:dyDescent="0.2">
      <c r="B95" s="56"/>
      <c r="D95" s="111"/>
      <c r="O95" s="169"/>
      <c r="P95" s="59"/>
      <c r="Q95" s="39"/>
      <c r="R95" s="39"/>
      <c r="S95" s="1">
        <f t="shared" si="22"/>
        <v>0</v>
      </c>
      <c r="T95" s="1">
        <f t="shared" si="23"/>
        <v>0</v>
      </c>
      <c r="U95" s="111"/>
      <c r="AG95" s="59"/>
      <c r="AH95" s="39"/>
      <c r="AI95" s="39"/>
      <c r="AJ95" s="173" t="str">
        <f t="shared" si="24"/>
        <v/>
      </c>
      <c r="AK95" s="1">
        <f t="shared" si="25"/>
        <v>0</v>
      </c>
      <c r="AL95" s="1">
        <f t="shared" si="26"/>
        <v>0</v>
      </c>
      <c r="AM95" s="111"/>
      <c r="AY95" s="59"/>
      <c r="AZ95" s="39"/>
      <c r="BA95" s="39"/>
      <c r="BB95" s="173" t="str">
        <f t="shared" si="27"/>
        <v/>
      </c>
      <c r="BC95" s="1">
        <f t="shared" si="28"/>
        <v>0</v>
      </c>
      <c r="BD95" s="1">
        <f t="shared" si="29"/>
        <v>0</v>
      </c>
      <c r="BE95" s="111"/>
      <c r="BQ95" s="59"/>
      <c r="BR95" s="39"/>
      <c r="BS95" s="39"/>
      <c r="BT95" s="1">
        <f t="shared" si="30"/>
        <v>0</v>
      </c>
      <c r="BU95" s="1">
        <f t="shared" si="31"/>
        <v>0</v>
      </c>
      <c r="BV95" s="111"/>
      <c r="CH95" s="59"/>
      <c r="CI95" s="39"/>
      <c r="CJ95" s="39"/>
      <c r="CK95" s="1">
        <f t="shared" si="32"/>
        <v>0</v>
      </c>
      <c r="CL95" s="1">
        <f t="shared" si="33"/>
        <v>0</v>
      </c>
      <c r="CM95" s="111"/>
      <c r="CY95" s="59"/>
      <c r="CZ95" s="39"/>
      <c r="DA95" s="39"/>
      <c r="DB95" s="1">
        <f t="shared" si="34"/>
        <v>0</v>
      </c>
      <c r="DC95" s="1">
        <f t="shared" si="35"/>
        <v>0</v>
      </c>
      <c r="DD95" s="111"/>
      <c r="DP95" s="59"/>
      <c r="DQ95" s="39"/>
      <c r="DR95" s="39"/>
      <c r="DS95" s="1">
        <f t="shared" si="36"/>
        <v>0</v>
      </c>
      <c r="DT95" s="1">
        <f t="shared" si="37"/>
        <v>0</v>
      </c>
      <c r="DU95" s="111"/>
      <c r="EG95" s="59"/>
      <c r="EH95" s="39"/>
      <c r="EI95" s="39"/>
      <c r="EJ95" s="1">
        <f t="shared" si="38"/>
        <v>0</v>
      </c>
      <c r="EK95" s="1">
        <f t="shared" si="39"/>
        <v>0</v>
      </c>
      <c r="EL95" s="111"/>
      <c r="EX95" s="59"/>
      <c r="EY95" s="39"/>
      <c r="EZ95" s="39"/>
      <c r="FA95" s="1">
        <f t="shared" si="40"/>
        <v>0</v>
      </c>
      <c r="FB95" s="1">
        <f t="shared" si="41"/>
        <v>0</v>
      </c>
      <c r="FC95" s="111"/>
      <c r="FO95" s="59"/>
      <c r="FP95" s="39"/>
      <c r="FQ95" s="39"/>
      <c r="FR95" s="1">
        <f t="shared" si="42"/>
        <v>0</v>
      </c>
      <c r="FS95" s="1">
        <f t="shared" si="43"/>
        <v>0</v>
      </c>
    </row>
    <row r="96" spans="2:175" x14ac:dyDescent="0.2">
      <c r="B96" s="56"/>
      <c r="D96" s="111"/>
      <c r="O96" s="169"/>
      <c r="P96" s="59"/>
      <c r="Q96" s="39"/>
      <c r="R96" s="39"/>
      <c r="S96" s="1">
        <f t="shared" si="22"/>
        <v>0</v>
      </c>
      <c r="T96" s="1">
        <f t="shared" si="23"/>
        <v>0</v>
      </c>
      <c r="U96" s="111"/>
      <c r="AG96" s="59"/>
      <c r="AH96" s="39"/>
      <c r="AI96" s="39"/>
      <c r="AJ96" s="173" t="str">
        <f t="shared" si="24"/>
        <v/>
      </c>
      <c r="AK96" s="1">
        <f t="shared" si="25"/>
        <v>0</v>
      </c>
      <c r="AL96" s="1">
        <f t="shared" si="26"/>
        <v>0</v>
      </c>
      <c r="AM96" s="111"/>
      <c r="AY96" s="59"/>
      <c r="AZ96" s="39"/>
      <c r="BA96" s="39"/>
      <c r="BB96" s="173" t="str">
        <f t="shared" si="27"/>
        <v/>
      </c>
      <c r="BC96" s="1">
        <f t="shared" si="28"/>
        <v>0</v>
      </c>
      <c r="BD96" s="1">
        <f t="shared" si="29"/>
        <v>0</v>
      </c>
      <c r="BE96" s="111"/>
      <c r="BQ96" s="59"/>
      <c r="BR96" s="39"/>
      <c r="BS96" s="39"/>
      <c r="BT96" s="1">
        <f t="shared" si="30"/>
        <v>0</v>
      </c>
      <c r="BU96" s="1">
        <f t="shared" si="31"/>
        <v>0</v>
      </c>
      <c r="BV96" s="111"/>
      <c r="CH96" s="59"/>
      <c r="CI96" s="39"/>
      <c r="CJ96" s="39"/>
      <c r="CK96" s="1">
        <f t="shared" si="32"/>
        <v>0</v>
      </c>
      <c r="CL96" s="1">
        <f t="shared" si="33"/>
        <v>0</v>
      </c>
      <c r="CM96" s="111"/>
      <c r="CY96" s="59"/>
      <c r="CZ96" s="39"/>
      <c r="DA96" s="39"/>
      <c r="DB96" s="1">
        <f t="shared" si="34"/>
        <v>0</v>
      </c>
      <c r="DC96" s="1">
        <f t="shared" si="35"/>
        <v>0</v>
      </c>
      <c r="DD96" s="111"/>
      <c r="DP96" s="59"/>
      <c r="DQ96" s="39"/>
      <c r="DR96" s="39"/>
      <c r="DS96" s="1">
        <f t="shared" si="36"/>
        <v>0</v>
      </c>
      <c r="DT96" s="1">
        <f t="shared" si="37"/>
        <v>0</v>
      </c>
      <c r="DU96" s="111"/>
      <c r="EG96" s="59"/>
      <c r="EH96" s="39"/>
      <c r="EI96" s="39"/>
      <c r="EJ96" s="1">
        <f t="shared" si="38"/>
        <v>0</v>
      </c>
      <c r="EK96" s="1">
        <f t="shared" si="39"/>
        <v>0</v>
      </c>
      <c r="EL96" s="111"/>
      <c r="EX96" s="59"/>
      <c r="EY96" s="39"/>
      <c r="EZ96" s="39"/>
      <c r="FA96" s="1">
        <f t="shared" si="40"/>
        <v>0</v>
      </c>
      <c r="FB96" s="1">
        <f t="shared" si="41"/>
        <v>0</v>
      </c>
      <c r="FC96" s="111"/>
      <c r="FO96" s="59"/>
      <c r="FP96" s="39"/>
      <c r="FQ96" s="39"/>
      <c r="FR96" s="1">
        <f t="shared" si="42"/>
        <v>0</v>
      </c>
      <c r="FS96" s="1">
        <f t="shared" si="43"/>
        <v>0</v>
      </c>
    </row>
    <row r="97" spans="2:175" x14ac:dyDescent="0.2">
      <c r="B97" s="56"/>
      <c r="D97" s="111"/>
      <c r="O97" s="169"/>
      <c r="P97" s="59"/>
      <c r="Q97" s="39"/>
      <c r="R97" s="39"/>
      <c r="S97" s="1">
        <f t="shared" si="22"/>
        <v>0</v>
      </c>
      <c r="T97" s="1">
        <f t="shared" si="23"/>
        <v>0</v>
      </c>
      <c r="U97" s="111"/>
      <c r="AG97" s="59"/>
      <c r="AH97" s="39"/>
      <c r="AI97" s="39"/>
      <c r="AJ97" s="173" t="str">
        <f t="shared" si="24"/>
        <v/>
      </c>
      <c r="AK97" s="1">
        <f t="shared" si="25"/>
        <v>0</v>
      </c>
      <c r="AL97" s="1">
        <f t="shared" si="26"/>
        <v>0</v>
      </c>
      <c r="AM97" s="111"/>
      <c r="AY97" s="59"/>
      <c r="AZ97" s="39"/>
      <c r="BA97" s="39"/>
      <c r="BB97" s="173" t="str">
        <f t="shared" si="27"/>
        <v/>
      </c>
      <c r="BC97" s="1">
        <f t="shared" si="28"/>
        <v>0</v>
      </c>
      <c r="BD97" s="1">
        <f t="shared" si="29"/>
        <v>0</v>
      </c>
      <c r="BE97" s="111"/>
      <c r="BQ97" s="59"/>
      <c r="BR97" s="39"/>
      <c r="BS97" s="39"/>
      <c r="BT97" s="1">
        <f t="shared" si="30"/>
        <v>0</v>
      </c>
      <c r="BU97" s="1">
        <f t="shared" si="31"/>
        <v>0</v>
      </c>
      <c r="BV97" s="111"/>
      <c r="CH97" s="59"/>
      <c r="CI97" s="39"/>
      <c r="CJ97" s="39"/>
      <c r="CK97" s="1">
        <f t="shared" si="32"/>
        <v>0</v>
      </c>
      <c r="CL97" s="1">
        <f t="shared" si="33"/>
        <v>0</v>
      </c>
      <c r="CM97" s="111"/>
      <c r="CY97" s="59"/>
      <c r="CZ97" s="39"/>
      <c r="DA97" s="39"/>
      <c r="DB97" s="1">
        <f t="shared" si="34"/>
        <v>0</v>
      </c>
      <c r="DC97" s="1">
        <f t="shared" si="35"/>
        <v>0</v>
      </c>
      <c r="DD97" s="111"/>
      <c r="DP97" s="59"/>
      <c r="DQ97" s="39"/>
      <c r="DR97" s="39"/>
      <c r="DS97" s="1">
        <f t="shared" si="36"/>
        <v>0</v>
      </c>
      <c r="DT97" s="1">
        <f t="shared" si="37"/>
        <v>0</v>
      </c>
      <c r="DU97" s="111"/>
      <c r="EG97" s="59"/>
      <c r="EH97" s="39"/>
      <c r="EI97" s="39"/>
      <c r="EJ97" s="1">
        <f t="shared" si="38"/>
        <v>0</v>
      </c>
      <c r="EK97" s="1">
        <f t="shared" si="39"/>
        <v>0</v>
      </c>
      <c r="EL97" s="111"/>
      <c r="EX97" s="59"/>
      <c r="EY97" s="39"/>
      <c r="EZ97" s="39"/>
      <c r="FA97" s="1">
        <f t="shared" si="40"/>
        <v>0</v>
      </c>
      <c r="FB97" s="1">
        <f t="shared" si="41"/>
        <v>0</v>
      </c>
      <c r="FC97" s="111"/>
      <c r="FO97" s="59"/>
      <c r="FP97" s="39"/>
      <c r="FQ97" s="39"/>
      <c r="FR97" s="1">
        <f t="shared" si="42"/>
        <v>0</v>
      </c>
      <c r="FS97" s="1">
        <f t="shared" si="43"/>
        <v>0</v>
      </c>
    </row>
    <row r="98" spans="2:175" x14ac:dyDescent="0.2">
      <c r="B98" s="56"/>
      <c r="D98" s="111"/>
      <c r="O98" s="169"/>
      <c r="P98" s="59"/>
      <c r="Q98" s="39"/>
      <c r="R98" s="39"/>
      <c r="S98" s="1">
        <f t="shared" si="22"/>
        <v>0</v>
      </c>
      <c r="T98" s="1">
        <f t="shared" si="23"/>
        <v>0</v>
      </c>
      <c r="U98" s="111"/>
      <c r="AG98" s="59"/>
      <c r="AH98" s="39"/>
      <c r="AI98" s="39"/>
      <c r="AJ98" s="173" t="str">
        <f t="shared" si="24"/>
        <v/>
      </c>
      <c r="AK98" s="1">
        <f t="shared" si="25"/>
        <v>0</v>
      </c>
      <c r="AL98" s="1">
        <f t="shared" si="26"/>
        <v>0</v>
      </c>
      <c r="AM98" s="111"/>
      <c r="AY98" s="59"/>
      <c r="AZ98" s="39"/>
      <c r="BA98" s="39"/>
      <c r="BB98" s="173" t="str">
        <f t="shared" si="27"/>
        <v/>
      </c>
      <c r="BC98" s="1">
        <f t="shared" si="28"/>
        <v>0</v>
      </c>
      <c r="BD98" s="1">
        <f t="shared" si="29"/>
        <v>0</v>
      </c>
      <c r="BE98" s="111"/>
      <c r="BQ98" s="59"/>
      <c r="BR98" s="39"/>
      <c r="BS98" s="39"/>
      <c r="BT98" s="1">
        <f t="shared" si="30"/>
        <v>0</v>
      </c>
      <c r="BU98" s="1">
        <f t="shared" si="31"/>
        <v>0</v>
      </c>
      <c r="BV98" s="111"/>
      <c r="CH98" s="59"/>
      <c r="CI98" s="39"/>
      <c r="CJ98" s="39"/>
      <c r="CK98" s="1">
        <f t="shared" si="32"/>
        <v>0</v>
      </c>
      <c r="CL98" s="1">
        <f t="shared" si="33"/>
        <v>0</v>
      </c>
      <c r="CM98" s="111"/>
      <c r="CY98" s="59"/>
      <c r="CZ98" s="39"/>
      <c r="DA98" s="39"/>
      <c r="DB98" s="1">
        <f t="shared" si="34"/>
        <v>0</v>
      </c>
      <c r="DC98" s="1">
        <f t="shared" si="35"/>
        <v>0</v>
      </c>
      <c r="DD98" s="111"/>
      <c r="DP98" s="59"/>
      <c r="DQ98" s="39"/>
      <c r="DR98" s="39"/>
      <c r="DS98" s="1">
        <f t="shared" si="36"/>
        <v>0</v>
      </c>
      <c r="DT98" s="1">
        <f t="shared" si="37"/>
        <v>0</v>
      </c>
      <c r="DU98" s="111"/>
      <c r="EG98" s="59"/>
      <c r="EH98" s="39"/>
      <c r="EI98" s="39"/>
      <c r="EJ98" s="1">
        <f t="shared" si="38"/>
        <v>0</v>
      </c>
      <c r="EK98" s="1">
        <f t="shared" si="39"/>
        <v>0</v>
      </c>
      <c r="EL98" s="111"/>
      <c r="EX98" s="59"/>
      <c r="EY98" s="39"/>
      <c r="EZ98" s="39"/>
      <c r="FA98" s="1">
        <f t="shared" si="40"/>
        <v>0</v>
      </c>
      <c r="FB98" s="1">
        <f t="shared" si="41"/>
        <v>0</v>
      </c>
      <c r="FC98" s="111"/>
      <c r="FO98" s="59"/>
      <c r="FP98" s="39"/>
      <c r="FQ98" s="39"/>
      <c r="FR98" s="1">
        <f t="shared" si="42"/>
        <v>0</v>
      </c>
      <c r="FS98" s="1">
        <f t="shared" si="43"/>
        <v>0</v>
      </c>
    </row>
    <row r="99" spans="2:175" x14ac:dyDescent="0.2">
      <c r="B99" s="61"/>
      <c r="D99" s="11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170"/>
      <c r="P99" s="63"/>
      <c r="Q99" s="39"/>
      <c r="R99" s="39"/>
      <c r="S99" s="1">
        <f t="shared" si="22"/>
        <v>0</v>
      </c>
      <c r="T99" s="1">
        <f t="shared" si="23"/>
        <v>0</v>
      </c>
      <c r="U99" s="11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3"/>
      <c r="AH99" s="39"/>
      <c r="AI99" s="39"/>
      <c r="AJ99" s="173" t="str">
        <f t="shared" si="24"/>
        <v/>
      </c>
      <c r="AK99" s="1">
        <f t="shared" si="25"/>
        <v>0</v>
      </c>
      <c r="AL99" s="1">
        <f t="shared" si="26"/>
        <v>0</v>
      </c>
      <c r="AM99" s="11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2"/>
      <c r="AY99" s="63"/>
      <c r="AZ99" s="39"/>
      <c r="BA99" s="39"/>
      <c r="BB99" s="173" t="str">
        <f t="shared" si="27"/>
        <v/>
      </c>
      <c r="BC99" s="1">
        <f t="shared" si="28"/>
        <v>0</v>
      </c>
      <c r="BD99" s="1">
        <f t="shared" si="29"/>
        <v>0</v>
      </c>
      <c r="BE99" s="112"/>
      <c r="BF99" s="62"/>
      <c r="BG99" s="62"/>
      <c r="BH99" s="62"/>
      <c r="BI99" s="62"/>
      <c r="BJ99" s="62"/>
      <c r="BK99" s="62"/>
      <c r="BL99" s="62"/>
      <c r="BM99" s="62"/>
      <c r="BN99" s="62"/>
      <c r="BO99" s="62"/>
      <c r="BP99" s="62"/>
      <c r="BQ99" s="63"/>
      <c r="BR99" s="39"/>
      <c r="BS99" s="39"/>
      <c r="BT99" s="1">
        <f t="shared" si="30"/>
        <v>0</v>
      </c>
      <c r="BU99" s="1">
        <f t="shared" si="31"/>
        <v>0</v>
      </c>
      <c r="BV99" s="112"/>
      <c r="BW99" s="62"/>
      <c r="BX99" s="62"/>
      <c r="BY99" s="62"/>
      <c r="BZ99" s="62"/>
      <c r="CA99" s="62"/>
      <c r="CB99" s="62"/>
      <c r="CC99" s="62"/>
      <c r="CD99" s="62"/>
      <c r="CE99" s="62"/>
      <c r="CF99" s="62"/>
      <c r="CG99" s="62"/>
      <c r="CH99" s="63"/>
      <c r="CI99" s="39"/>
      <c r="CJ99" s="39"/>
      <c r="CK99" s="1">
        <f t="shared" si="32"/>
        <v>0</v>
      </c>
      <c r="CL99" s="1">
        <f t="shared" si="33"/>
        <v>0</v>
      </c>
      <c r="CM99" s="112"/>
      <c r="CN99" s="62"/>
      <c r="CO99" s="62"/>
      <c r="CP99" s="62"/>
      <c r="CQ99" s="62"/>
      <c r="CR99" s="62"/>
      <c r="CS99" s="62"/>
      <c r="CT99" s="62"/>
      <c r="CU99" s="62"/>
      <c r="CV99" s="62"/>
      <c r="CW99" s="62"/>
      <c r="CX99" s="62"/>
      <c r="CY99" s="63"/>
      <c r="CZ99" s="39"/>
      <c r="DA99" s="39"/>
      <c r="DB99" s="1">
        <f t="shared" si="34"/>
        <v>0</v>
      </c>
      <c r="DC99" s="1">
        <f t="shared" si="35"/>
        <v>0</v>
      </c>
      <c r="DD99" s="112"/>
      <c r="DE99" s="62"/>
      <c r="DF99" s="62"/>
      <c r="DG99" s="62"/>
      <c r="DH99" s="62"/>
      <c r="DI99" s="62"/>
      <c r="DJ99" s="62"/>
      <c r="DK99" s="62"/>
      <c r="DL99" s="62"/>
      <c r="DM99" s="62"/>
      <c r="DN99" s="62"/>
      <c r="DO99" s="62"/>
      <c r="DP99" s="63"/>
      <c r="DQ99" s="39"/>
      <c r="DR99" s="39"/>
      <c r="DS99" s="1">
        <f t="shared" si="36"/>
        <v>0</v>
      </c>
      <c r="DT99" s="1">
        <f t="shared" si="37"/>
        <v>0</v>
      </c>
      <c r="DU99" s="112"/>
      <c r="DV99" s="62"/>
      <c r="DW99" s="62"/>
      <c r="DX99" s="62"/>
      <c r="DY99" s="62"/>
      <c r="DZ99" s="62"/>
      <c r="EA99" s="62"/>
      <c r="EB99" s="62"/>
      <c r="EC99" s="62"/>
      <c r="ED99" s="62"/>
      <c r="EE99" s="62"/>
      <c r="EF99" s="62"/>
      <c r="EG99" s="63"/>
      <c r="EH99" s="39"/>
      <c r="EI99" s="39"/>
      <c r="EJ99" s="1">
        <f t="shared" si="38"/>
        <v>0</v>
      </c>
      <c r="EK99" s="1">
        <f t="shared" si="39"/>
        <v>0</v>
      </c>
      <c r="EL99" s="112"/>
      <c r="EM99" s="62"/>
      <c r="EN99" s="62"/>
      <c r="EO99" s="62"/>
      <c r="EP99" s="62"/>
      <c r="EQ99" s="62"/>
      <c r="ER99" s="62"/>
      <c r="ES99" s="62"/>
      <c r="ET99" s="62"/>
      <c r="EU99" s="62"/>
      <c r="EV99" s="62"/>
      <c r="EW99" s="62"/>
      <c r="EX99" s="63"/>
      <c r="EY99" s="39"/>
      <c r="EZ99" s="39"/>
      <c r="FA99" s="1">
        <f t="shared" si="40"/>
        <v>0</v>
      </c>
      <c r="FB99" s="1">
        <f t="shared" si="41"/>
        <v>0</v>
      </c>
      <c r="FC99" s="112"/>
      <c r="FD99" s="62"/>
      <c r="FE99" s="62"/>
      <c r="FF99" s="62"/>
      <c r="FG99" s="62"/>
      <c r="FH99" s="62"/>
      <c r="FI99" s="62"/>
      <c r="FJ99" s="62"/>
      <c r="FK99" s="62"/>
      <c r="FL99" s="62"/>
      <c r="FM99" s="62"/>
      <c r="FN99" s="62"/>
      <c r="FO99" s="63"/>
      <c r="FP99" s="39"/>
      <c r="FQ99" s="39"/>
      <c r="FR99" s="1">
        <f t="shared" si="42"/>
        <v>0</v>
      </c>
      <c r="FS99" s="1">
        <f t="shared" si="43"/>
        <v>0</v>
      </c>
    </row>
    <row r="100" spans="2:175" x14ac:dyDescent="0.2">
      <c r="J100" s="64">
        <f>S100</f>
        <v>54.76</v>
      </c>
      <c r="L100" s="64">
        <f>T100</f>
        <v>54.76</v>
      </c>
      <c r="M100" s="130">
        <f>SUM(M3:M99)</f>
        <v>3.27E-2</v>
      </c>
      <c r="N100" s="130">
        <f>SUM(N3:N99)</f>
        <v>3.27E-2</v>
      </c>
      <c r="O100" s="130"/>
      <c r="S100" s="1">
        <f>SUM(S3:S99)</f>
        <v>54.76</v>
      </c>
      <c r="T100" s="1">
        <f>SUM(T3:T99)</f>
        <v>54.76</v>
      </c>
      <c r="AA100" s="64">
        <f>AK100</f>
        <v>54.76</v>
      </c>
      <c r="AC100" s="64">
        <f>AL100</f>
        <v>54.76</v>
      </c>
      <c r="AD100" s="166">
        <f>SUM(AD3:AD99)</f>
        <v>3.27E-2</v>
      </c>
      <c r="AE100" s="166">
        <f>SUM(AE3:AE99)</f>
        <v>3.27E-2</v>
      </c>
      <c r="AF100" s="130"/>
      <c r="AG100" s="130"/>
      <c r="AH100" s="130"/>
      <c r="AI100" s="130"/>
      <c r="AJ100" s="130"/>
      <c r="AK100" s="1">
        <f>SUM(AK3:AK99)</f>
        <v>54.76</v>
      </c>
      <c r="AL100" s="1">
        <f>SUM(AL3:AL99)</f>
        <v>54.76</v>
      </c>
      <c r="AS100" s="64">
        <f>BC100</f>
        <v>54.76</v>
      </c>
      <c r="AU100" s="64">
        <f>BD100</f>
        <v>54.76</v>
      </c>
      <c r="AV100" s="166">
        <f>SUM(AV3:AV99)</f>
        <v>3.27E-2</v>
      </c>
      <c r="AW100" s="166">
        <f>SUM(AW3:AW99)</f>
        <v>3.27E-2</v>
      </c>
      <c r="AX100" s="130"/>
      <c r="AY100" s="130"/>
      <c r="AZ100" s="130"/>
      <c r="BA100" s="130"/>
      <c r="BB100" s="130"/>
      <c r="BC100" s="1">
        <f>SUM(BC3:BC99)</f>
        <v>54.76</v>
      </c>
      <c r="BD100" s="1">
        <f>SUM(BD3:BD99)</f>
        <v>54.76</v>
      </c>
      <c r="BK100" s="64">
        <f>BT100</f>
        <v>54.76</v>
      </c>
      <c r="BM100" s="64">
        <f>BU100</f>
        <v>54.76</v>
      </c>
      <c r="BN100" s="166">
        <f>SUM(BN3:BN99)</f>
        <v>3.27E-2</v>
      </c>
      <c r="BO100" s="130">
        <f>SUM(BO3:BO99)</f>
        <v>3.27E-2</v>
      </c>
      <c r="BP100" s="130"/>
      <c r="BQ100" s="130"/>
      <c r="BR100" s="130"/>
      <c r="BS100" s="130"/>
      <c r="BT100" s="1">
        <f>SUM(BT3:BT99)</f>
        <v>54.76</v>
      </c>
      <c r="BU100" s="1">
        <f>SUM(BU3:BU99)</f>
        <v>54.76</v>
      </c>
      <c r="CB100" s="64">
        <f>CK100</f>
        <v>54.76</v>
      </c>
      <c r="CD100" s="64">
        <f>CL100</f>
        <v>54.76</v>
      </c>
      <c r="CE100" s="166">
        <f>SUM(CE3:CE99)</f>
        <v>3.27E-2</v>
      </c>
      <c r="CF100" s="166">
        <f>SUM(CF3:CF99)</f>
        <v>3.27E-2</v>
      </c>
      <c r="CG100" s="130"/>
      <c r="CH100" s="130"/>
      <c r="CI100" s="130"/>
      <c r="CJ100" s="130"/>
      <c r="CK100" s="1">
        <f>SUM(CK3:CK99)</f>
        <v>54.76</v>
      </c>
      <c r="CL100" s="1">
        <f>SUM(CL3:CL99)</f>
        <v>54.76</v>
      </c>
      <c r="CS100" s="64">
        <f>DB100</f>
        <v>54.76</v>
      </c>
      <c r="CU100" s="64">
        <f>DC100</f>
        <v>54.76</v>
      </c>
      <c r="CV100" s="166">
        <f>SUM(CV3:CV99)</f>
        <v>3.27E-2</v>
      </c>
      <c r="CW100" s="166">
        <f>SUM(CW3:CW99)</f>
        <v>3.27E-2</v>
      </c>
      <c r="CX100" s="130"/>
      <c r="CY100" s="130"/>
      <c r="CZ100" s="130"/>
      <c r="DA100" s="130"/>
      <c r="DB100" s="1">
        <f>SUM(DB3:DB99)</f>
        <v>54.76</v>
      </c>
      <c r="DC100" s="1">
        <f>SUM(DC3:DC99)</f>
        <v>54.76</v>
      </c>
      <c r="DJ100" s="64">
        <f>DS100</f>
        <v>54.76</v>
      </c>
      <c r="DL100" s="64">
        <f>DT100</f>
        <v>54.76</v>
      </c>
      <c r="DM100" s="166">
        <f>SUM(DM3:DM99)</f>
        <v>3.27E-2</v>
      </c>
      <c r="DN100" s="166">
        <f>SUM(DN3:DN99)</f>
        <v>3.27E-2</v>
      </c>
      <c r="DO100" s="130"/>
      <c r="DP100" s="130"/>
      <c r="DQ100" s="130"/>
      <c r="DR100" s="130"/>
      <c r="DS100" s="1">
        <f>SUM(DS3:DS99)</f>
        <v>54.76</v>
      </c>
      <c r="DT100" s="1">
        <f>SUM(DT3:DT99)</f>
        <v>54.76</v>
      </c>
      <c r="EA100" s="64">
        <f>EJ100</f>
        <v>54.76</v>
      </c>
      <c r="EC100" s="64">
        <f>EK100</f>
        <v>54.76</v>
      </c>
      <c r="ED100" s="166">
        <f>SUM(ED3:ED99)</f>
        <v>3.27E-2</v>
      </c>
      <c r="EE100" s="166">
        <f>SUM(EE3:EE99)</f>
        <v>3.27E-2</v>
      </c>
      <c r="EF100" s="130"/>
      <c r="EG100" s="130"/>
      <c r="EH100" s="130"/>
      <c r="EI100" s="130"/>
      <c r="EJ100" s="1">
        <f>SUM(EJ3:EJ99)</f>
        <v>54.76</v>
      </c>
      <c r="EK100" s="1">
        <f>SUM(EK3:EK99)</f>
        <v>54.76</v>
      </c>
      <c r="ER100" s="64">
        <f>FA100</f>
        <v>54.76</v>
      </c>
      <c r="ET100" s="64">
        <f>FB100</f>
        <v>54.76</v>
      </c>
      <c r="EU100" s="166">
        <f>SUM(EU3:EU99)</f>
        <v>3.27E-2</v>
      </c>
      <c r="EV100" s="166">
        <f>SUM(EV3:EV99)</f>
        <v>3.27E-2</v>
      </c>
      <c r="EW100" s="130"/>
      <c r="EX100" s="130"/>
      <c r="EY100" s="130"/>
      <c r="EZ100" s="130"/>
      <c r="FA100" s="1">
        <f>SUM(FA3:FA99)</f>
        <v>54.76</v>
      </c>
      <c r="FB100" s="1">
        <f>SUM(FB3:FB99)</f>
        <v>54.76</v>
      </c>
      <c r="FI100" s="64">
        <f>FR100</f>
        <v>54.76</v>
      </c>
      <c r="FK100" s="64">
        <f>FS100</f>
        <v>54.76</v>
      </c>
      <c r="FL100" s="166">
        <f>SUM(FL3:FL99)</f>
        <v>3.27E-2</v>
      </c>
      <c r="FM100" s="166">
        <f>SUM(FM3:FM99)</f>
        <v>3.27E-2</v>
      </c>
      <c r="FN100" s="130"/>
      <c r="FO100" s="130"/>
      <c r="FP100" s="130"/>
      <c r="FQ100" s="130"/>
      <c r="FR100" s="1">
        <f>SUM(FR3:FR99)</f>
        <v>54.76</v>
      </c>
      <c r="FS100" s="1">
        <f>SUM(FS3:FS99)</f>
        <v>54.76</v>
      </c>
    </row>
  </sheetData>
  <mergeCells count="10">
    <mergeCell ref="DU1:EE1"/>
    <mergeCell ref="FC1:FM1"/>
    <mergeCell ref="CM1:CY1"/>
    <mergeCell ref="DD1:DP1"/>
    <mergeCell ref="EL1:EX1"/>
    <mergeCell ref="D1:P1"/>
    <mergeCell ref="U1:AA1"/>
    <mergeCell ref="BV1:CH1"/>
    <mergeCell ref="BE1:BQ1"/>
    <mergeCell ref="AM1:AY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2"/>
  <sheetViews>
    <sheetView showGridLines="0" showZeros="0" zoomScaleNormal="100" workbookViewId="0">
      <selection activeCell="M23" sqref="M23"/>
    </sheetView>
  </sheetViews>
  <sheetFormatPr baseColWidth="10" defaultRowHeight="12.75" customHeight="1" x14ac:dyDescent="0.2"/>
  <cols>
    <col min="1" max="2" width="11.7109375" customWidth="1"/>
    <col min="3" max="3" width="30.7109375" customWidth="1"/>
    <col min="4" max="4" width="6.7109375" customWidth="1"/>
    <col min="5" max="5" width="10.7109375" customWidth="1"/>
    <col min="6" max="6" width="6.7109375" style="45" customWidth="1"/>
    <col min="7" max="7" width="10.7109375" style="65" customWidth="1"/>
    <col min="8" max="8" width="10.7109375" customWidth="1"/>
    <col min="9" max="9" width="6.7109375" customWidth="1"/>
  </cols>
  <sheetData>
    <row r="1" spans="1:9" ht="15" customHeight="1" thickTop="1" x14ac:dyDescent="0.25">
      <c r="A1" s="188" t="str">
        <f>razonsocial</f>
        <v>MI EMPRESA</v>
      </c>
      <c r="B1" s="189"/>
      <c r="C1" s="189"/>
      <c r="D1" s="189"/>
      <c r="E1" s="189"/>
      <c r="F1" s="189"/>
      <c r="G1" s="189"/>
      <c r="H1" s="159"/>
      <c r="I1" s="160"/>
    </row>
    <row r="2" spans="1:9" ht="15" customHeight="1" x14ac:dyDescent="0.25">
      <c r="A2" s="190"/>
      <c r="B2" s="191"/>
      <c r="C2" s="191"/>
      <c r="D2" s="191"/>
      <c r="E2" s="191"/>
      <c r="F2" s="191"/>
      <c r="G2" s="191"/>
      <c r="H2" s="161"/>
      <c r="I2" s="162"/>
    </row>
    <row r="3" spans="1:9" ht="12.75" customHeight="1" x14ac:dyDescent="0.2">
      <c r="A3" s="152" t="s">
        <v>86</v>
      </c>
      <c r="B3" s="187" t="str">
        <f>nombrecliente</f>
        <v>Sistema de Comunicaciones y Transportes, Sistema de Transporte Colectivo Metro, Administración General de Recursos, Línea 12 (Línea Dorada)</v>
      </c>
      <c r="C3" s="187"/>
      <c r="D3" s="187"/>
      <c r="E3" s="187"/>
      <c r="F3" s="187"/>
      <c r="H3" s="1"/>
      <c r="I3" s="7"/>
    </row>
    <row r="4" spans="1:9" ht="12.75" customHeight="1" x14ac:dyDescent="0.2">
      <c r="A4" s="153"/>
      <c r="B4" s="187"/>
      <c r="C4" s="187"/>
      <c r="D4" s="187"/>
      <c r="E4" s="187"/>
      <c r="F4" s="187"/>
      <c r="H4" s="1"/>
      <c r="I4" s="7"/>
    </row>
    <row r="5" spans="1:9" ht="12.75" customHeight="1" x14ac:dyDescent="0.2">
      <c r="A5" s="153"/>
      <c r="B5" s="187"/>
      <c r="C5" s="187"/>
      <c r="D5" s="187"/>
      <c r="E5" s="187"/>
      <c r="F5" s="187"/>
      <c r="H5" s="1"/>
      <c r="I5" s="7"/>
    </row>
    <row r="6" spans="1:9" ht="12.75" customHeight="1" x14ac:dyDescent="0.2">
      <c r="A6" s="152" t="s">
        <v>88</v>
      </c>
      <c r="B6" s="176"/>
      <c r="C6" s="39" t="str">
        <f>numerodeconcurso</f>
        <v>2009/0257-0001</v>
      </c>
      <c r="D6" s="1"/>
      <c r="E6" s="13"/>
      <c r="G6" s="66" t="s">
        <v>90</v>
      </c>
      <c r="H6" s="1" t="str">
        <f>plazocalculado&amp;" días naturales"</f>
        <v>153 días naturales</v>
      </c>
      <c r="I6" s="7"/>
    </row>
    <row r="7" spans="1:9" ht="12.75" customHeight="1" x14ac:dyDescent="0.2">
      <c r="A7" s="152" t="s">
        <v>87</v>
      </c>
      <c r="B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7"/>
      <c r="D7" s="187"/>
      <c r="E7" s="187"/>
      <c r="F7" s="187"/>
      <c r="G7" s="67" t="s">
        <v>27</v>
      </c>
      <c r="H7" s="135">
        <f>fechadeconcurso</f>
        <v>40017</v>
      </c>
      <c r="I7" s="40"/>
    </row>
    <row r="8" spans="1:9" ht="12.75" customHeight="1" x14ac:dyDescent="0.2">
      <c r="A8" s="153"/>
      <c r="B8" s="187"/>
      <c r="C8" s="187"/>
      <c r="D8" s="187"/>
      <c r="E8" s="187"/>
      <c r="F8" s="187"/>
      <c r="H8" s="48"/>
      <c r="I8" s="14"/>
    </row>
    <row r="9" spans="1:9" ht="12.75" customHeight="1" x14ac:dyDescent="0.2">
      <c r="A9" s="153"/>
      <c r="B9" s="187"/>
      <c r="C9" s="187"/>
      <c r="D9" s="187"/>
      <c r="E9" s="187"/>
      <c r="F9" s="187"/>
      <c r="G9" s="67" t="s">
        <v>91</v>
      </c>
      <c r="H9" s="135">
        <f>fechainicio</f>
        <v>40026</v>
      </c>
      <c r="I9" s="40"/>
    </row>
    <row r="10" spans="1:9" ht="12.75" customHeight="1" x14ac:dyDescent="0.2">
      <c r="A10" s="153"/>
      <c r="B10" s="187"/>
      <c r="C10" s="187"/>
      <c r="D10" s="187"/>
      <c r="E10" s="187"/>
      <c r="F10" s="187"/>
      <c r="G10" s="67" t="s">
        <v>92</v>
      </c>
      <c r="H10" s="135">
        <f>fechaterminacion</f>
        <v>40178</v>
      </c>
      <c r="I10" s="40"/>
    </row>
    <row r="11" spans="1:9" ht="12.75" customHeight="1" x14ac:dyDescent="0.2">
      <c r="A11" s="153"/>
      <c r="B11" s="187"/>
      <c r="C11" s="187"/>
      <c r="D11" s="187"/>
      <c r="E11" s="187"/>
      <c r="F11" s="187"/>
      <c r="H11" s="60" t="s">
        <v>240</v>
      </c>
      <c r="I11" s="7"/>
    </row>
    <row r="12" spans="1:9" ht="12.75" customHeight="1" x14ac:dyDescent="0.2">
      <c r="A12" s="153"/>
      <c r="B12" s="187"/>
      <c r="C12" s="187"/>
      <c r="D12" s="187"/>
      <c r="E12" s="187"/>
      <c r="F12" s="187"/>
      <c r="H12" s="155" t="s">
        <v>241</v>
      </c>
      <c r="I12" s="7"/>
    </row>
    <row r="13" spans="1:9" ht="12.75" customHeight="1" thickBot="1" x14ac:dyDescent="0.25">
      <c r="A13" s="154" t="s">
        <v>89</v>
      </c>
      <c r="B13" s="177"/>
      <c r="C13" s="8" t="str">
        <f>direcciondelaobra&amp;", "&amp;ciudaddelaobra&amp;", "&amp;estadodelaobra</f>
        <v>Tramo de Barranca del Muerto a Tlahuac., México, Distrito Federal</v>
      </c>
      <c r="D13" s="8"/>
      <c r="E13" s="8"/>
      <c r="F13" s="44"/>
      <c r="G13" s="68"/>
      <c r="H13" s="8"/>
      <c r="I13" s="9"/>
    </row>
    <row r="14" spans="1:9" ht="12.75" customHeight="1" thickTop="1" x14ac:dyDescent="0.2">
      <c r="A14" s="1"/>
      <c r="B14" s="1"/>
      <c r="C14" s="1"/>
      <c r="D14" s="1"/>
      <c r="E14" s="1"/>
      <c r="F14" s="43"/>
      <c r="H14" s="1"/>
    </row>
    <row r="15" spans="1:9" ht="12.75" customHeight="1" x14ac:dyDescent="0.2">
      <c r="A15" s="192" t="s">
        <v>144</v>
      </c>
      <c r="B15" s="192"/>
      <c r="C15" s="192"/>
      <c r="D15" s="192"/>
      <c r="E15" s="192"/>
      <c r="F15" s="192"/>
      <c r="G15" s="192"/>
      <c r="H15" s="192"/>
      <c r="I15" s="192"/>
    </row>
    <row r="16" spans="1:9" ht="12.75" customHeight="1" thickBot="1" x14ac:dyDescent="0.25">
      <c r="A16" s="1"/>
      <c r="B16" s="1"/>
      <c r="C16" s="1"/>
      <c r="D16" s="1"/>
      <c r="E16" s="1"/>
      <c r="F16" s="43"/>
      <c r="H16" s="1"/>
      <c r="I16" s="1"/>
    </row>
    <row r="17" spans="1:9" ht="12.75" customHeight="1" thickTop="1" thickBot="1" x14ac:dyDescent="0.25">
      <c r="A17" s="3" t="s">
        <v>28</v>
      </c>
      <c r="B17" s="175" t="s">
        <v>256</v>
      </c>
      <c r="C17" s="4" t="s">
        <v>29</v>
      </c>
      <c r="D17" s="4" t="s">
        <v>30</v>
      </c>
      <c r="E17" s="4" t="s">
        <v>32</v>
      </c>
      <c r="F17" s="4" t="s">
        <v>177</v>
      </c>
      <c r="G17" s="69" t="s">
        <v>31</v>
      </c>
      <c r="H17" s="4" t="s">
        <v>33</v>
      </c>
      <c r="I17" s="5" t="s">
        <v>34</v>
      </c>
    </row>
    <row r="18" spans="1:9" ht="12.75" customHeight="1" thickTop="1" x14ac:dyDescent="0.2">
      <c r="A18" s="58" t="s">
        <v>163</v>
      </c>
      <c r="B18" s="58"/>
      <c r="C18" s="58" t="str">
        <f>CodigoPartida</f>
        <v>A01</v>
      </c>
      <c r="D18" s="58" t="s">
        <v>164</v>
      </c>
      <c r="F18" s="72">
        <f>RenglonPresupuesto</f>
        <v>1</v>
      </c>
      <c r="G18" s="73"/>
      <c r="H18" s="85"/>
      <c r="I18" s="1"/>
    </row>
    <row r="19" spans="1:9" x14ac:dyDescent="0.2">
      <c r="A19" s="74" t="s">
        <v>165</v>
      </c>
      <c r="B19" s="74"/>
      <c r="C19" s="49" t="str">
        <f>CodigoMatriz</f>
        <v>TZO1001</v>
      </c>
      <c r="D19" s="85"/>
      <c r="E19" s="76" t="str">
        <f>UnidadMatriz</f>
        <v>M2</v>
      </c>
      <c r="F19" s="76"/>
      <c r="G19" s="134">
        <f>VolumenPresupuesto</f>
        <v>1200</v>
      </c>
      <c r="H19" s="136">
        <f>ROUND(VolumenPresupuesto*PrecioMatriz1,decimalesredondeo)</f>
        <v>2940</v>
      </c>
      <c r="I19" s="1"/>
    </row>
    <row r="20" spans="1:9" ht="12.75" customHeight="1" x14ac:dyDescent="0.2">
      <c r="A20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93"/>
      <c r="C20" s="193"/>
      <c r="D20" s="193"/>
      <c r="E20" s="193"/>
      <c r="F20" s="193"/>
      <c r="G20" s="193"/>
      <c r="H20" s="193"/>
      <c r="I20" s="193"/>
    </row>
    <row r="21" spans="1:9" ht="12.75" customHeight="1" x14ac:dyDescent="0.2">
      <c r="A21" s="49" t="s">
        <v>168</v>
      </c>
      <c r="B21" s="49"/>
      <c r="C21" s="49"/>
      <c r="D21" s="49"/>
      <c r="E21" s="85"/>
      <c r="F21" s="84"/>
      <c r="G21" s="73"/>
      <c r="H21" s="85"/>
      <c r="I21" s="1"/>
    </row>
    <row r="22" spans="1:9" ht="12.75" customHeight="1" x14ac:dyDescent="0.2">
      <c r="A22" s="77" t="str">
        <f>'N_Campos Especificos'!D3</f>
        <v>ARENA</v>
      </c>
      <c r="B22" s="77" t="str">
        <f>'N_Campos Especificos'!P3</f>
        <v>referencia</v>
      </c>
      <c r="C22" s="137" t="str">
        <f>'N_Campos Especificos'!E3</f>
        <v>ARENA</v>
      </c>
      <c r="D22" s="78" t="str">
        <f>'N_Campos Especificos'!F3</f>
        <v>KG</v>
      </c>
      <c r="E22" s="79">
        <f>'N_Campos Especificos'!I3</f>
        <v>99.57</v>
      </c>
      <c r="F22" s="80" t="str">
        <f>'N_Campos Especificos'!H3</f>
        <v>*</v>
      </c>
      <c r="G22" s="96">
        <f>'N_Campos Especificos'!G3</f>
        <v>0.55000000000000004</v>
      </c>
      <c r="H22" s="81">
        <f>'N_Campos Especificos'!J3</f>
        <v>54.76</v>
      </c>
      <c r="I22" s="82">
        <f>'N_Campos Especificos'!M3</f>
        <v>3.27E-2</v>
      </c>
    </row>
    <row r="23" spans="1:9" ht="12.75" customHeight="1" x14ac:dyDescent="0.2">
      <c r="A23" s="75" t="s">
        <v>170</v>
      </c>
      <c r="B23" s="75"/>
      <c r="C23" s="49" t="s">
        <v>168</v>
      </c>
      <c r="D23" s="49"/>
      <c r="E23" s="49"/>
      <c r="F23" s="76"/>
      <c r="G23" s="73"/>
      <c r="H23" s="83">
        <f>TotalImporte1Tipo1</f>
        <v>54.76</v>
      </c>
      <c r="I23" s="46">
        <f>TotalPorcentaje1Tipo1</f>
        <v>3.27E-2</v>
      </c>
    </row>
    <row r="24" spans="1:9" ht="12.75" customHeight="1" x14ac:dyDescent="0.2">
      <c r="A24" s="49" t="s">
        <v>171</v>
      </c>
      <c r="B24" s="49"/>
      <c r="C24" s="49"/>
      <c r="D24" s="49"/>
      <c r="E24" s="85"/>
      <c r="F24" s="84"/>
      <c r="G24" s="73"/>
      <c r="H24" s="85"/>
      <c r="I24" s="85"/>
    </row>
    <row r="25" spans="1:9" ht="12.75" customHeight="1" x14ac:dyDescent="0.2">
      <c r="A25" s="77" t="str">
        <f>'N_Campos Especificos'!U3</f>
        <v>ARENA</v>
      </c>
      <c r="B25" s="77" t="str">
        <f>'N_Campos Especificos'!AG3</f>
        <v>referencia</v>
      </c>
      <c r="C25" s="137" t="str">
        <f>'N_Campos Especificos'!V3</f>
        <v>ARENA</v>
      </c>
      <c r="D25" s="78" t="str">
        <f>'N_Campos Especificos'!W3</f>
        <v>KG</v>
      </c>
      <c r="E25" s="79">
        <f>'N_Campos Especificos'!Z3</f>
        <v>99.57</v>
      </c>
      <c r="F25" s="80" t="str">
        <f>'N_Campos Especificos'!Y3</f>
        <v>*</v>
      </c>
      <c r="G25" s="96">
        <f>'N_Campos Especificos'!X3</f>
        <v>0.55000000000000004</v>
      </c>
      <c r="H25" s="81">
        <f>'N_Campos Especificos'!AA3</f>
        <v>54.76</v>
      </c>
      <c r="I25" s="82">
        <f>'N_Campos Especificos'!AD3</f>
        <v>3.27E-2</v>
      </c>
    </row>
    <row r="26" spans="1:9" ht="12.75" customHeight="1" x14ac:dyDescent="0.2">
      <c r="A26" s="75" t="s">
        <v>170</v>
      </c>
      <c r="B26" s="75"/>
      <c r="C26" s="49" t="s">
        <v>171</v>
      </c>
      <c r="D26" s="49"/>
      <c r="E26" s="49"/>
      <c r="F26" s="76"/>
      <c r="G26" s="73"/>
      <c r="H26" s="83">
        <f>TotalImporte1Tipo2</f>
        <v>54.76</v>
      </c>
      <c r="I26" s="46">
        <f>TotalPorcentaje1Tipo2</f>
        <v>3.27E-2</v>
      </c>
    </row>
    <row r="27" spans="1:9" ht="12.75" customHeight="1" x14ac:dyDescent="0.2">
      <c r="A27" s="49" t="s">
        <v>172</v>
      </c>
      <c r="B27" s="49"/>
      <c r="C27" s="49"/>
      <c r="D27" s="49"/>
      <c r="E27" s="85"/>
      <c r="F27" s="84"/>
      <c r="G27" s="73"/>
      <c r="H27" s="85"/>
      <c r="I27" s="85"/>
    </row>
    <row r="28" spans="1:9" ht="12.75" customHeight="1" x14ac:dyDescent="0.2">
      <c r="A28" s="77" t="str">
        <f>'N_Campos Especificos'!AM3</f>
        <v>ARENA</v>
      </c>
      <c r="B28" s="77" t="str">
        <f>'N_Campos Especificos'!AY3</f>
        <v>referencia</v>
      </c>
      <c r="C28" s="137" t="str">
        <f>'N_Campos Especificos'!AN3</f>
        <v>ARENA</v>
      </c>
      <c r="D28" s="78" t="str">
        <f>'N_Campos Especificos'!AO3</f>
        <v>KG</v>
      </c>
      <c r="E28" s="79">
        <f>'N_Campos Especificos'!AR3</f>
        <v>99.57</v>
      </c>
      <c r="F28" s="80" t="str">
        <f>'N_Campos Especificos'!AQ3</f>
        <v>*</v>
      </c>
      <c r="G28" s="96">
        <f>'N_Campos Especificos'!AP3</f>
        <v>0.03</v>
      </c>
      <c r="H28" s="81">
        <f>'N_Campos Especificos'!AS3</f>
        <v>54.76</v>
      </c>
      <c r="I28" s="82">
        <f>'N_Campos Especificos'!AV3</f>
        <v>3.27E-2</v>
      </c>
    </row>
    <row r="29" spans="1:9" ht="12.75" customHeight="1" x14ac:dyDescent="0.2">
      <c r="A29" s="75" t="s">
        <v>170</v>
      </c>
      <c r="B29" s="75"/>
      <c r="C29" s="49" t="s">
        <v>172</v>
      </c>
      <c r="D29" s="49"/>
      <c r="E29" s="49"/>
      <c r="F29" s="76"/>
      <c r="G29" s="73"/>
      <c r="H29" s="83">
        <f>TotalImporte1Tipo3</f>
        <v>54.76</v>
      </c>
      <c r="I29" s="46">
        <f>TotalPorcentaje1Tipo3</f>
        <v>3.27E-2</v>
      </c>
    </row>
    <row r="30" spans="1:9" ht="12.75" customHeight="1" x14ac:dyDescent="0.2">
      <c r="A30" s="49" t="s">
        <v>173</v>
      </c>
      <c r="B30" s="49"/>
      <c r="C30" s="49"/>
      <c r="D30" s="49"/>
      <c r="E30" s="85"/>
      <c r="F30" s="84"/>
      <c r="G30" s="73"/>
      <c r="H30" s="85"/>
      <c r="I30" s="85"/>
    </row>
    <row r="31" spans="1:9" ht="12.75" customHeight="1" x14ac:dyDescent="0.2">
      <c r="A31" s="77" t="str">
        <f>'N_Campos Especificos'!BV3</f>
        <v>ARENA</v>
      </c>
      <c r="B31" s="77" t="str">
        <f>'N_Campos Especificos'!CH3</f>
        <v>referencia</v>
      </c>
      <c r="C31" s="137" t="str">
        <f>'N_Campos Especificos'!BW3</f>
        <v>ARENA</v>
      </c>
      <c r="D31" s="78" t="str">
        <f>'N_Campos Especificos'!BX3</f>
        <v>KG</v>
      </c>
      <c r="E31" s="79">
        <f>'N_Campos Especificos'!CA3</f>
        <v>99.57</v>
      </c>
      <c r="F31" s="80" t="str">
        <f>'N_Campos Especificos'!BZ3</f>
        <v>*</v>
      </c>
      <c r="G31" s="96">
        <f>'N_Campos Especificos'!BY3</f>
        <v>0.55000000000000004</v>
      </c>
      <c r="H31" s="81">
        <f>'N_Campos Especificos'!CB3</f>
        <v>54.76</v>
      </c>
      <c r="I31" s="82">
        <f>'N_Campos Especificos'!CE3</f>
        <v>3.27E-2</v>
      </c>
    </row>
    <row r="32" spans="1:9" ht="12.75" customHeight="1" x14ac:dyDescent="0.2">
      <c r="A32" s="75" t="s">
        <v>170</v>
      </c>
      <c r="B32" s="75"/>
      <c r="C32" s="49" t="s">
        <v>173</v>
      </c>
      <c r="D32" s="49"/>
      <c r="E32" s="49"/>
      <c r="F32" s="76"/>
      <c r="G32" s="73"/>
      <c r="H32" s="83">
        <f>TotalImporte1Tipo4</f>
        <v>54.76</v>
      </c>
      <c r="I32" s="46">
        <f>TotalPorcentaje1Tipo4</f>
        <v>3.27E-2</v>
      </c>
    </row>
    <row r="33" spans="1:9" ht="12.75" customHeight="1" x14ac:dyDescent="0.2">
      <c r="A33" s="49" t="s">
        <v>232</v>
      </c>
      <c r="B33" s="49"/>
      <c r="C33" s="49"/>
      <c r="D33" s="49"/>
      <c r="E33" s="85"/>
      <c r="F33" s="84"/>
      <c r="G33" s="73"/>
      <c r="H33" s="85"/>
      <c r="I33" s="85"/>
    </row>
    <row r="34" spans="1:9" ht="12.75" customHeight="1" x14ac:dyDescent="0.2">
      <c r="A34" s="77" t="str">
        <f>'N_Campos Especificos'!CM3</f>
        <v>ARENA</v>
      </c>
      <c r="B34" s="77" t="str">
        <f>'N_Campos Especificos'!CY3</f>
        <v>referencia</v>
      </c>
      <c r="C34" s="137" t="str">
        <f>'N_Campos Especificos'!CN3</f>
        <v>ARENA</v>
      </c>
      <c r="D34" s="78" t="str">
        <f>'N_Campos Especificos'!CO3</f>
        <v>KG</v>
      </c>
      <c r="E34" s="79">
        <f>'N_Campos Especificos'!CR3</f>
        <v>99.57</v>
      </c>
      <c r="F34" s="80" t="str">
        <f>'N_Campos Especificos'!CQ3</f>
        <v>*</v>
      </c>
      <c r="G34" s="96">
        <f>'N_Campos Especificos'!CP3</f>
        <v>0.55000000000000004</v>
      </c>
      <c r="H34" s="81">
        <f>'N_Campos Especificos'!CS3</f>
        <v>54.76</v>
      </c>
      <c r="I34" s="82">
        <f>'N_Campos Especificos'!CV3</f>
        <v>3.27E-2</v>
      </c>
    </row>
    <row r="35" spans="1:9" ht="12.75" customHeight="1" x14ac:dyDescent="0.2">
      <c r="A35" s="75" t="s">
        <v>170</v>
      </c>
      <c r="B35" s="75"/>
      <c r="C35" s="49" t="s">
        <v>232</v>
      </c>
      <c r="D35" s="49"/>
      <c r="E35" s="49"/>
      <c r="F35" s="76"/>
      <c r="G35" s="73"/>
      <c r="H35" s="83">
        <f>TotalImporte1Tipo5</f>
        <v>54.76</v>
      </c>
      <c r="I35" s="46">
        <f>TotalPorcentaje1Tipo5</f>
        <v>3.27E-2</v>
      </c>
    </row>
    <row r="36" spans="1:9" ht="12.75" customHeight="1" x14ac:dyDescent="0.2">
      <c r="A36" s="49" t="s">
        <v>233</v>
      </c>
      <c r="B36" s="49"/>
      <c r="C36" s="49"/>
      <c r="D36" s="49"/>
      <c r="E36" s="85"/>
      <c r="F36" s="84"/>
      <c r="G36" s="73"/>
      <c r="H36" s="85"/>
      <c r="I36" s="85"/>
    </row>
    <row r="37" spans="1:9" ht="12.75" customHeight="1" x14ac:dyDescent="0.2">
      <c r="A37" s="77" t="str">
        <f>'N_Campos Especificos'!DD3</f>
        <v>ARENA</v>
      </c>
      <c r="B37" s="77" t="str">
        <f>'N_Campos Especificos'!DP3</f>
        <v>referencia</v>
      </c>
      <c r="C37" s="137" t="str">
        <f>'N_Campos Especificos'!DE3</f>
        <v>ARENA</v>
      </c>
      <c r="D37" s="78" t="str">
        <f>'N_Campos Especificos'!DF3</f>
        <v>KG</v>
      </c>
      <c r="E37" s="79">
        <f>'N_Campos Especificos'!DI3</f>
        <v>99.57</v>
      </c>
      <c r="F37" s="80" t="str">
        <f>'N_Campos Especificos'!DH3</f>
        <v>*</v>
      </c>
      <c r="G37" s="96">
        <f>'N_Campos Especificos'!DG3</f>
        <v>0.55000000000000004</v>
      </c>
      <c r="H37" s="81">
        <f>'N_Campos Especificos'!DJ3</f>
        <v>54.76</v>
      </c>
      <c r="I37" s="82">
        <f>'N_Campos Especificos'!DM3</f>
        <v>3.27E-2</v>
      </c>
    </row>
    <row r="38" spans="1:9" ht="12.75" customHeight="1" x14ac:dyDescent="0.2">
      <c r="A38" s="75" t="s">
        <v>170</v>
      </c>
      <c r="B38" s="75"/>
      <c r="C38" s="49" t="s">
        <v>233</v>
      </c>
      <c r="D38" s="49"/>
      <c r="E38" s="49"/>
      <c r="F38" s="76"/>
      <c r="G38" s="73"/>
      <c r="H38" s="83">
        <f>TotalImporte1Tipo6</f>
        <v>54.76</v>
      </c>
      <c r="I38" s="46">
        <f>TotalPorcentaje1Tipo6</f>
        <v>3.27E-2</v>
      </c>
    </row>
    <row r="39" spans="1:9" ht="12.75" customHeight="1" x14ac:dyDescent="0.2">
      <c r="A39" s="49" t="s">
        <v>234</v>
      </c>
      <c r="B39" s="49"/>
      <c r="C39" s="49"/>
      <c r="D39" s="49"/>
      <c r="E39" s="85"/>
      <c r="F39" s="84"/>
      <c r="G39" s="73"/>
      <c r="H39" s="85"/>
      <c r="I39" s="85"/>
    </row>
    <row r="40" spans="1:9" ht="12.75" customHeight="1" x14ac:dyDescent="0.2">
      <c r="A40" s="77" t="str">
        <f>'N_Campos Especificos'!DU3</f>
        <v>ARENA</v>
      </c>
      <c r="B40" s="77" t="str">
        <f>'N_Campos Especificos'!EG3</f>
        <v>referencia</v>
      </c>
      <c r="C40" s="137" t="str">
        <f>'N_Campos Especificos'!DV3</f>
        <v>ARENA</v>
      </c>
      <c r="D40" s="78" t="str">
        <f>'N_Campos Especificos'!DW3</f>
        <v>KG</v>
      </c>
      <c r="E40" s="79">
        <f>'N_Campos Especificos'!DZ3</f>
        <v>99.57</v>
      </c>
      <c r="F40" s="80" t="str">
        <f>'N_Campos Especificos'!DY3</f>
        <v>*</v>
      </c>
      <c r="G40" s="96">
        <f>'N_Campos Especificos'!DX3</f>
        <v>0.55000000000000004</v>
      </c>
      <c r="H40" s="81">
        <f>'N_Campos Especificos'!EA3</f>
        <v>54.76</v>
      </c>
      <c r="I40" s="82">
        <f>'N_Campos Especificos'!ED3</f>
        <v>3.27E-2</v>
      </c>
    </row>
    <row r="41" spans="1:9" ht="12.75" customHeight="1" x14ac:dyDescent="0.2">
      <c r="A41" s="75" t="s">
        <v>170</v>
      </c>
      <c r="B41" s="75"/>
      <c r="C41" s="49" t="s">
        <v>234</v>
      </c>
      <c r="D41" s="49"/>
      <c r="E41" s="49"/>
      <c r="F41" s="76"/>
      <c r="G41" s="73"/>
      <c r="H41" s="83">
        <f>TotalImporte1Tipo7</f>
        <v>54.76</v>
      </c>
      <c r="I41" s="46">
        <f>TotalPorcentaje1Tipo7</f>
        <v>3.27E-2</v>
      </c>
    </row>
    <row r="42" spans="1:9" ht="12.75" customHeight="1" x14ac:dyDescent="0.2">
      <c r="A42" s="49" t="s">
        <v>235</v>
      </c>
      <c r="B42" s="49"/>
      <c r="C42" s="49"/>
      <c r="D42" s="49"/>
      <c r="E42" s="85"/>
      <c r="F42" s="84"/>
      <c r="G42" s="73"/>
      <c r="H42" s="85"/>
      <c r="I42" s="85"/>
    </row>
    <row r="43" spans="1:9" ht="12.75" customHeight="1" x14ac:dyDescent="0.2">
      <c r="A43" s="77" t="str">
        <f>'N_Campos Especificos'!EL3</f>
        <v>ARENA</v>
      </c>
      <c r="B43" s="77" t="str">
        <f>'N_Campos Especificos'!EX3</f>
        <v>referencia</v>
      </c>
      <c r="C43" s="137" t="str">
        <f>'N_Campos Especificos'!EM3</f>
        <v>ARENA</v>
      </c>
      <c r="D43" s="78" t="str">
        <f>'N_Campos Especificos'!EN3</f>
        <v>KG</v>
      </c>
      <c r="E43" s="79">
        <f>'N_Campos Especificos'!EQ3</f>
        <v>99.57</v>
      </c>
      <c r="F43" s="80" t="str">
        <f>'N_Campos Especificos'!EP3</f>
        <v>*</v>
      </c>
      <c r="G43" s="96">
        <f>'N_Campos Especificos'!EO3</f>
        <v>0.55000000000000004</v>
      </c>
      <c r="H43" s="81">
        <f>'N_Campos Especificos'!ER3</f>
        <v>54.76</v>
      </c>
      <c r="I43" s="82">
        <f>'N_Campos Especificos'!EU3</f>
        <v>3.27E-2</v>
      </c>
    </row>
    <row r="44" spans="1:9" ht="12.75" customHeight="1" x14ac:dyDescent="0.2">
      <c r="A44" s="75" t="s">
        <v>170</v>
      </c>
      <c r="B44" s="75"/>
      <c r="C44" s="49" t="s">
        <v>235</v>
      </c>
      <c r="D44" s="49"/>
      <c r="E44" s="49"/>
      <c r="F44" s="76"/>
      <c r="G44" s="73"/>
      <c r="H44" s="83">
        <f>TotalImporte1Tipo8</f>
        <v>54.76</v>
      </c>
      <c r="I44" s="46">
        <f>TotalPorcentaje1Tipo8</f>
        <v>3.27E-2</v>
      </c>
    </row>
    <row r="45" spans="1:9" ht="12.75" customHeight="1" x14ac:dyDescent="0.2">
      <c r="A45" s="49" t="s">
        <v>236</v>
      </c>
      <c r="B45" s="49"/>
      <c r="C45" s="49"/>
      <c r="D45" s="49"/>
      <c r="E45" s="85"/>
      <c r="F45" s="84"/>
      <c r="G45" s="73"/>
      <c r="H45" s="85"/>
      <c r="I45" s="85"/>
    </row>
    <row r="46" spans="1:9" ht="12.75" customHeight="1" x14ac:dyDescent="0.2">
      <c r="A46" s="77" t="str">
        <f>'N_Campos Especificos'!FC3</f>
        <v>ARENA</v>
      </c>
      <c r="B46" s="77" t="str">
        <f>'N_Campos Especificos'!FO3</f>
        <v>referencia</v>
      </c>
      <c r="C46" s="137" t="str">
        <f>'N_Campos Especificos'!FD3</f>
        <v>ARENA</v>
      </c>
      <c r="D46" s="78" t="str">
        <f>'N_Campos Especificos'!FE3</f>
        <v>KG</v>
      </c>
      <c r="E46" s="79">
        <f>'N_Campos Especificos'!FH3</f>
        <v>99.57</v>
      </c>
      <c r="F46" s="80" t="str">
        <f>'N_Campos Especificos'!FG3</f>
        <v>*</v>
      </c>
      <c r="G46" s="96">
        <f>'N_Campos Especificos'!FF3</f>
        <v>0.55000000000000004</v>
      </c>
      <c r="H46" s="81">
        <f>'N_Campos Especificos'!FI3</f>
        <v>54.76</v>
      </c>
      <c r="I46" s="82">
        <f>'N_Campos Especificos'!FL3</f>
        <v>3.27E-2</v>
      </c>
    </row>
    <row r="47" spans="1:9" ht="12.75" customHeight="1" x14ac:dyDescent="0.2">
      <c r="A47" s="75" t="s">
        <v>170</v>
      </c>
      <c r="B47" s="75"/>
      <c r="C47" s="49" t="s">
        <v>236</v>
      </c>
      <c r="D47" s="49"/>
      <c r="E47" s="49"/>
      <c r="F47" s="76"/>
      <c r="G47" s="73"/>
      <c r="H47" s="83">
        <f>TotalImporte1Tipo9</f>
        <v>54.76</v>
      </c>
      <c r="I47" s="46">
        <f>TotalPorcentaje1Tipo9</f>
        <v>3.27E-2</v>
      </c>
    </row>
    <row r="48" spans="1:9" ht="12.75" customHeight="1" x14ac:dyDescent="0.2">
      <c r="A48" s="49" t="s">
        <v>187</v>
      </c>
      <c r="B48" s="49"/>
      <c r="C48" s="49"/>
      <c r="D48" s="49"/>
      <c r="E48" s="85"/>
      <c r="F48" s="84"/>
      <c r="G48" s="73"/>
      <c r="H48" s="85"/>
      <c r="I48" s="85"/>
    </row>
    <row r="49" spans="1:9" ht="12.75" customHeight="1" x14ac:dyDescent="0.2">
      <c r="A49" s="77" t="str">
        <f>'N_Campos Especificos'!BE3</f>
        <v>ARENA</v>
      </c>
      <c r="B49" s="77" t="str">
        <f>'N_Campos Especificos'!BQ3</f>
        <v>referencia</v>
      </c>
      <c r="C49" s="137" t="str">
        <f>'N_Campos Especificos'!BF3</f>
        <v>ARENA</v>
      </c>
      <c r="D49" s="78" t="str">
        <f>'N_Campos Especificos'!BG3</f>
        <v>KG</v>
      </c>
      <c r="E49" s="79">
        <f>'N_Campos Especificos'!BJ3</f>
        <v>99.57</v>
      </c>
      <c r="F49" s="80" t="str">
        <f>'N_Campos Especificos'!BI3</f>
        <v>*</v>
      </c>
      <c r="G49" s="96">
        <f>'N_Campos Especificos'!BH3</f>
        <v>0.55000000000000004</v>
      </c>
      <c r="H49" s="81">
        <f>'N_Campos Especificos'!BK3</f>
        <v>54.76</v>
      </c>
      <c r="I49" s="82">
        <f>'N_Campos Especificos'!BN3</f>
        <v>3.27E-2</v>
      </c>
    </row>
    <row r="50" spans="1:9" ht="12.75" customHeight="1" x14ac:dyDescent="0.2">
      <c r="A50" s="75" t="s">
        <v>170</v>
      </c>
      <c r="B50" s="75"/>
      <c r="C50" s="49" t="s">
        <v>187</v>
      </c>
      <c r="D50" s="49"/>
      <c r="E50" s="49"/>
      <c r="F50" s="76"/>
      <c r="G50" s="70"/>
      <c r="H50" s="86">
        <f>TotalImporte1TipoOtros</f>
        <v>54.76</v>
      </c>
      <c r="I50" s="47">
        <f>TotalPorcentaje1TipoOtros</f>
        <v>3.27E-2</v>
      </c>
    </row>
    <row r="51" spans="1:9" ht="12.75" customHeight="1" x14ac:dyDescent="0.2">
      <c r="A51" s="77"/>
      <c r="B51" s="77"/>
      <c r="C51" s="50" t="s">
        <v>175</v>
      </c>
      <c r="D51" s="78"/>
      <c r="E51" s="79"/>
      <c r="F51" s="80"/>
      <c r="G51" s="71"/>
      <c r="H51" s="51">
        <f>CostoMatriz1</f>
        <v>2.4500000000000002</v>
      </c>
      <c r="I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9" ht="12.75" customHeight="1" x14ac:dyDescent="0.2">
      <c r="C52" s="88"/>
      <c r="D52" s="88"/>
      <c r="E52" s="88"/>
      <c r="F52" s="88"/>
      <c r="G52" s="88"/>
      <c r="H52" s="88"/>
      <c r="I52" s="88"/>
    </row>
  </sheetData>
  <mergeCells count="5">
    <mergeCell ref="B7:F12"/>
    <mergeCell ref="A1:G2"/>
    <mergeCell ref="A15:I15"/>
    <mergeCell ref="A20:I20"/>
    <mergeCell ref="B3:F5"/>
  </mergeCells>
  <pageMargins left="0.59055118110236227" right="0.23622047244094491" top="0.51181102362204722" bottom="0.59055118110236227" header="0.31496062992125984" footer="0.39370078740157483"/>
  <pageSetup scale="90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2"/>
  <sheetViews>
    <sheetView showGridLines="0" showZeros="0" workbookViewId="0">
      <selection activeCell="F17" sqref="F17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5" customWidth="1"/>
    <col min="6" max="6" width="10.7109375" style="65" customWidth="1"/>
    <col min="7" max="7" width="10.7109375" customWidth="1"/>
    <col min="8" max="8" width="6.7109375" customWidth="1"/>
  </cols>
  <sheetData>
    <row r="1" spans="1:8" ht="15" customHeight="1" thickTop="1" x14ac:dyDescent="0.25">
      <c r="A1" s="188" t="str">
        <f>razonsocial</f>
        <v>MI EMPRESA</v>
      </c>
      <c r="B1" s="189"/>
      <c r="C1" s="189"/>
      <c r="D1" s="189"/>
      <c r="E1" s="189"/>
      <c r="F1" s="189"/>
      <c r="G1" s="159"/>
      <c r="H1" s="160"/>
    </row>
    <row r="2" spans="1:8" ht="15" customHeight="1" x14ac:dyDescent="0.25">
      <c r="A2" s="190"/>
      <c r="B2" s="191"/>
      <c r="C2" s="191"/>
      <c r="D2" s="191"/>
      <c r="E2" s="191"/>
      <c r="F2" s="191"/>
      <c r="G2" s="161"/>
      <c r="H2" s="162"/>
    </row>
    <row r="3" spans="1:8" ht="12.75" customHeight="1" x14ac:dyDescent="0.2">
      <c r="A3" s="152" t="s">
        <v>86</v>
      </c>
      <c r="B3" s="187" t="str">
        <f>nombrecliente</f>
        <v>Sistema de Comunicaciones y Transportes, Sistema de Transporte Colectivo Metro, Administración General de Recursos, Línea 12 (Línea Dorada)</v>
      </c>
      <c r="C3" s="187"/>
      <c r="D3" s="187"/>
      <c r="E3" s="187"/>
      <c r="G3" s="1"/>
      <c r="H3" s="7"/>
    </row>
    <row r="4" spans="1:8" ht="12.75" customHeight="1" x14ac:dyDescent="0.2">
      <c r="A4" s="153"/>
      <c r="B4" s="187"/>
      <c r="C4" s="187"/>
      <c r="D4" s="187"/>
      <c r="E4" s="187"/>
      <c r="G4" s="1"/>
      <c r="H4" s="7"/>
    </row>
    <row r="5" spans="1:8" ht="12.75" customHeight="1" x14ac:dyDescent="0.2">
      <c r="A5" s="153"/>
      <c r="B5" s="187"/>
      <c r="C5" s="187"/>
      <c r="D5" s="187"/>
      <c r="E5" s="187"/>
      <c r="G5" s="1"/>
      <c r="H5" s="7"/>
    </row>
    <row r="6" spans="1:8" ht="12.75" customHeight="1" x14ac:dyDescent="0.2">
      <c r="A6" s="152" t="s">
        <v>88</v>
      </c>
      <c r="B6" s="39" t="str">
        <f>numerodeconcurso</f>
        <v>2009/0257-0001</v>
      </c>
      <c r="C6" s="1"/>
      <c r="D6" s="13"/>
      <c r="F6" s="66" t="s">
        <v>90</v>
      </c>
      <c r="G6" s="1" t="str">
        <f>plazocalculado&amp;" días naturales"</f>
        <v>153 días naturales</v>
      </c>
      <c r="H6" s="7"/>
    </row>
    <row r="7" spans="1:8" ht="12.75" customHeight="1" x14ac:dyDescent="0.2">
      <c r="A7" s="152" t="s">
        <v>87</v>
      </c>
      <c r="B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7"/>
      <c r="D7" s="187"/>
      <c r="E7" s="187"/>
      <c r="F7" s="67" t="s">
        <v>27</v>
      </c>
      <c r="G7" s="135">
        <f>fechadeconcurso</f>
        <v>40017</v>
      </c>
      <c r="H7" s="40"/>
    </row>
    <row r="8" spans="1:8" ht="12.75" customHeight="1" x14ac:dyDescent="0.2">
      <c r="A8" s="153"/>
      <c r="B8" s="187"/>
      <c r="C8" s="187"/>
      <c r="D8" s="187"/>
      <c r="E8" s="187"/>
      <c r="G8" s="48"/>
      <c r="H8" s="14"/>
    </row>
    <row r="9" spans="1:8" ht="12.75" customHeight="1" x14ac:dyDescent="0.2">
      <c r="A9" s="153"/>
      <c r="B9" s="187"/>
      <c r="C9" s="187"/>
      <c r="D9" s="187"/>
      <c r="E9" s="187"/>
      <c r="F9" s="67" t="s">
        <v>91</v>
      </c>
      <c r="G9" s="135">
        <f>fechainicio</f>
        <v>40026</v>
      </c>
      <c r="H9" s="40"/>
    </row>
    <row r="10" spans="1:8" ht="12.75" customHeight="1" x14ac:dyDescent="0.2">
      <c r="A10" s="153"/>
      <c r="B10" s="187"/>
      <c r="C10" s="187"/>
      <c r="D10" s="187"/>
      <c r="E10" s="187"/>
      <c r="F10" s="67" t="s">
        <v>92</v>
      </c>
      <c r="G10" s="135">
        <f>fechaterminacion</f>
        <v>40178</v>
      </c>
      <c r="H10" s="40"/>
    </row>
    <row r="11" spans="1:8" ht="12.75" customHeight="1" x14ac:dyDescent="0.2">
      <c r="A11" s="153"/>
      <c r="B11" s="187"/>
      <c r="C11" s="187"/>
      <c r="D11" s="187"/>
      <c r="E11" s="187"/>
      <c r="G11" s="60" t="s">
        <v>240</v>
      </c>
      <c r="H11" s="7"/>
    </row>
    <row r="12" spans="1:8" ht="12.75" customHeight="1" x14ac:dyDescent="0.2">
      <c r="A12" s="153"/>
      <c r="B12" s="187"/>
      <c r="C12" s="187"/>
      <c r="D12" s="187"/>
      <c r="E12" s="187"/>
      <c r="G12" s="155" t="s">
        <v>241</v>
      </c>
      <c r="H12" s="7"/>
    </row>
    <row r="13" spans="1:8" ht="12.75" customHeight="1" thickBot="1" x14ac:dyDescent="0.25">
      <c r="A13" s="154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8"/>
      <c r="H13" s="9"/>
    </row>
    <row r="14" spans="1:8" ht="12.75" customHeight="1" thickTop="1" x14ac:dyDescent="0.2">
      <c r="A14" s="1"/>
      <c r="B14" s="1"/>
      <c r="C14" s="1"/>
      <c r="D14" s="1"/>
      <c r="E14" s="43"/>
      <c r="G14" s="1"/>
    </row>
    <row r="15" spans="1:8" ht="12.75" customHeight="1" x14ac:dyDescent="0.2">
      <c r="A15" s="192" t="s">
        <v>144</v>
      </c>
      <c r="B15" s="192"/>
      <c r="C15" s="192"/>
      <c r="D15" s="192"/>
      <c r="E15" s="192"/>
      <c r="F15" s="192"/>
      <c r="G15" s="192"/>
      <c r="H15" s="192"/>
    </row>
    <row r="16" spans="1:8" ht="12.75" customHeight="1" thickBot="1" x14ac:dyDescent="0.25">
      <c r="A16" s="1"/>
      <c r="B16" s="1"/>
      <c r="C16" s="1"/>
      <c r="D16" s="1"/>
      <c r="E16" s="43"/>
      <c r="G16" s="1"/>
      <c r="H16" s="1"/>
    </row>
    <row r="17" spans="1:8" ht="12.75" customHeight="1" thickTop="1" thickBot="1" x14ac:dyDescent="0.25">
      <c r="A17" s="3" t="s">
        <v>28</v>
      </c>
      <c r="B17" s="4" t="s">
        <v>29</v>
      </c>
      <c r="C17" s="4" t="s">
        <v>30</v>
      </c>
      <c r="D17" s="4" t="s">
        <v>32</v>
      </c>
      <c r="E17" s="4" t="s">
        <v>177</v>
      </c>
      <c r="F17" s="69" t="s">
        <v>31</v>
      </c>
      <c r="G17" s="4" t="s">
        <v>33</v>
      </c>
      <c r="H17" s="5" t="s">
        <v>34</v>
      </c>
    </row>
    <row r="18" spans="1:8" ht="12.75" customHeight="1" thickTop="1" x14ac:dyDescent="0.2">
      <c r="A18" s="58" t="s">
        <v>163</v>
      </c>
      <c r="B18" s="58" t="str">
        <f>CodigoPartida</f>
        <v>A01</v>
      </c>
      <c r="C18" s="58" t="s">
        <v>164</v>
      </c>
      <c r="E18" s="72">
        <f>RenglonPresupuesto</f>
        <v>1</v>
      </c>
      <c r="F18" s="73"/>
      <c r="G18" s="85"/>
      <c r="H18" s="1"/>
    </row>
    <row r="19" spans="1:8" x14ac:dyDescent="0.2">
      <c r="A19" s="74" t="s">
        <v>165</v>
      </c>
      <c r="B19" s="49" t="str">
        <f>CodigoMatriz</f>
        <v>TZO1001</v>
      </c>
      <c r="C19" s="85"/>
      <c r="D19" s="76" t="str">
        <f>UnidadMatriz</f>
        <v>M2</v>
      </c>
      <c r="E19" s="76"/>
      <c r="F19" s="134">
        <f>VolumenPresupuesto</f>
        <v>1200</v>
      </c>
      <c r="G19" s="136">
        <f>ROUND(VolumenPresupuesto*PrecioMatriz1,decimalesredondeo)</f>
        <v>2940</v>
      </c>
      <c r="H19" s="1"/>
    </row>
    <row r="20" spans="1:8" ht="12.75" customHeight="1" x14ac:dyDescent="0.2">
      <c r="A20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93"/>
      <c r="C20" s="193"/>
      <c r="D20" s="193"/>
      <c r="E20" s="193"/>
      <c r="F20" s="193"/>
      <c r="G20" s="193"/>
      <c r="H20" s="193"/>
    </row>
    <row r="21" spans="1:8" ht="12.75" customHeight="1" x14ac:dyDescent="0.2">
      <c r="A21" s="49" t="s">
        <v>168</v>
      </c>
      <c r="B21" s="49"/>
      <c r="C21" s="49"/>
      <c r="D21" s="85"/>
      <c r="E21" s="84"/>
      <c r="F21" s="73"/>
      <c r="G21" s="85"/>
      <c r="H21" s="1"/>
    </row>
    <row r="22" spans="1:8" ht="12.75" customHeight="1" x14ac:dyDescent="0.2">
      <c r="A22" s="77" t="str">
        <f>'N_Campos Especificos'!D3</f>
        <v>ARENA</v>
      </c>
      <c r="B22" s="137" t="str">
        <f>'N_Campos Especificos'!E3</f>
        <v>ARENA</v>
      </c>
      <c r="C22" s="78" t="str">
        <f>'N_Campos Especificos'!F3</f>
        <v>KG</v>
      </c>
      <c r="D22" s="79">
        <f>'N_Campos Especificos'!I3</f>
        <v>99.57</v>
      </c>
      <c r="E22" s="80" t="str">
        <f>'N_Campos Especificos'!H3</f>
        <v>*</v>
      </c>
      <c r="F22" s="96">
        <f>'N_Campos Especificos'!G3</f>
        <v>0.55000000000000004</v>
      </c>
      <c r="G22" s="81">
        <f>'N_Campos Especificos'!J3</f>
        <v>54.76</v>
      </c>
      <c r="H22" s="82">
        <f>'N_Campos Especificos'!M3</f>
        <v>3.27E-2</v>
      </c>
    </row>
    <row r="23" spans="1:8" ht="12.75" customHeight="1" x14ac:dyDescent="0.2">
      <c r="A23" s="75" t="s">
        <v>170</v>
      </c>
      <c r="B23" s="49" t="s">
        <v>168</v>
      </c>
      <c r="C23" s="49"/>
      <c r="D23" s="49"/>
      <c r="E23" s="76"/>
      <c r="F23" s="73"/>
      <c r="G23" s="83">
        <f>TotalImporte1Tipo1</f>
        <v>54.76</v>
      </c>
      <c r="H23" s="46">
        <f>TotalPorcentaje1Tipo1</f>
        <v>3.27E-2</v>
      </c>
    </row>
    <row r="24" spans="1:8" ht="12.75" customHeight="1" x14ac:dyDescent="0.2">
      <c r="A24" s="49" t="s">
        <v>171</v>
      </c>
      <c r="B24" s="49"/>
      <c r="C24" s="49"/>
      <c r="D24" s="85"/>
      <c r="E24" s="84"/>
      <c r="F24" s="73"/>
      <c r="G24" s="85"/>
      <c r="H24" s="85"/>
    </row>
    <row r="25" spans="1:8" ht="12.75" customHeight="1" x14ac:dyDescent="0.2">
      <c r="A25" s="77" t="str">
        <f>'N_Campos Especificos'!U3</f>
        <v>ARENA</v>
      </c>
      <c r="B25" s="137" t="str">
        <f>'N_Campos Especificos'!V3</f>
        <v>ARENA</v>
      </c>
      <c r="C25" s="78" t="str">
        <f>'N_Campos Especificos'!W3</f>
        <v>KG</v>
      </c>
      <c r="D25" s="79">
        <f>'N_Campos Especificos'!Z3</f>
        <v>99.57</v>
      </c>
      <c r="E25" s="80" t="str">
        <f>'N_Campos Especificos'!Y3</f>
        <v>*</v>
      </c>
      <c r="F25" s="96">
        <f>'N_Campos Especificos'!X3</f>
        <v>0.55000000000000004</v>
      </c>
      <c r="G25" s="81">
        <f>'N_Campos Especificos'!AA3</f>
        <v>54.76</v>
      </c>
      <c r="H25" s="82">
        <f>'N_Campos Especificos'!AD3</f>
        <v>3.27E-2</v>
      </c>
    </row>
    <row r="26" spans="1:8" ht="12.75" customHeight="1" x14ac:dyDescent="0.2">
      <c r="A26" s="75" t="s">
        <v>170</v>
      </c>
      <c r="B26" s="49" t="s">
        <v>171</v>
      </c>
      <c r="C26" s="49"/>
      <c r="D26" s="49"/>
      <c r="E26" s="76"/>
      <c r="F26" s="73"/>
      <c r="G26" s="83">
        <f>TotalImporte1Tipo2</f>
        <v>54.76</v>
      </c>
      <c r="H26" s="46">
        <f>TotalPorcentaje1Tipo2</f>
        <v>3.27E-2</v>
      </c>
    </row>
    <row r="27" spans="1:8" ht="12.75" customHeight="1" x14ac:dyDescent="0.2">
      <c r="A27" s="49" t="s">
        <v>172</v>
      </c>
      <c r="B27" s="49"/>
      <c r="C27" s="49"/>
      <c r="D27" s="85"/>
      <c r="E27" s="84"/>
      <c r="F27" s="73"/>
      <c r="G27" s="85"/>
      <c r="H27" s="85"/>
    </row>
    <row r="28" spans="1:8" ht="12.75" customHeight="1" x14ac:dyDescent="0.2">
      <c r="A28" s="77" t="str">
        <f>'N_Campos Especificos'!AM3</f>
        <v>ARENA</v>
      </c>
      <c r="B28" s="137" t="str">
        <f>'N_Campos Especificos'!AN3</f>
        <v>ARENA</v>
      </c>
      <c r="C28" s="78" t="str">
        <f>'N_Campos Especificos'!AO3</f>
        <v>KG</v>
      </c>
      <c r="D28" s="79">
        <f>'N_Campos Especificos'!AR3</f>
        <v>99.57</v>
      </c>
      <c r="E28" s="80" t="str">
        <f>'N_Campos Especificos'!AQ3</f>
        <v>*</v>
      </c>
      <c r="F28" s="96">
        <f>'N_Campos Especificos'!AP3</f>
        <v>0.03</v>
      </c>
      <c r="G28" s="81">
        <f>'N_Campos Especificos'!AS3</f>
        <v>54.76</v>
      </c>
      <c r="H28" s="82">
        <f>'N_Campos Especificos'!AV3</f>
        <v>3.27E-2</v>
      </c>
    </row>
    <row r="29" spans="1:8" ht="12.75" customHeight="1" x14ac:dyDescent="0.2">
      <c r="A29" s="75" t="s">
        <v>170</v>
      </c>
      <c r="B29" s="49" t="s">
        <v>172</v>
      </c>
      <c r="C29" s="49"/>
      <c r="D29" s="49"/>
      <c r="E29" s="76"/>
      <c r="F29" s="73"/>
      <c r="G29" s="83">
        <f>TotalImporte1Tipo3</f>
        <v>54.76</v>
      </c>
      <c r="H29" s="46">
        <f>TotalPorcentaje1Tipo3</f>
        <v>3.27E-2</v>
      </c>
    </row>
    <row r="30" spans="1:8" ht="12.75" customHeight="1" x14ac:dyDescent="0.2">
      <c r="A30" s="49" t="s">
        <v>173</v>
      </c>
      <c r="B30" s="49"/>
      <c r="C30" s="49"/>
      <c r="D30" s="85"/>
      <c r="E30" s="84"/>
      <c r="F30" s="73"/>
      <c r="G30" s="85"/>
      <c r="H30" s="85"/>
    </row>
    <row r="31" spans="1:8" ht="12.75" customHeight="1" x14ac:dyDescent="0.2">
      <c r="A31" s="77" t="str">
        <f>'N_Campos Especificos'!BV3</f>
        <v>ARENA</v>
      </c>
      <c r="B31" s="137" t="str">
        <f>'N_Campos Especificos'!BW3</f>
        <v>ARENA</v>
      </c>
      <c r="C31" s="78" t="str">
        <f>'N_Campos Especificos'!BX3</f>
        <v>KG</v>
      </c>
      <c r="D31" s="79">
        <f>'N_Campos Especificos'!CA3</f>
        <v>99.57</v>
      </c>
      <c r="E31" s="80" t="str">
        <f>'N_Campos Especificos'!BZ3</f>
        <v>*</v>
      </c>
      <c r="F31" s="96">
        <f>'N_Campos Especificos'!BY3</f>
        <v>0.55000000000000004</v>
      </c>
      <c r="G31" s="81">
        <f>'N_Campos Especificos'!CB3</f>
        <v>54.76</v>
      </c>
      <c r="H31" s="82">
        <f>'N_Campos Especificos'!CE3</f>
        <v>3.27E-2</v>
      </c>
    </row>
    <row r="32" spans="1:8" ht="12.75" customHeight="1" x14ac:dyDescent="0.2">
      <c r="A32" s="75" t="s">
        <v>170</v>
      </c>
      <c r="B32" s="49" t="s">
        <v>173</v>
      </c>
      <c r="C32" s="49"/>
      <c r="D32" s="49"/>
      <c r="E32" s="76"/>
      <c r="F32" s="73"/>
      <c r="G32" s="83">
        <f>TotalImporte1Tipo4</f>
        <v>54.76</v>
      </c>
      <c r="H32" s="46">
        <f>TotalPorcentaje1Tipo4</f>
        <v>3.27E-2</v>
      </c>
    </row>
    <row r="33" spans="1:8" ht="12.75" customHeight="1" x14ac:dyDescent="0.2">
      <c r="A33" s="49" t="s">
        <v>232</v>
      </c>
      <c r="B33" s="49"/>
      <c r="C33" s="49"/>
      <c r="D33" s="85"/>
      <c r="E33" s="84"/>
      <c r="F33" s="73"/>
      <c r="G33" s="85"/>
      <c r="H33" s="85"/>
    </row>
    <row r="34" spans="1:8" ht="12.75" customHeight="1" x14ac:dyDescent="0.2">
      <c r="A34" s="77" t="str">
        <f>'N_Campos Especificos'!CM3</f>
        <v>ARENA</v>
      </c>
      <c r="B34" s="137" t="str">
        <f>'N_Campos Especificos'!CN3</f>
        <v>ARENA</v>
      </c>
      <c r="C34" s="78" t="str">
        <f>'N_Campos Especificos'!CO3</f>
        <v>KG</v>
      </c>
      <c r="D34" s="79">
        <f>'N_Campos Especificos'!CR3</f>
        <v>99.57</v>
      </c>
      <c r="E34" s="80" t="str">
        <f>'N_Campos Especificos'!CQ3</f>
        <v>*</v>
      </c>
      <c r="F34" s="96">
        <f>'N_Campos Especificos'!CP3</f>
        <v>0.55000000000000004</v>
      </c>
      <c r="G34" s="81">
        <f>'N_Campos Especificos'!CS3</f>
        <v>54.76</v>
      </c>
      <c r="H34" s="82">
        <f>'N_Campos Especificos'!CV3</f>
        <v>3.27E-2</v>
      </c>
    </row>
    <row r="35" spans="1:8" ht="12.75" customHeight="1" x14ac:dyDescent="0.2">
      <c r="A35" s="75" t="s">
        <v>170</v>
      </c>
      <c r="B35" s="49" t="s">
        <v>232</v>
      </c>
      <c r="C35" s="49"/>
      <c r="D35" s="49"/>
      <c r="E35" s="76"/>
      <c r="F35" s="73"/>
      <c r="G35" s="83">
        <f>TotalImporte1Tipo5</f>
        <v>54.76</v>
      </c>
      <c r="H35" s="46">
        <f>TotalPorcentaje1Tipo5</f>
        <v>3.27E-2</v>
      </c>
    </row>
    <row r="36" spans="1:8" ht="12.75" customHeight="1" x14ac:dyDescent="0.2">
      <c r="A36" s="49" t="s">
        <v>233</v>
      </c>
      <c r="B36" s="49"/>
      <c r="C36" s="49"/>
      <c r="D36" s="85"/>
      <c r="E36" s="84"/>
      <c r="F36" s="73"/>
      <c r="G36" s="85"/>
      <c r="H36" s="85"/>
    </row>
    <row r="37" spans="1:8" ht="12.75" customHeight="1" x14ac:dyDescent="0.2">
      <c r="A37" s="77" t="str">
        <f>'N_Campos Especificos'!DD3</f>
        <v>ARENA</v>
      </c>
      <c r="B37" s="137" t="str">
        <f>'N_Campos Especificos'!DE3</f>
        <v>ARENA</v>
      </c>
      <c r="C37" s="78" t="str">
        <f>'N_Campos Especificos'!DF3</f>
        <v>KG</v>
      </c>
      <c r="D37" s="79">
        <f>'N_Campos Especificos'!DI3</f>
        <v>99.57</v>
      </c>
      <c r="E37" s="80" t="str">
        <f>'N_Campos Especificos'!DH3</f>
        <v>*</v>
      </c>
      <c r="F37" s="96">
        <f>'N_Campos Especificos'!DG3</f>
        <v>0.55000000000000004</v>
      </c>
      <c r="G37" s="81">
        <f>'N_Campos Especificos'!DJ3</f>
        <v>54.76</v>
      </c>
      <c r="H37" s="82">
        <f>'N_Campos Especificos'!DM3</f>
        <v>3.27E-2</v>
      </c>
    </row>
    <row r="38" spans="1:8" ht="12.75" customHeight="1" x14ac:dyDescent="0.2">
      <c r="A38" s="75" t="s">
        <v>170</v>
      </c>
      <c r="B38" s="49" t="s">
        <v>233</v>
      </c>
      <c r="C38" s="49"/>
      <c r="D38" s="49"/>
      <c r="E38" s="76"/>
      <c r="F38" s="73"/>
      <c r="G38" s="83">
        <f>TotalImporte1Tipo6</f>
        <v>54.76</v>
      </c>
      <c r="H38" s="46">
        <f>TotalPorcentaje1Tipo6</f>
        <v>3.27E-2</v>
      </c>
    </row>
    <row r="39" spans="1:8" ht="12.75" customHeight="1" x14ac:dyDescent="0.2">
      <c r="A39" s="49" t="s">
        <v>234</v>
      </c>
      <c r="B39" s="49"/>
      <c r="C39" s="49"/>
      <c r="D39" s="85"/>
      <c r="E39" s="84"/>
      <c r="F39" s="73"/>
      <c r="G39" s="85"/>
      <c r="H39" s="85"/>
    </row>
    <row r="40" spans="1:8" ht="12.75" customHeight="1" x14ac:dyDescent="0.2">
      <c r="A40" s="77" t="str">
        <f>'N_Campos Especificos'!DU3</f>
        <v>ARENA</v>
      </c>
      <c r="B40" s="137" t="str">
        <f>'N_Campos Especificos'!DV3</f>
        <v>ARENA</v>
      </c>
      <c r="C40" s="78" t="str">
        <f>'N_Campos Especificos'!DW3</f>
        <v>KG</v>
      </c>
      <c r="D40" s="79">
        <f>'N_Campos Especificos'!DZ3</f>
        <v>99.57</v>
      </c>
      <c r="E40" s="80" t="str">
        <f>'N_Campos Especificos'!DY3</f>
        <v>*</v>
      </c>
      <c r="F40" s="96">
        <f>'N_Campos Especificos'!DX3</f>
        <v>0.55000000000000004</v>
      </c>
      <c r="G40" s="81">
        <f>'N_Campos Especificos'!EA3</f>
        <v>54.76</v>
      </c>
      <c r="H40" s="82">
        <f>'N_Campos Especificos'!ED3</f>
        <v>3.27E-2</v>
      </c>
    </row>
    <row r="41" spans="1:8" ht="12.75" customHeight="1" x14ac:dyDescent="0.2">
      <c r="A41" s="75" t="s">
        <v>170</v>
      </c>
      <c r="B41" s="49" t="s">
        <v>234</v>
      </c>
      <c r="C41" s="49"/>
      <c r="D41" s="49"/>
      <c r="E41" s="76"/>
      <c r="F41" s="73"/>
      <c r="G41" s="83">
        <f>TotalImporte1Tipo7</f>
        <v>54.76</v>
      </c>
      <c r="H41" s="46">
        <f>TotalPorcentaje1Tipo7</f>
        <v>3.27E-2</v>
      </c>
    </row>
    <row r="42" spans="1:8" ht="12.75" customHeight="1" x14ac:dyDescent="0.2">
      <c r="A42" s="49" t="s">
        <v>235</v>
      </c>
      <c r="B42" s="49"/>
      <c r="C42" s="49"/>
      <c r="D42" s="85"/>
      <c r="E42" s="84"/>
      <c r="F42" s="73"/>
      <c r="G42" s="85"/>
      <c r="H42" s="85"/>
    </row>
    <row r="43" spans="1:8" ht="12.75" customHeight="1" x14ac:dyDescent="0.2">
      <c r="A43" s="77" t="str">
        <f>'N_Campos Especificos'!EL3</f>
        <v>ARENA</v>
      </c>
      <c r="B43" s="137" t="str">
        <f>'N_Campos Especificos'!EM3</f>
        <v>ARENA</v>
      </c>
      <c r="C43" s="78" t="str">
        <f>'N_Campos Especificos'!EN3</f>
        <v>KG</v>
      </c>
      <c r="D43" s="79">
        <f>'N_Campos Especificos'!EQ3</f>
        <v>99.57</v>
      </c>
      <c r="E43" s="80" t="str">
        <f>'N_Campos Especificos'!EP3</f>
        <v>*</v>
      </c>
      <c r="F43" s="96">
        <f>'N_Campos Especificos'!EO3</f>
        <v>0.55000000000000004</v>
      </c>
      <c r="G43" s="81">
        <f>'N_Campos Especificos'!ER3</f>
        <v>54.76</v>
      </c>
      <c r="H43" s="82">
        <f>'N_Campos Especificos'!EU3</f>
        <v>3.27E-2</v>
      </c>
    </row>
    <row r="44" spans="1:8" ht="12.75" customHeight="1" x14ac:dyDescent="0.2">
      <c r="A44" s="75" t="s">
        <v>170</v>
      </c>
      <c r="B44" s="49" t="s">
        <v>235</v>
      </c>
      <c r="C44" s="49"/>
      <c r="D44" s="49"/>
      <c r="E44" s="76"/>
      <c r="F44" s="73"/>
      <c r="G44" s="83">
        <f>TotalImporte1Tipo8</f>
        <v>54.76</v>
      </c>
      <c r="H44" s="46">
        <f>TotalPorcentaje1Tipo8</f>
        <v>3.27E-2</v>
      </c>
    </row>
    <row r="45" spans="1:8" ht="12.75" customHeight="1" x14ac:dyDescent="0.2">
      <c r="A45" s="49" t="s">
        <v>236</v>
      </c>
      <c r="B45" s="49"/>
      <c r="C45" s="49"/>
      <c r="D45" s="85"/>
      <c r="E45" s="84"/>
      <c r="F45" s="73"/>
      <c r="G45" s="85"/>
      <c r="H45" s="85"/>
    </row>
    <row r="46" spans="1:8" ht="12.75" customHeight="1" x14ac:dyDescent="0.2">
      <c r="A46" s="77" t="str">
        <f>'N_Campos Especificos'!FC3</f>
        <v>ARENA</v>
      </c>
      <c r="B46" s="137" t="str">
        <f>'N_Campos Especificos'!FD3</f>
        <v>ARENA</v>
      </c>
      <c r="C46" s="78" t="str">
        <f>'N_Campos Especificos'!FE3</f>
        <v>KG</v>
      </c>
      <c r="D46" s="79">
        <f>'N_Campos Especificos'!FH3</f>
        <v>99.57</v>
      </c>
      <c r="E46" s="80" t="str">
        <f>'N_Campos Especificos'!FG3</f>
        <v>*</v>
      </c>
      <c r="F46" s="96">
        <f>'N_Campos Especificos'!FF3</f>
        <v>0.55000000000000004</v>
      </c>
      <c r="G46" s="81">
        <f>'N_Campos Especificos'!FI3</f>
        <v>54.76</v>
      </c>
      <c r="H46" s="82">
        <f>'N_Campos Especificos'!FL3</f>
        <v>3.27E-2</v>
      </c>
    </row>
    <row r="47" spans="1:8" ht="12.75" customHeight="1" x14ac:dyDescent="0.2">
      <c r="A47" s="75" t="s">
        <v>170</v>
      </c>
      <c r="B47" s="49" t="s">
        <v>236</v>
      </c>
      <c r="C47" s="49"/>
      <c r="D47" s="49"/>
      <c r="E47" s="76"/>
      <c r="F47" s="73"/>
      <c r="G47" s="83">
        <f>TotalImporte1Tipo9</f>
        <v>54.76</v>
      </c>
      <c r="H47" s="46">
        <f>TotalPorcentaje1Tipo9</f>
        <v>3.27E-2</v>
      </c>
    </row>
    <row r="48" spans="1:8" ht="12.75" customHeight="1" x14ac:dyDescent="0.2">
      <c r="A48" s="49" t="s">
        <v>187</v>
      </c>
      <c r="B48" s="49"/>
      <c r="C48" s="49"/>
      <c r="D48" s="85"/>
      <c r="E48" s="84"/>
      <c r="F48" s="73"/>
      <c r="G48" s="85"/>
      <c r="H48" s="85"/>
    </row>
    <row r="49" spans="1:8" ht="12.75" customHeight="1" x14ac:dyDescent="0.2">
      <c r="A49" s="77" t="str">
        <f>'N_Campos Especificos'!BE3</f>
        <v>ARENA</v>
      </c>
      <c r="B49" s="137" t="str">
        <f>'N_Campos Especificos'!BF3</f>
        <v>ARENA</v>
      </c>
      <c r="C49" s="78" t="str">
        <f>'N_Campos Especificos'!BG3</f>
        <v>KG</v>
      </c>
      <c r="D49" s="79">
        <f>'N_Campos Especificos'!BJ3</f>
        <v>99.57</v>
      </c>
      <c r="E49" s="80" t="str">
        <f>'N_Campos Especificos'!BI3</f>
        <v>*</v>
      </c>
      <c r="F49" s="96">
        <f>'N_Campos Especificos'!BH3</f>
        <v>0.55000000000000004</v>
      </c>
      <c r="G49" s="81">
        <f>'N_Campos Especificos'!BK3</f>
        <v>54.76</v>
      </c>
      <c r="H49" s="82">
        <f>'N_Campos Especificos'!BN3</f>
        <v>3.27E-2</v>
      </c>
    </row>
    <row r="50" spans="1:8" ht="12.75" customHeight="1" x14ac:dyDescent="0.2">
      <c r="A50" s="75" t="s">
        <v>170</v>
      </c>
      <c r="B50" s="49" t="s">
        <v>187</v>
      </c>
      <c r="C50" s="49"/>
      <c r="D50" s="49"/>
      <c r="E50" s="76"/>
      <c r="F50" s="70"/>
      <c r="G50" s="86">
        <f>TotalImporte1TipoOtros</f>
        <v>54.76</v>
      </c>
      <c r="H50" s="47">
        <f>TotalPorcentaje1TipoOtros</f>
        <v>3.27E-2</v>
      </c>
    </row>
    <row r="51" spans="1:8" ht="12.75" customHeight="1" x14ac:dyDescent="0.2">
      <c r="A51" s="77"/>
      <c r="B51" s="50" t="s">
        <v>175</v>
      </c>
      <c r="C51" s="78"/>
      <c r="D51" s="79"/>
      <c r="E51" s="80"/>
      <c r="F51" s="71"/>
      <c r="G51" s="51">
        <f>CostoMatriz1</f>
        <v>2.4500000000000002</v>
      </c>
      <c r="H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88"/>
      <c r="C52" s="88"/>
      <c r="D52" s="88"/>
      <c r="E52" s="88"/>
      <c r="F52" s="88"/>
      <c r="G52" s="88"/>
      <c r="H52" s="88"/>
    </row>
  </sheetData>
  <mergeCells count="5">
    <mergeCell ref="A20:H20"/>
    <mergeCell ref="B7:E12"/>
    <mergeCell ref="A15:H15"/>
    <mergeCell ref="A1:F2"/>
    <mergeCell ref="B3:E5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2"/>
  <sheetViews>
    <sheetView showGridLines="0" showZeros="0" workbookViewId="0">
      <selection activeCell="F17" sqref="F17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5" customWidth="1"/>
    <col min="6" max="6" width="10.7109375" style="65" customWidth="1"/>
    <col min="7" max="7" width="10.7109375" customWidth="1"/>
    <col min="8" max="8" width="6.7109375" customWidth="1"/>
  </cols>
  <sheetData>
    <row r="1" spans="1:8" ht="15" customHeight="1" thickTop="1" x14ac:dyDescent="0.25">
      <c r="A1" s="188" t="str">
        <f>razonsocial</f>
        <v>MI EMPRESA</v>
      </c>
      <c r="B1" s="189"/>
      <c r="C1" s="189"/>
      <c r="D1" s="189"/>
      <c r="E1" s="189"/>
      <c r="F1" s="189"/>
      <c r="G1" s="159"/>
      <c r="H1" s="160"/>
    </row>
    <row r="2" spans="1:8" ht="15" customHeight="1" x14ac:dyDescent="0.25">
      <c r="A2" s="190"/>
      <c r="B2" s="191"/>
      <c r="C2" s="191"/>
      <c r="D2" s="191"/>
      <c r="E2" s="191"/>
      <c r="F2" s="191"/>
      <c r="G2" s="161"/>
      <c r="H2" s="162"/>
    </row>
    <row r="3" spans="1:8" ht="12.75" customHeight="1" x14ac:dyDescent="0.2">
      <c r="A3" s="152" t="s">
        <v>86</v>
      </c>
      <c r="B3" s="187" t="str">
        <f>nombrecliente</f>
        <v>Sistema de Comunicaciones y Transportes, Sistema de Transporte Colectivo Metro, Administración General de Recursos, Línea 12 (Línea Dorada)</v>
      </c>
      <c r="C3" s="187"/>
      <c r="D3" s="187"/>
      <c r="E3" s="187"/>
      <c r="G3" s="1"/>
      <c r="H3" s="7"/>
    </row>
    <row r="4" spans="1:8" ht="12.75" customHeight="1" x14ac:dyDescent="0.2">
      <c r="A4" s="153"/>
      <c r="B4" s="187"/>
      <c r="C4" s="187"/>
      <c r="D4" s="187"/>
      <c r="E4" s="187"/>
      <c r="G4" s="1"/>
      <c r="H4" s="7"/>
    </row>
    <row r="5" spans="1:8" ht="12.75" customHeight="1" x14ac:dyDescent="0.2">
      <c r="A5" s="153"/>
      <c r="B5" s="187"/>
      <c r="C5" s="187"/>
      <c r="D5" s="187"/>
      <c r="E5" s="187"/>
      <c r="G5" s="1"/>
      <c r="H5" s="7"/>
    </row>
    <row r="6" spans="1:8" ht="12.75" customHeight="1" x14ac:dyDescent="0.2">
      <c r="A6" s="152" t="s">
        <v>88</v>
      </c>
      <c r="B6" s="39" t="str">
        <f>numerodeconcurso</f>
        <v>2009/0257-0001</v>
      </c>
      <c r="C6" s="1"/>
      <c r="D6" s="13"/>
      <c r="F6" s="66" t="s">
        <v>90</v>
      </c>
      <c r="G6" s="1" t="str">
        <f>plazocalculado&amp;" días naturales"</f>
        <v>153 días naturales</v>
      </c>
      <c r="H6" s="7"/>
    </row>
    <row r="7" spans="1:8" ht="12.75" customHeight="1" x14ac:dyDescent="0.2">
      <c r="A7" s="152" t="s">
        <v>87</v>
      </c>
      <c r="B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7"/>
      <c r="D7" s="187"/>
      <c r="E7" s="187"/>
      <c r="F7" s="67" t="s">
        <v>27</v>
      </c>
      <c r="G7" s="135">
        <f>fechadeconcurso</f>
        <v>40017</v>
      </c>
      <c r="H7" s="40"/>
    </row>
    <row r="8" spans="1:8" ht="12.75" customHeight="1" x14ac:dyDescent="0.2">
      <c r="A8" s="153"/>
      <c r="B8" s="187"/>
      <c r="C8" s="187"/>
      <c r="D8" s="187"/>
      <c r="E8" s="187"/>
      <c r="G8" s="48"/>
      <c r="H8" s="14"/>
    </row>
    <row r="9" spans="1:8" ht="12.75" customHeight="1" x14ac:dyDescent="0.2">
      <c r="A9" s="153"/>
      <c r="B9" s="187"/>
      <c r="C9" s="187"/>
      <c r="D9" s="187"/>
      <c r="E9" s="187"/>
      <c r="F9" s="67" t="s">
        <v>91</v>
      </c>
      <c r="G9" s="135">
        <f>fechainicio</f>
        <v>40026</v>
      </c>
      <c r="H9" s="40"/>
    </row>
    <row r="10" spans="1:8" ht="12.75" customHeight="1" x14ac:dyDescent="0.2">
      <c r="A10" s="153"/>
      <c r="B10" s="187"/>
      <c r="C10" s="187"/>
      <c r="D10" s="187"/>
      <c r="E10" s="187"/>
      <c r="F10" s="67" t="s">
        <v>92</v>
      </c>
      <c r="G10" s="135">
        <f>fechaterminacion</f>
        <v>40178</v>
      </c>
      <c r="H10" s="40"/>
    </row>
    <row r="11" spans="1:8" ht="12.75" customHeight="1" x14ac:dyDescent="0.2">
      <c r="A11" s="153"/>
      <c r="B11" s="187"/>
      <c r="C11" s="187"/>
      <c r="D11" s="187"/>
      <c r="E11" s="187"/>
      <c r="G11" s="60" t="s">
        <v>240</v>
      </c>
      <c r="H11" s="7"/>
    </row>
    <row r="12" spans="1:8" ht="12.75" customHeight="1" x14ac:dyDescent="0.2">
      <c r="A12" s="153"/>
      <c r="B12" s="187"/>
      <c r="C12" s="187"/>
      <c r="D12" s="187"/>
      <c r="E12" s="187"/>
      <c r="G12" s="155" t="s">
        <v>241</v>
      </c>
      <c r="H12" s="7"/>
    </row>
    <row r="13" spans="1:8" ht="12.75" customHeight="1" thickBot="1" x14ac:dyDescent="0.25">
      <c r="A13" s="154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8"/>
      <c r="H13" s="9"/>
    </row>
    <row r="14" spans="1:8" ht="12.75" customHeight="1" thickTop="1" x14ac:dyDescent="0.2">
      <c r="A14" s="1"/>
      <c r="B14" s="1"/>
      <c r="C14" s="1"/>
      <c r="D14" s="1"/>
      <c r="E14" s="43"/>
      <c r="G14" s="1"/>
    </row>
    <row r="15" spans="1:8" ht="12.75" customHeight="1" x14ac:dyDescent="0.2">
      <c r="A15" s="192" t="s">
        <v>144</v>
      </c>
      <c r="B15" s="192"/>
      <c r="C15" s="192"/>
      <c r="D15" s="192"/>
      <c r="E15" s="192"/>
      <c r="F15" s="192"/>
      <c r="G15" s="192"/>
      <c r="H15" s="192"/>
    </row>
    <row r="16" spans="1:8" ht="12.75" customHeight="1" thickBot="1" x14ac:dyDescent="0.25">
      <c r="A16" s="1"/>
      <c r="B16" s="1"/>
      <c r="C16" s="1"/>
      <c r="D16" s="1"/>
      <c r="E16" s="43"/>
      <c r="G16" s="1"/>
      <c r="H16" s="1"/>
    </row>
    <row r="17" spans="1:9" ht="12.75" customHeight="1" thickTop="1" thickBot="1" x14ac:dyDescent="0.25">
      <c r="A17" s="3" t="s">
        <v>28</v>
      </c>
      <c r="B17" s="4" t="s">
        <v>29</v>
      </c>
      <c r="C17" s="4" t="s">
        <v>30</v>
      </c>
      <c r="D17" s="4" t="s">
        <v>32</v>
      </c>
      <c r="E17" s="4" t="s">
        <v>177</v>
      </c>
      <c r="F17" s="69" t="s">
        <v>31</v>
      </c>
      <c r="G17" s="4" t="s">
        <v>33</v>
      </c>
      <c r="H17" s="5" t="s">
        <v>34</v>
      </c>
      <c r="I17" s="4" t="s">
        <v>245</v>
      </c>
    </row>
    <row r="18" spans="1:9" ht="12.75" customHeight="1" thickTop="1" x14ac:dyDescent="0.2">
      <c r="A18" s="58" t="s">
        <v>163</v>
      </c>
      <c r="B18" s="58" t="str">
        <f>CodigoPartida</f>
        <v>A01</v>
      </c>
      <c r="C18" s="58" t="s">
        <v>164</v>
      </c>
      <c r="E18" s="72">
        <f>RenglonPresupuesto</f>
        <v>1</v>
      </c>
      <c r="F18" s="73"/>
      <c r="G18" s="85"/>
      <c r="H18" s="1"/>
    </row>
    <row r="19" spans="1:9" x14ac:dyDescent="0.2">
      <c r="A19" s="74" t="s">
        <v>165</v>
      </c>
      <c r="B19" s="49" t="str">
        <f>CodigoMatriz</f>
        <v>TZO1001</v>
      </c>
      <c r="C19" s="85"/>
      <c r="D19" s="76" t="str">
        <f>UnidadMatriz</f>
        <v>M2</v>
      </c>
      <c r="E19" s="76"/>
      <c r="F19" s="134">
        <f>VolumenPresupuesto</f>
        <v>1200</v>
      </c>
      <c r="G19" s="136">
        <f>ROUND(VolumenPresupuesto*PrecioMatriz1,decimalesredondeo)</f>
        <v>2940</v>
      </c>
      <c r="H19" s="1"/>
    </row>
    <row r="20" spans="1:9" ht="12.75" customHeight="1" x14ac:dyDescent="0.2">
      <c r="A20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93"/>
      <c r="C20" s="193"/>
      <c r="D20" s="193"/>
      <c r="E20" s="193"/>
      <c r="F20" s="193"/>
      <c r="G20" s="193"/>
      <c r="H20" s="193"/>
    </row>
    <row r="21" spans="1:9" ht="12.75" customHeight="1" x14ac:dyDescent="0.2">
      <c r="A21" s="49" t="s">
        <v>168</v>
      </c>
      <c r="B21" s="49"/>
      <c r="C21" s="49"/>
      <c r="D21" s="85"/>
      <c r="E21" s="84"/>
      <c r="F21" s="73"/>
      <c r="G21" s="85"/>
      <c r="H21" s="1"/>
    </row>
    <row r="22" spans="1:9" ht="12.75" customHeight="1" x14ac:dyDescent="0.2">
      <c r="A22" s="77" t="str">
        <f>'N_Campos Especificos'!D3</f>
        <v>ARENA</v>
      </c>
      <c r="B22" s="137" t="str">
        <f>'N_Campos Especificos'!E3</f>
        <v>ARENA</v>
      </c>
      <c r="C22" s="78" t="str">
        <f>'N_Campos Especificos'!F3</f>
        <v>KG</v>
      </c>
      <c r="D22" s="79">
        <f>'N_Campos Especificos'!I3</f>
        <v>99.57</v>
      </c>
      <c r="E22" s="80" t="str">
        <f>'N_Campos Especificos'!H3</f>
        <v>*</v>
      </c>
      <c r="F22" s="96">
        <f>'N_Campos Especificos'!G3</f>
        <v>0.55000000000000004</v>
      </c>
      <c r="G22" s="81">
        <f>'N_Campos Especificos'!J3</f>
        <v>54.76</v>
      </c>
      <c r="H22" s="82">
        <f>'N_Campos Especificos'!M3</f>
        <v>3.27E-2</v>
      </c>
      <c r="I22" s="180" t="str">
        <f>'N_Campos Especificos'!Q3</f>
        <v>expresion1</v>
      </c>
    </row>
    <row r="23" spans="1:9" ht="12.75" customHeight="1" x14ac:dyDescent="0.2">
      <c r="A23" s="75" t="s">
        <v>170</v>
      </c>
      <c r="B23" s="49" t="s">
        <v>168</v>
      </c>
      <c r="C23" s="49"/>
      <c r="D23" s="49"/>
      <c r="E23" s="76"/>
      <c r="F23" s="73"/>
      <c r="G23" s="83">
        <f>TotalImporte1Tipo1</f>
        <v>54.76</v>
      </c>
      <c r="H23" s="46">
        <f>TotalPorcentaje1Tipo1</f>
        <v>3.27E-2</v>
      </c>
      <c r="I23" s="181"/>
    </row>
    <row r="24" spans="1:9" ht="12.75" customHeight="1" x14ac:dyDescent="0.2">
      <c r="A24" s="49" t="s">
        <v>171</v>
      </c>
      <c r="B24" s="49"/>
      <c r="C24" s="49"/>
      <c r="D24" s="85"/>
      <c r="E24" s="84"/>
      <c r="F24" s="73"/>
      <c r="G24" s="85"/>
      <c r="H24" s="85"/>
      <c r="I24" s="181"/>
    </row>
    <row r="25" spans="1:9" ht="12.75" customHeight="1" x14ac:dyDescent="0.2">
      <c r="A25" s="77" t="str">
        <f>'N_Campos Especificos'!U3</f>
        <v>ARENA</v>
      </c>
      <c r="B25" s="137" t="str">
        <f>'N_Campos Especificos'!V3</f>
        <v>ARENA</v>
      </c>
      <c r="C25" s="78" t="str">
        <f>'N_Campos Especificos'!W3</f>
        <v>KG</v>
      </c>
      <c r="D25" s="79">
        <f>'N_Campos Especificos'!Z3</f>
        <v>99.57</v>
      </c>
      <c r="E25" s="80" t="str">
        <f>'N_Campos Especificos'!Y3</f>
        <v>*</v>
      </c>
      <c r="F25" s="96">
        <f>'N_Campos Especificos'!X3</f>
        <v>0.55000000000000004</v>
      </c>
      <c r="G25" s="81">
        <f>'N_Campos Especificos'!AA3</f>
        <v>54.76</v>
      </c>
      <c r="H25" s="82">
        <f>'N_Campos Especificos'!AD3</f>
        <v>3.27E-2</v>
      </c>
      <c r="I25" s="180" t="str">
        <f>'N_Campos Especificos'!AH3</f>
        <v>expresion2</v>
      </c>
    </row>
    <row r="26" spans="1:9" ht="12.75" customHeight="1" x14ac:dyDescent="0.2">
      <c r="A26" s="75" t="s">
        <v>170</v>
      </c>
      <c r="B26" s="49" t="s">
        <v>171</v>
      </c>
      <c r="C26" s="49"/>
      <c r="D26" s="49"/>
      <c r="E26" s="76"/>
      <c r="F26" s="73"/>
      <c r="G26" s="83">
        <f>TotalImporte1Tipo2</f>
        <v>54.76</v>
      </c>
      <c r="H26" s="46">
        <f>TotalPorcentaje1Tipo2</f>
        <v>3.27E-2</v>
      </c>
      <c r="I26" s="181"/>
    </row>
    <row r="27" spans="1:9" ht="12.75" customHeight="1" x14ac:dyDescent="0.2">
      <c r="A27" s="49" t="s">
        <v>172</v>
      </c>
      <c r="B27" s="49"/>
      <c r="C27" s="49"/>
      <c r="D27" s="85"/>
      <c r="E27" s="84"/>
      <c r="F27" s="73"/>
      <c r="G27" s="85"/>
      <c r="H27" s="85"/>
      <c r="I27" s="181"/>
    </row>
    <row r="28" spans="1:9" ht="12.75" customHeight="1" x14ac:dyDescent="0.2">
      <c r="A28" s="77" t="str">
        <f>'N_Campos Especificos'!AM3</f>
        <v>ARENA</v>
      </c>
      <c r="B28" s="137" t="str">
        <f>'N_Campos Especificos'!AN3</f>
        <v>ARENA</v>
      </c>
      <c r="C28" s="78" t="str">
        <f>'N_Campos Especificos'!AO3</f>
        <v>KG</v>
      </c>
      <c r="D28" s="79">
        <f>'N_Campos Especificos'!AR3</f>
        <v>99.57</v>
      </c>
      <c r="E28" s="80" t="str">
        <f>'N_Campos Especificos'!AQ3</f>
        <v>*</v>
      </c>
      <c r="F28" s="96">
        <f>'N_Campos Especificos'!AP3</f>
        <v>0.03</v>
      </c>
      <c r="G28" s="81">
        <f>'N_Campos Especificos'!AS3</f>
        <v>54.76</v>
      </c>
      <c r="H28" s="82">
        <f>'N_Campos Especificos'!AV3</f>
        <v>3.27E-2</v>
      </c>
      <c r="I28" s="180" t="str">
        <f>'N_Campos Especificos'!AZ3</f>
        <v>expresion3</v>
      </c>
    </row>
    <row r="29" spans="1:9" ht="12.75" customHeight="1" x14ac:dyDescent="0.2">
      <c r="A29" s="75" t="s">
        <v>170</v>
      </c>
      <c r="B29" s="49" t="s">
        <v>172</v>
      </c>
      <c r="C29" s="49"/>
      <c r="D29" s="49"/>
      <c r="E29" s="76"/>
      <c r="F29" s="73"/>
      <c r="G29" s="83">
        <f>TotalImporte1Tipo3</f>
        <v>54.76</v>
      </c>
      <c r="H29" s="46">
        <f>TotalPorcentaje1Tipo3</f>
        <v>3.27E-2</v>
      </c>
      <c r="I29" s="181"/>
    </row>
    <row r="30" spans="1:9" ht="12.75" customHeight="1" x14ac:dyDescent="0.2">
      <c r="A30" s="49" t="s">
        <v>173</v>
      </c>
      <c r="B30" s="49"/>
      <c r="C30" s="49"/>
      <c r="D30" s="85"/>
      <c r="E30" s="84"/>
      <c r="F30" s="73"/>
      <c r="G30" s="85"/>
      <c r="H30" s="85"/>
      <c r="I30" s="181"/>
    </row>
    <row r="31" spans="1:9" ht="12.75" customHeight="1" x14ac:dyDescent="0.2">
      <c r="A31" s="77" t="str">
        <f>'N_Campos Especificos'!BV3</f>
        <v>ARENA</v>
      </c>
      <c r="B31" s="137" t="str">
        <f>'N_Campos Especificos'!BW3</f>
        <v>ARENA</v>
      </c>
      <c r="C31" s="78" t="str">
        <f>'N_Campos Especificos'!BX3</f>
        <v>KG</v>
      </c>
      <c r="D31" s="79">
        <f>'N_Campos Especificos'!CA3</f>
        <v>99.57</v>
      </c>
      <c r="E31" s="80" t="str">
        <f>'N_Campos Especificos'!BZ3</f>
        <v>*</v>
      </c>
      <c r="F31" s="96">
        <f>'N_Campos Especificos'!BY3</f>
        <v>0.55000000000000004</v>
      </c>
      <c r="G31" s="81">
        <f>'N_Campos Especificos'!CB3</f>
        <v>54.76</v>
      </c>
      <c r="H31" s="82">
        <f>'N_Campos Especificos'!CE3</f>
        <v>3.27E-2</v>
      </c>
      <c r="I31" s="180" t="str">
        <f>'N_Campos Especificos'!CI3</f>
        <v>expresion4</v>
      </c>
    </row>
    <row r="32" spans="1:9" ht="12.75" customHeight="1" x14ac:dyDescent="0.2">
      <c r="A32" s="75" t="s">
        <v>170</v>
      </c>
      <c r="B32" s="49" t="s">
        <v>173</v>
      </c>
      <c r="C32" s="49"/>
      <c r="D32" s="49"/>
      <c r="E32" s="76"/>
      <c r="F32" s="73"/>
      <c r="G32" s="83">
        <f>TotalImporte1Tipo4</f>
        <v>54.76</v>
      </c>
      <c r="H32" s="46">
        <f>TotalPorcentaje1Tipo4</f>
        <v>3.27E-2</v>
      </c>
      <c r="I32" s="181"/>
    </row>
    <row r="33" spans="1:9" ht="12.75" customHeight="1" x14ac:dyDescent="0.2">
      <c r="A33" s="49" t="s">
        <v>232</v>
      </c>
      <c r="B33" s="49"/>
      <c r="C33" s="49"/>
      <c r="D33" s="85"/>
      <c r="E33" s="84"/>
      <c r="F33" s="73"/>
      <c r="G33" s="85"/>
      <c r="H33" s="85"/>
      <c r="I33" s="181"/>
    </row>
    <row r="34" spans="1:9" ht="12.75" customHeight="1" x14ac:dyDescent="0.2">
      <c r="A34" s="77" t="str">
        <f>'N_Campos Especificos'!CM3</f>
        <v>ARENA</v>
      </c>
      <c r="B34" s="137" t="str">
        <f>'N_Campos Especificos'!CN3</f>
        <v>ARENA</v>
      </c>
      <c r="C34" s="78" t="str">
        <f>'N_Campos Especificos'!CO3</f>
        <v>KG</v>
      </c>
      <c r="D34" s="79">
        <f>'N_Campos Especificos'!CR3</f>
        <v>99.57</v>
      </c>
      <c r="E34" s="80" t="str">
        <f>'N_Campos Especificos'!CQ3</f>
        <v>*</v>
      </c>
      <c r="F34" s="96">
        <f>'N_Campos Especificos'!CP3</f>
        <v>0.55000000000000004</v>
      </c>
      <c r="G34" s="81">
        <f>'N_Campos Especificos'!CS3</f>
        <v>54.76</v>
      </c>
      <c r="H34" s="82">
        <f>'N_Campos Especificos'!CV3</f>
        <v>3.27E-2</v>
      </c>
      <c r="I34" s="180" t="str">
        <f>'N_Campos Especificos'!CZ3</f>
        <v>expresion5</v>
      </c>
    </row>
    <row r="35" spans="1:9" ht="12.75" customHeight="1" x14ac:dyDescent="0.2">
      <c r="A35" s="75" t="s">
        <v>170</v>
      </c>
      <c r="B35" s="49" t="s">
        <v>232</v>
      </c>
      <c r="C35" s="49"/>
      <c r="D35" s="49"/>
      <c r="E35" s="76"/>
      <c r="F35" s="73"/>
      <c r="G35" s="83">
        <f>TotalImporte1Tipo5</f>
        <v>54.76</v>
      </c>
      <c r="H35" s="46">
        <f>TotalPorcentaje1Tipo5</f>
        <v>3.27E-2</v>
      </c>
      <c r="I35" s="181"/>
    </row>
    <row r="36" spans="1:9" ht="12.75" customHeight="1" x14ac:dyDescent="0.2">
      <c r="A36" s="49" t="s">
        <v>233</v>
      </c>
      <c r="B36" s="49"/>
      <c r="C36" s="49"/>
      <c r="D36" s="85"/>
      <c r="E36" s="84"/>
      <c r="F36" s="73"/>
      <c r="G36" s="85"/>
      <c r="H36" s="85"/>
      <c r="I36" s="181"/>
    </row>
    <row r="37" spans="1:9" ht="12.75" customHeight="1" x14ac:dyDescent="0.2">
      <c r="A37" s="77" t="str">
        <f>'N_Campos Especificos'!DD3</f>
        <v>ARENA</v>
      </c>
      <c r="B37" s="137" t="str">
        <f>'N_Campos Especificos'!DE3</f>
        <v>ARENA</v>
      </c>
      <c r="C37" s="78" t="str">
        <f>'N_Campos Especificos'!DF3</f>
        <v>KG</v>
      </c>
      <c r="D37" s="79">
        <f>'N_Campos Especificos'!DI3</f>
        <v>99.57</v>
      </c>
      <c r="E37" s="80" t="str">
        <f>'N_Campos Especificos'!DH3</f>
        <v>*</v>
      </c>
      <c r="F37" s="96">
        <f>'N_Campos Especificos'!DG3</f>
        <v>0.55000000000000004</v>
      </c>
      <c r="G37" s="81">
        <f>'N_Campos Especificos'!DJ3</f>
        <v>54.76</v>
      </c>
      <c r="H37" s="82">
        <f>'N_Campos Especificos'!DM3</f>
        <v>3.27E-2</v>
      </c>
      <c r="I37" s="180" t="str">
        <f>'N_Campos Especificos'!DQ3</f>
        <v>expresion6</v>
      </c>
    </row>
    <row r="38" spans="1:9" ht="12.75" customHeight="1" x14ac:dyDescent="0.2">
      <c r="A38" s="75" t="s">
        <v>170</v>
      </c>
      <c r="B38" s="49" t="s">
        <v>233</v>
      </c>
      <c r="C38" s="49"/>
      <c r="D38" s="49"/>
      <c r="E38" s="76"/>
      <c r="F38" s="73"/>
      <c r="G38" s="83">
        <f>TotalImporte1Tipo6</f>
        <v>54.76</v>
      </c>
      <c r="H38" s="46">
        <f>TotalPorcentaje1Tipo6</f>
        <v>3.27E-2</v>
      </c>
      <c r="I38" s="181"/>
    </row>
    <row r="39" spans="1:9" ht="12.75" customHeight="1" x14ac:dyDescent="0.2">
      <c r="A39" s="49" t="s">
        <v>234</v>
      </c>
      <c r="B39" s="49"/>
      <c r="C39" s="49"/>
      <c r="D39" s="85"/>
      <c r="E39" s="84"/>
      <c r="F39" s="73"/>
      <c r="G39" s="85"/>
      <c r="H39" s="85"/>
      <c r="I39" s="181"/>
    </row>
    <row r="40" spans="1:9" ht="12.75" customHeight="1" x14ac:dyDescent="0.2">
      <c r="A40" s="77" t="str">
        <f>'N_Campos Especificos'!DU3</f>
        <v>ARENA</v>
      </c>
      <c r="B40" s="137" t="str">
        <f>'N_Campos Especificos'!DV3</f>
        <v>ARENA</v>
      </c>
      <c r="C40" s="78" t="str">
        <f>'N_Campos Especificos'!DW3</f>
        <v>KG</v>
      </c>
      <c r="D40" s="79">
        <f>'N_Campos Especificos'!DZ3</f>
        <v>99.57</v>
      </c>
      <c r="E40" s="80" t="str">
        <f>'N_Campos Especificos'!DY3</f>
        <v>*</v>
      </c>
      <c r="F40" s="96">
        <f>'N_Campos Especificos'!DX3</f>
        <v>0.55000000000000004</v>
      </c>
      <c r="G40" s="81">
        <f>'N_Campos Especificos'!EA3</f>
        <v>54.76</v>
      </c>
      <c r="H40" s="82">
        <f>'N_Campos Especificos'!ED3</f>
        <v>3.27E-2</v>
      </c>
      <c r="I40" s="180" t="str">
        <f>'N_Campos Especificos'!EH3</f>
        <v>expresion7</v>
      </c>
    </row>
    <row r="41" spans="1:9" ht="12.75" customHeight="1" x14ac:dyDescent="0.2">
      <c r="A41" s="75" t="s">
        <v>170</v>
      </c>
      <c r="B41" s="49" t="s">
        <v>234</v>
      </c>
      <c r="C41" s="49"/>
      <c r="D41" s="49"/>
      <c r="E41" s="76"/>
      <c r="F41" s="73"/>
      <c r="G41" s="83">
        <f>TotalImporte1Tipo7</f>
        <v>54.76</v>
      </c>
      <c r="H41" s="46">
        <f>TotalPorcentaje1Tipo7</f>
        <v>3.27E-2</v>
      </c>
      <c r="I41" s="181"/>
    </row>
    <row r="42" spans="1:9" ht="12.75" customHeight="1" x14ac:dyDescent="0.2">
      <c r="A42" s="49" t="s">
        <v>235</v>
      </c>
      <c r="B42" s="49"/>
      <c r="C42" s="49"/>
      <c r="D42" s="85"/>
      <c r="E42" s="84"/>
      <c r="F42" s="73"/>
      <c r="G42" s="85"/>
      <c r="H42" s="85"/>
      <c r="I42" s="181"/>
    </row>
    <row r="43" spans="1:9" ht="12.75" customHeight="1" x14ac:dyDescent="0.2">
      <c r="A43" s="77" t="str">
        <f>'N_Campos Especificos'!EL3</f>
        <v>ARENA</v>
      </c>
      <c r="B43" s="137" t="str">
        <f>'N_Campos Especificos'!EM3</f>
        <v>ARENA</v>
      </c>
      <c r="C43" s="78" t="str">
        <f>'N_Campos Especificos'!EN3</f>
        <v>KG</v>
      </c>
      <c r="D43" s="79">
        <f>'N_Campos Especificos'!EQ3</f>
        <v>99.57</v>
      </c>
      <c r="E43" s="80" t="str">
        <f>'N_Campos Especificos'!EP3</f>
        <v>*</v>
      </c>
      <c r="F43" s="96">
        <f>'N_Campos Especificos'!EO3</f>
        <v>0.55000000000000004</v>
      </c>
      <c r="G43" s="81">
        <f>'N_Campos Especificos'!ER3</f>
        <v>54.76</v>
      </c>
      <c r="H43" s="82">
        <f>'N_Campos Especificos'!EU3</f>
        <v>3.27E-2</v>
      </c>
      <c r="I43" s="180" t="str">
        <f>'N_Campos Especificos'!EY3</f>
        <v>expresion8</v>
      </c>
    </row>
    <row r="44" spans="1:9" ht="12.75" customHeight="1" x14ac:dyDescent="0.2">
      <c r="A44" s="75" t="s">
        <v>170</v>
      </c>
      <c r="B44" s="49" t="s">
        <v>235</v>
      </c>
      <c r="C44" s="49"/>
      <c r="D44" s="49"/>
      <c r="E44" s="76"/>
      <c r="F44" s="73"/>
      <c r="G44" s="83">
        <f>TotalImporte1Tipo8</f>
        <v>54.76</v>
      </c>
      <c r="H44" s="46">
        <f>TotalPorcentaje1Tipo8</f>
        <v>3.27E-2</v>
      </c>
      <c r="I44" s="181"/>
    </row>
    <row r="45" spans="1:9" ht="12.75" customHeight="1" x14ac:dyDescent="0.2">
      <c r="A45" s="49" t="s">
        <v>236</v>
      </c>
      <c r="B45" s="49"/>
      <c r="C45" s="49"/>
      <c r="D45" s="85"/>
      <c r="E45" s="84"/>
      <c r="F45" s="73"/>
      <c r="G45" s="85"/>
      <c r="H45" s="85"/>
      <c r="I45" s="181"/>
    </row>
    <row r="46" spans="1:9" ht="12.75" customHeight="1" x14ac:dyDescent="0.2">
      <c r="A46" s="77" t="str">
        <f>'N_Campos Especificos'!FC3</f>
        <v>ARENA</v>
      </c>
      <c r="B46" s="137" t="str">
        <f>'N_Campos Especificos'!FD3</f>
        <v>ARENA</v>
      </c>
      <c r="C46" s="78" t="str">
        <f>'N_Campos Especificos'!FE3</f>
        <v>KG</v>
      </c>
      <c r="D46" s="79">
        <f>'N_Campos Especificos'!FH3</f>
        <v>99.57</v>
      </c>
      <c r="E46" s="80" t="str">
        <f>'N_Campos Especificos'!FG3</f>
        <v>*</v>
      </c>
      <c r="F46" s="96">
        <f>'N_Campos Especificos'!FF3</f>
        <v>0.55000000000000004</v>
      </c>
      <c r="G46" s="81">
        <f>'N_Campos Especificos'!FI3</f>
        <v>54.76</v>
      </c>
      <c r="H46" s="82">
        <f>'N_Campos Especificos'!FL3</f>
        <v>3.27E-2</v>
      </c>
      <c r="I46" s="180" t="str">
        <f>'N_Campos Especificos'!FP3</f>
        <v>expresion9</v>
      </c>
    </row>
    <row r="47" spans="1:9" ht="12.75" customHeight="1" x14ac:dyDescent="0.2">
      <c r="A47" s="75" t="s">
        <v>170</v>
      </c>
      <c r="B47" s="49" t="s">
        <v>236</v>
      </c>
      <c r="C47" s="49"/>
      <c r="D47" s="49"/>
      <c r="E47" s="76"/>
      <c r="F47" s="73"/>
      <c r="G47" s="83">
        <f>TotalImporte1Tipo9</f>
        <v>54.76</v>
      </c>
      <c r="H47" s="46">
        <f>TotalPorcentaje1Tipo9</f>
        <v>3.27E-2</v>
      </c>
      <c r="I47" s="181"/>
    </row>
    <row r="48" spans="1:9" ht="12.75" customHeight="1" x14ac:dyDescent="0.2">
      <c r="A48" s="49" t="s">
        <v>187</v>
      </c>
      <c r="B48" s="49"/>
      <c r="C48" s="49"/>
      <c r="D48" s="85"/>
      <c r="E48" s="84"/>
      <c r="F48" s="73"/>
      <c r="G48" s="85"/>
      <c r="H48" s="85"/>
      <c r="I48" s="181"/>
    </row>
    <row r="49" spans="1:9" ht="12.75" customHeight="1" x14ac:dyDescent="0.2">
      <c r="A49" s="77" t="str">
        <f>'N_Campos Especificos'!BE3</f>
        <v>ARENA</v>
      </c>
      <c r="B49" s="137" t="str">
        <f>'N_Campos Especificos'!BF3</f>
        <v>ARENA</v>
      </c>
      <c r="C49" s="78" t="str">
        <f>'N_Campos Especificos'!BG3</f>
        <v>KG</v>
      </c>
      <c r="D49" s="79">
        <f>'N_Campos Especificos'!BJ3</f>
        <v>99.57</v>
      </c>
      <c r="E49" s="80" t="str">
        <f>'N_Campos Especificos'!BI3</f>
        <v>*</v>
      </c>
      <c r="F49" s="96">
        <f>'N_Campos Especificos'!BH3</f>
        <v>0.55000000000000004</v>
      </c>
      <c r="G49" s="81">
        <f>'N_Campos Especificos'!BK3</f>
        <v>54.76</v>
      </c>
      <c r="H49" s="82">
        <f>'N_Campos Especificos'!BN3</f>
        <v>3.27E-2</v>
      </c>
      <c r="I49" s="180" t="str">
        <f>'N_Campos Especificos'!BR3</f>
        <v>expresionotros</v>
      </c>
    </row>
    <row r="50" spans="1:9" ht="12.75" customHeight="1" x14ac:dyDescent="0.2">
      <c r="A50" s="75" t="s">
        <v>170</v>
      </c>
      <c r="B50" s="49" t="s">
        <v>187</v>
      </c>
      <c r="C50" s="49"/>
      <c r="D50" s="49"/>
      <c r="E50" s="76"/>
      <c r="F50" s="70"/>
      <c r="G50" s="86">
        <f>TotalImporte1TipoOtros</f>
        <v>54.76</v>
      </c>
      <c r="H50" s="47">
        <f>TotalPorcentaje1TipoOtros</f>
        <v>3.27E-2</v>
      </c>
    </row>
    <row r="51" spans="1:9" ht="12.75" customHeight="1" x14ac:dyDescent="0.2">
      <c r="A51" s="77"/>
      <c r="B51" s="50" t="s">
        <v>175</v>
      </c>
      <c r="C51" s="78"/>
      <c r="D51" s="79"/>
      <c r="E51" s="80"/>
      <c r="F51" s="71"/>
      <c r="G51" s="51">
        <f>CostoMatriz1</f>
        <v>2.4500000000000002</v>
      </c>
      <c r="H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9" ht="12.75" customHeight="1" x14ac:dyDescent="0.2">
      <c r="B52" s="88"/>
      <c r="C52" s="88"/>
      <c r="D52" s="88"/>
      <c r="E52" s="88"/>
      <c r="F52" s="88"/>
      <c r="G52" s="88"/>
      <c r="H52" s="88"/>
    </row>
  </sheetData>
  <mergeCells count="5">
    <mergeCell ref="A1:F2"/>
    <mergeCell ref="B3:E5"/>
    <mergeCell ref="B7:E12"/>
    <mergeCell ref="A15:H15"/>
    <mergeCell ref="A20:H20"/>
  </mergeCells>
  <pageMargins left="0.19685039370078741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showGridLines="0" showZeros="0" workbookViewId="0">
      <selection activeCell="A22" sqref="A22:H22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5" customWidth="1"/>
    <col min="6" max="6" width="10.7109375" style="65" customWidth="1"/>
    <col min="7" max="7" width="10.7109375" customWidth="1"/>
    <col min="8" max="8" width="6.7109375" customWidth="1"/>
  </cols>
  <sheetData>
    <row r="1" spans="1:8" ht="17.25" customHeight="1" thickTop="1" x14ac:dyDescent="0.25">
      <c r="A1" s="188" t="str">
        <f>razonsocial</f>
        <v>MI EMPRESA</v>
      </c>
      <c r="B1" s="189"/>
      <c r="C1" s="189"/>
      <c r="D1" s="189"/>
      <c r="E1" s="189"/>
      <c r="F1" s="189"/>
      <c r="G1" s="159"/>
      <c r="H1" s="160"/>
    </row>
    <row r="2" spans="1:8" ht="17.25" customHeight="1" x14ac:dyDescent="0.25">
      <c r="A2" s="190"/>
      <c r="B2" s="191"/>
      <c r="C2" s="191"/>
      <c r="D2" s="191"/>
      <c r="E2" s="191"/>
      <c r="F2" s="191"/>
      <c r="G2" s="161"/>
      <c r="H2" s="162"/>
    </row>
    <row r="3" spans="1:8" ht="12.75" customHeight="1" x14ac:dyDescent="0.2">
      <c r="A3" s="152" t="s">
        <v>86</v>
      </c>
      <c r="B3" s="187" t="str">
        <f>nombrecliente</f>
        <v>Sistema de Comunicaciones y Transportes, Sistema de Transporte Colectivo Metro, Administración General de Recursos, Línea 12 (Línea Dorada)</v>
      </c>
      <c r="C3" s="187"/>
      <c r="D3" s="187"/>
      <c r="E3" s="187"/>
      <c r="G3" s="1"/>
      <c r="H3" s="7"/>
    </row>
    <row r="4" spans="1:8" ht="12.75" customHeight="1" x14ac:dyDescent="0.2">
      <c r="A4" s="153"/>
      <c r="B4" s="187"/>
      <c r="C4" s="187"/>
      <c r="D4" s="187"/>
      <c r="E4" s="187"/>
      <c r="G4" s="1"/>
      <c r="H4" s="7"/>
    </row>
    <row r="5" spans="1:8" ht="12.75" customHeight="1" x14ac:dyDescent="0.2">
      <c r="A5" s="153"/>
      <c r="B5" s="187"/>
      <c r="C5" s="187"/>
      <c r="D5" s="187"/>
      <c r="E5" s="187"/>
      <c r="G5" s="1"/>
      <c r="H5" s="7"/>
    </row>
    <row r="6" spans="1:8" ht="12.75" customHeight="1" x14ac:dyDescent="0.2">
      <c r="A6" s="152" t="s">
        <v>88</v>
      </c>
      <c r="B6" s="39" t="str">
        <f>numerodeconcurso</f>
        <v>2009/0257-0001</v>
      </c>
      <c r="C6" s="1"/>
      <c r="D6" s="13"/>
      <c r="F6" s="66" t="s">
        <v>90</v>
      </c>
      <c r="G6" s="1" t="str">
        <f>plazocalculado&amp;" días naturales"</f>
        <v>153 días naturales</v>
      </c>
      <c r="H6" s="7"/>
    </row>
    <row r="7" spans="1:8" ht="12.75" customHeight="1" x14ac:dyDescent="0.2">
      <c r="A7" s="152" t="s">
        <v>87</v>
      </c>
      <c r="B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7"/>
      <c r="D7" s="187"/>
      <c r="E7" s="187"/>
      <c r="F7" s="67" t="s">
        <v>27</v>
      </c>
      <c r="G7" s="135">
        <f>fechadeconcurso</f>
        <v>40017</v>
      </c>
      <c r="H7" s="40"/>
    </row>
    <row r="8" spans="1:8" ht="12.75" customHeight="1" x14ac:dyDescent="0.2">
      <c r="A8" s="153"/>
      <c r="B8" s="187"/>
      <c r="C8" s="187"/>
      <c r="D8" s="187"/>
      <c r="E8" s="187"/>
      <c r="G8" s="48"/>
      <c r="H8" s="14"/>
    </row>
    <row r="9" spans="1:8" ht="12.75" customHeight="1" x14ac:dyDescent="0.2">
      <c r="A9" s="153"/>
      <c r="B9" s="187"/>
      <c r="C9" s="187"/>
      <c r="D9" s="187"/>
      <c r="E9" s="187"/>
      <c r="F9" s="67" t="s">
        <v>91</v>
      </c>
      <c r="G9" s="135">
        <f>fechainicio</f>
        <v>40026</v>
      </c>
      <c r="H9" s="40"/>
    </row>
    <row r="10" spans="1:8" ht="12.75" customHeight="1" x14ac:dyDescent="0.2">
      <c r="A10" s="153"/>
      <c r="B10" s="187"/>
      <c r="C10" s="187"/>
      <c r="D10" s="187"/>
      <c r="E10" s="187"/>
      <c r="F10" s="67" t="s">
        <v>92</v>
      </c>
      <c r="G10" s="135">
        <f>fechaterminacion</f>
        <v>40178</v>
      </c>
      <c r="H10" s="40"/>
    </row>
    <row r="11" spans="1:8" ht="12.75" customHeight="1" x14ac:dyDescent="0.2">
      <c r="A11" s="153"/>
      <c r="B11" s="187"/>
      <c r="C11" s="187"/>
      <c r="D11" s="187"/>
      <c r="E11" s="187"/>
      <c r="G11" s="60" t="s">
        <v>240</v>
      </c>
      <c r="H11" s="7"/>
    </row>
    <row r="12" spans="1:8" ht="12.75" customHeight="1" x14ac:dyDescent="0.2">
      <c r="A12" s="153"/>
      <c r="B12" s="187"/>
      <c r="C12" s="187"/>
      <c r="D12" s="187"/>
      <c r="E12" s="187"/>
      <c r="G12" s="155" t="s">
        <v>241</v>
      </c>
      <c r="H12" s="7"/>
    </row>
    <row r="13" spans="1:8" ht="12.75" customHeight="1" thickBot="1" x14ac:dyDescent="0.25">
      <c r="A13" s="154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8"/>
      <c r="H13" s="9"/>
    </row>
    <row r="14" spans="1:8" ht="12.75" customHeight="1" thickTop="1" x14ac:dyDescent="0.2">
      <c r="A14" s="1"/>
      <c r="B14" s="1"/>
      <c r="C14" s="1"/>
      <c r="D14" s="1"/>
      <c r="E14" s="43"/>
      <c r="G14" s="1"/>
    </row>
    <row r="15" spans="1:8" ht="12.75" customHeight="1" x14ac:dyDescent="0.2">
      <c r="A15" s="192" t="s">
        <v>144</v>
      </c>
      <c r="B15" s="192"/>
      <c r="C15" s="192"/>
      <c r="D15" s="192"/>
      <c r="E15" s="192"/>
      <c r="F15" s="192"/>
      <c r="G15" s="192"/>
      <c r="H15" s="192"/>
    </row>
    <row r="16" spans="1:8" ht="12.75" customHeight="1" thickBot="1" x14ac:dyDescent="0.25">
      <c r="A16" s="1"/>
      <c r="B16" s="1"/>
      <c r="C16" s="1"/>
      <c r="D16" s="1"/>
      <c r="E16" s="43"/>
      <c r="G16" s="1"/>
      <c r="H16" s="1"/>
    </row>
    <row r="17" spans="1:8" ht="12.75" customHeight="1" thickTop="1" thickBot="1" x14ac:dyDescent="0.25">
      <c r="A17" s="3" t="s">
        <v>28</v>
      </c>
      <c r="B17" s="4" t="s">
        <v>29</v>
      </c>
      <c r="C17" s="4" t="s">
        <v>30</v>
      </c>
      <c r="D17" s="4" t="s">
        <v>32</v>
      </c>
      <c r="E17" s="4" t="s">
        <v>177</v>
      </c>
      <c r="F17" s="69" t="s">
        <v>31</v>
      </c>
      <c r="G17" s="4" t="s">
        <v>33</v>
      </c>
      <c r="H17" s="5" t="s">
        <v>34</v>
      </c>
    </row>
    <row r="18" spans="1:8" ht="12.75" customHeight="1" thickTop="1" x14ac:dyDescent="0.2">
      <c r="A18" s="58" t="s">
        <v>163</v>
      </c>
      <c r="B18" s="58" t="str">
        <f>CodigoPartida</f>
        <v>A01</v>
      </c>
      <c r="C18" s="58" t="s">
        <v>164</v>
      </c>
      <c r="E18" s="72">
        <f>RenglonPresupuesto</f>
        <v>1</v>
      </c>
      <c r="F18" s="73"/>
      <c r="G18" s="85"/>
      <c r="H18" s="1"/>
    </row>
    <row r="19" spans="1:8" x14ac:dyDescent="0.2">
      <c r="A19" s="74" t="s">
        <v>165</v>
      </c>
      <c r="B19" s="49" t="str">
        <f>CodigoAuxiliar</f>
        <v>Código Auxiliar</v>
      </c>
      <c r="C19" s="85"/>
      <c r="D19" s="76" t="str">
        <f>UnidadMatriz</f>
        <v>M2</v>
      </c>
      <c r="E19" s="76"/>
      <c r="F19" s="134">
        <f>VolumenPresupuesto</f>
        <v>1200</v>
      </c>
      <c r="G19" s="136">
        <f>ROUND(VolumenPresupuesto*PrecioMatriz1,decimalesredondeo)</f>
        <v>2940</v>
      </c>
      <c r="H19" s="1"/>
    </row>
    <row r="20" spans="1:8" ht="12.75" customHeight="1" x14ac:dyDescent="0.2">
      <c r="A20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93"/>
      <c r="C20" s="193"/>
      <c r="D20" s="193"/>
      <c r="E20" s="193"/>
      <c r="F20" s="193"/>
      <c r="G20" s="193"/>
      <c r="H20" s="193"/>
    </row>
    <row r="21" spans="1:8" ht="12.75" customHeight="1" x14ac:dyDescent="0.2">
      <c r="A21" s="49" t="s">
        <v>168</v>
      </c>
      <c r="B21" s="49"/>
      <c r="C21" s="49"/>
      <c r="D21" s="85"/>
      <c r="E21" s="84"/>
      <c r="F21" s="73"/>
      <c r="G21" s="85"/>
      <c r="H21" s="1"/>
    </row>
    <row r="22" spans="1:8" ht="12.75" customHeight="1" x14ac:dyDescent="0.2">
      <c r="A22" s="77" t="str">
        <f>'N_Campos Especificos'!D3</f>
        <v>ARENA</v>
      </c>
      <c r="B22" s="137" t="str">
        <f>'N_Campos Especificos'!E3</f>
        <v>ARENA</v>
      </c>
      <c r="C22" s="78" t="str">
        <f>'N_Campos Especificos'!F3</f>
        <v>KG</v>
      </c>
      <c r="D22" s="79">
        <f>'N_Campos Especificos'!I3</f>
        <v>99.57</v>
      </c>
      <c r="E22" s="80" t="str">
        <f>'N_Campos Especificos'!H3</f>
        <v>*</v>
      </c>
      <c r="F22" s="96">
        <f>'N_Campos Especificos'!G3</f>
        <v>0.55000000000000004</v>
      </c>
      <c r="G22" s="81">
        <f>'N_Campos Especificos'!J3</f>
        <v>54.76</v>
      </c>
      <c r="H22" s="82">
        <f>'N_Campos Especificos'!M3</f>
        <v>3.27E-2</v>
      </c>
    </row>
    <row r="23" spans="1:8" ht="12.75" customHeight="1" x14ac:dyDescent="0.2">
      <c r="A23" s="75" t="s">
        <v>170</v>
      </c>
      <c r="B23" s="49" t="s">
        <v>168</v>
      </c>
      <c r="C23" s="49"/>
      <c r="D23" s="49"/>
      <c r="E23" s="76"/>
      <c r="F23" s="73"/>
      <c r="G23" s="83">
        <f>TotalImporte1Tipo1</f>
        <v>54.76</v>
      </c>
      <c r="H23" s="46">
        <f>TotalPorcentaje1Tipo1</f>
        <v>3.27E-2</v>
      </c>
    </row>
    <row r="24" spans="1:8" ht="12.75" customHeight="1" x14ac:dyDescent="0.2">
      <c r="A24" s="49" t="s">
        <v>171</v>
      </c>
      <c r="B24" s="49"/>
      <c r="C24" s="49"/>
      <c r="D24" s="85"/>
      <c r="E24" s="84"/>
      <c r="F24" s="73"/>
      <c r="G24" s="85"/>
      <c r="H24" s="85"/>
    </row>
    <row r="25" spans="1:8" ht="12.75" customHeight="1" x14ac:dyDescent="0.2">
      <c r="A25" s="77" t="str">
        <f>'N_Campos Especificos'!U3</f>
        <v>ARENA</v>
      </c>
      <c r="B25" s="137" t="str">
        <f>'N_Campos Especificos'!V3</f>
        <v>ARENA</v>
      </c>
      <c r="C25" s="78" t="str">
        <f>'N_Campos Especificos'!W3</f>
        <v>KG</v>
      </c>
      <c r="D25" s="79">
        <f>'N_Campos Especificos'!Z3</f>
        <v>99.57</v>
      </c>
      <c r="E25" s="80" t="str">
        <f>'N_Campos Especificos'!Y3</f>
        <v>*</v>
      </c>
      <c r="F25" s="96">
        <f>'N_Campos Especificos'!X3</f>
        <v>0.55000000000000004</v>
      </c>
      <c r="G25" s="81">
        <f>'N_Campos Especificos'!AA3</f>
        <v>54.76</v>
      </c>
      <c r="H25" s="82">
        <f>'N_Campos Especificos'!AD3</f>
        <v>3.27E-2</v>
      </c>
    </row>
    <row r="26" spans="1:8" ht="12.75" customHeight="1" x14ac:dyDescent="0.2">
      <c r="A26" s="75" t="s">
        <v>170</v>
      </c>
      <c r="B26" s="49" t="s">
        <v>171</v>
      </c>
      <c r="C26" s="49"/>
      <c r="D26" s="49"/>
      <c r="E26" s="76"/>
      <c r="F26" s="73"/>
      <c r="G26" s="83">
        <f>TotalImporte1Tipo2</f>
        <v>54.76</v>
      </c>
      <c r="H26" s="46">
        <f>TotalPorcentaje1Tipo2</f>
        <v>3.27E-2</v>
      </c>
    </row>
    <row r="27" spans="1:8" ht="12.75" customHeight="1" x14ac:dyDescent="0.2">
      <c r="A27" s="49" t="s">
        <v>172</v>
      </c>
      <c r="B27" s="49"/>
      <c r="C27" s="49"/>
      <c r="D27" s="85"/>
      <c r="E27" s="84"/>
      <c r="F27" s="73"/>
      <c r="G27" s="85"/>
      <c r="H27" s="85"/>
    </row>
    <row r="28" spans="1:8" ht="12.75" customHeight="1" x14ac:dyDescent="0.2">
      <c r="A28" s="77" t="str">
        <f>'N_Campos Especificos'!AM3</f>
        <v>ARENA</v>
      </c>
      <c r="B28" s="137" t="str">
        <f>'N_Campos Especificos'!AN3</f>
        <v>ARENA</v>
      </c>
      <c r="C28" s="78" t="str">
        <f>'N_Campos Especificos'!AO3</f>
        <v>KG</v>
      </c>
      <c r="D28" s="79">
        <f>'N_Campos Especificos'!AR3</f>
        <v>99.57</v>
      </c>
      <c r="E28" s="80" t="str">
        <f>'N_Campos Especificos'!AQ3</f>
        <v>*</v>
      </c>
      <c r="F28" s="96">
        <f>'N_Campos Especificos'!AP3</f>
        <v>0.03</v>
      </c>
      <c r="G28" s="81">
        <f>'N_Campos Especificos'!AS3</f>
        <v>54.76</v>
      </c>
      <c r="H28" s="82">
        <f>'N_Campos Especificos'!AV3</f>
        <v>3.27E-2</v>
      </c>
    </row>
    <row r="29" spans="1:8" ht="12.75" customHeight="1" x14ac:dyDescent="0.2">
      <c r="A29" s="75" t="s">
        <v>170</v>
      </c>
      <c r="B29" s="49" t="s">
        <v>172</v>
      </c>
      <c r="C29" s="49"/>
      <c r="D29" s="49"/>
      <c r="E29" s="76"/>
      <c r="F29" s="73"/>
      <c r="G29" s="83">
        <f>TotalImporte1Tipo3</f>
        <v>54.76</v>
      </c>
      <c r="H29" s="46">
        <f>TotalPorcentaje1Tipo3</f>
        <v>3.27E-2</v>
      </c>
    </row>
    <row r="30" spans="1:8" ht="12.75" customHeight="1" x14ac:dyDescent="0.2">
      <c r="A30" s="49" t="s">
        <v>173</v>
      </c>
      <c r="B30" s="49"/>
      <c r="C30" s="49"/>
      <c r="D30" s="85"/>
      <c r="E30" s="84"/>
      <c r="F30" s="73"/>
      <c r="G30" s="85"/>
      <c r="H30" s="85"/>
    </row>
    <row r="31" spans="1:8" ht="12.75" customHeight="1" x14ac:dyDescent="0.2">
      <c r="A31" s="77" t="str">
        <f>'N_Campos Especificos'!BV3</f>
        <v>ARENA</v>
      </c>
      <c r="B31" s="137" t="str">
        <f>'N_Campos Especificos'!BW3</f>
        <v>ARENA</v>
      </c>
      <c r="C31" s="78" t="str">
        <f>'N_Campos Especificos'!BX3</f>
        <v>KG</v>
      </c>
      <c r="D31" s="79">
        <f>'N_Campos Especificos'!CA3</f>
        <v>99.57</v>
      </c>
      <c r="E31" s="80" t="str">
        <f>'N_Campos Especificos'!BZ3</f>
        <v>*</v>
      </c>
      <c r="F31" s="96">
        <f>'N_Campos Especificos'!BY3</f>
        <v>0.55000000000000004</v>
      </c>
      <c r="G31" s="81">
        <f>'N_Campos Especificos'!CB3</f>
        <v>54.76</v>
      </c>
      <c r="H31" s="82">
        <f>'N_Campos Especificos'!CE3</f>
        <v>3.27E-2</v>
      </c>
    </row>
    <row r="32" spans="1:8" ht="12.75" customHeight="1" x14ac:dyDescent="0.2">
      <c r="A32" s="75" t="s">
        <v>170</v>
      </c>
      <c r="B32" s="49" t="s">
        <v>173</v>
      </c>
      <c r="C32" s="49"/>
      <c r="D32" s="49"/>
      <c r="E32" s="76"/>
      <c r="F32" s="73"/>
      <c r="G32" s="83">
        <f>TotalImporte1Tipo4</f>
        <v>54.76</v>
      </c>
      <c r="H32" s="46">
        <f>TotalPorcentaje1Tipo4</f>
        <v>3.27E-2</v>
      </c>
    </row>
    <row r="33" spans="1:8" ht="12.75" customHeight="1" x14ac:dyDescent="0.2">
      <c r="A33" s="49" t="s">
        <v>232</v>
      </c>
      <c r="B33" s="49"/>
      <c r="C33" s="49"/>
      <c r="D33" s="85"/>
      <c r="E33" s="84"/>
      <c r="F33" s="73"/>
      <c r="G33" s="85"/>
      <c r="H33" s="85"/>
    </row>
    <row r="34" spans="1:8" ht="12.75" customHeight="1" x14ac:dyDescent="0.2">
      <c r="A34" s="77" t="str">
        <f>'N_Campos Especificos'!CM3</f>
        <v>ARENA</v>
      </c>
      <c r="B34" s="137" t="str">
        <f>'N_Campos Especificos'!CN3</f>
        <v>ARENA</v>
      </c>
      <c r="C34" s="78" t="str">
        <f>'N_Campos Especificos'!CO3</f>
        <v>KG</v>
      </c>
      <c r="D34" s="79">
        <f>'N_Campos Especificos'!CR3</f>
        <v>99.57</v>
      </c>
      <c r="E34" s="80" t="str">
        <f>'N_Campos Especificos'!CQ3</f>
        <v>*</v>
      </c>
      <c r="F34" s="96">
        <f>'N_Campos Especificos'!CP3</f>
        <v>0.55000000000000004</v>
      </c>
      <c r="G34" s="81">
        <f>'N_Campos Especificos'!CS3</f>
        <v>54.76</v>
      </c>
      <c r="H34" s="82">
        <f>'N_Campos Especificos'!CV3</f>
        <v>3.27E-2</v>
      </c>
    </row>
    <row r="35" spans="1:8" ht="12.75" customHeight="1" x14ac:dyDescent="0.2">
      <c r="A35" s="75" t="s">
        <v>170</v>
      </c>
      <c r="B35" s="49" t="s">
        <v>232</v>
      </c>
      <c r="C35" s="49"/>
      <c r="D35" s="49"/>
      <c r="E35" s="76"/>
      <c r="F35" s="73"/>
      <c r="G35" s="83">
        <f>TotalImporte1Tipo5</f>
        <v>54.76</v>
      </c>
      <c r="H35" s="46">
        <f>TotalPorcentaje1Tipo5</f>
        <v>3.27E-2</v>
      </c>
    </row>
    <row r="36" spans="1:8" ht="12.75" customHeight="1" x14ac:dyDescent="0.2">
      <c r="A36" s="49" t="s">
        <v>233</v>
      </c>
      <c r="B36" s="49"/>
      <c r="C36" s="49"/>
      <c r="D36" s="85"/>
      <c r="E36" s="84"/>
      <c r="F36" s="73"/>
      <c r="G36" s="85"/>
      <c r="H36" s="85"/>
    </row>
    <row r="37" spans="1:8" ht="12.75" customHeight="1" x14ac:dyDescent="0.2">
      <c r="A37" s="77" t="str">
        <f>'N_Campos Especificos'!DD3</f>
        <v>ARENA</v>
      </c>
      <c r="B37" s="137" t="str">
        <f>'N_Campos Especificos'!DE3</f>
        <v>ARENA</v>
      </c>
      <c r="C37" s="78" t="str">
        <f>'N_Campos Especificos'!DF3</f>
        <v>KG</v>
      </c>
      <c r="D37" s="79">
        <f>'N_Campos Especificos'!DI3</f>
        <v>99.57</v>
      </c>
      <c r="E37" s="80" t="str">
        <f>'N_Campos Especificos'!DH3</f>
        <v>*</v>
      </c>
      <c r="F37" s="96">
        <f>'N_Campos Especificos'!DG3</f>
        <v>0.55000000000000004</v>
      </c>
      <c r="G37" s="81">
        <f>'N_Campos Especificos'!DJ3</f>
        <v>54.76</v>
      </c>
      <c r="H37" s="82">
        <f>'N_Campos Especificos'!DM3</f>
        <v>3.27E-2</v>
      </c>
    </row>
    <row r="38" spans="1:8" ht="12.75" customHeight="1" x14ac:dyDescent="0.2">
      <c r="A38" s="75" t="s">
        <v>170</v>
      </c>
      <c r="B38" s="49" t="s">
        <v>233</v>
      </c>
      <c r="C38" s="49"/>
      <c r="D38" s="49"/>
      <c r="E38" s="76"/>
      <c r="F38" s="73"/>
      <c r="G38" s="83">
        <f>TotalImporte1Tipo6</f>
        <v>54.76</v>
      </c>
      <c r="H38" s="46">
        <f>TotalPorcentaje1Tipo6</f>
        <v>3.27E-2</v>
      </c>
    </row>
    <row r="39" spans="1:8" ht="12.75" customHeight="1" x14ac:dyDescent="0.2">
      <c r="A39" s="49" t="s">
        <v>234</v>
      </c>
      <c r="B39" s="49"/>
      <c r="C39" s="49"/>
      <c r="D39" s="85"/>
      <c r="E39" s="84"/>
      <c r="F39" s="73"/>
      <c r="G39" s="85"/>
      <c r="H39" s="85"/>
    </row>
    <row r="40" spans="1:8" ht="12.75" customHeight="1" x14ac:dyDescent="0.2">
      <c r="A40" s="77" t="str">
        <f>'N_Campos Especificos'!DU3</f>
        <v>ARENA</v>
      </c>
      <c r="B40" s="137" t="str">
        <f>'N_Campos Especificos'!DV3</f>
        <v>ARENA</v>
      </c>
      <c r="C40" s="78" t="str">
        <f>'N_Campos Especificos'!DW3</f>
        <v>KG</v>
      </c>
      <c r="D40" s="79">
        <f>'N_Campos Especificos'!DZ3</f>
        <v>99.57</v>
      </c>
      <c r="E40" s="80" t="str">
        <f>'N_Campos Especificos'!DY3</f>
        <v>*</v>
      </c>
      <c r="F40" s="96">
        <f>'N_Campos Especificos'!DX3</f>
        <v>0.55000000000000004</v>
      </c>
      <c r="G40" s="81">
        <f>'N_Campos Especificos'!EA3</f>
        <v>54.76</v>
      </c>
      <c r="H40" s="82">
        <f>'N_Campos Especificos'!ED3</f>
        <v>3.27E-2</v>
      </c>
    </row>
    <row r="41" spans="1:8" ht="12.75" customHeight="1" x14ac:dyDescent="0.2">
      <c r="A41" s="75" t="s">
        <v>170</v>
      </c>
      <c r="B41" s="49" t="s">
        <v>234</v>
      </c>
      <c r="C41" s="49"/>
      <c r="D41" s="49"/>
      <c r="E41" s="76"/>
      <c r="F41" s="73"/>
      <c r="G41" s="83">
        <f>TotalImporte1Tipo7</f>
        <v>54.76</v>
      </c>
      <c r="H41" s="46">
        <f>TotalPorcentaje1Tipo7</f>
        <v>3.27E-2</v>
      </c>
    </row>
    <row r="42" spans="1:8" ht="12.75" customHeight="1" x14ac:dyDescent="0.2">
      <c r="A42" s="49" t="s">
        <v>235</v>
      </c>
      <c r="B42" s="49"/>
      <c r="C42" s="49"/>
      <c r="D42" s="85"/>
      <c r="E42" s="84"/>
      <c r="F42" s="73"/>
      <c r="G42" s="85"/>
      <c r="H42" s="85"/>
    </row>
    <row r="43" spans="1:8" ht="12.75" customHeight="1" x14ac:dyDescent="0.2">
      <c r="A43" s="77" t="str">
        <f>'N_Campos Especificos'!EL3</f>
        <v>ARENA</v>
      </c>
      <c r="B43" s="137" t="str">
        <f>'N_Campos Especificos'!EM3</f>
        <v>ARENA</v>
      </c>
      <c r="C43" s="78" t="str">
        <f>'N_Campos Especificos'!EN3</f>
        <v>KG</v>
      </c>
      <c r="D43" s="79">
        <f>'N_Campos Especificos'!EQ3</f>
        <v>99.57</v>
      </c>
      <c r="E43" s="80" t="str">
        <f>'N_Campos Especificos'!EP3</f>
        <v>*</v>
      </c>
      <c r="F43" s="96">
        <f>'N_Campos Especificos'!EO3</f>
        <v>0.55000000000000004</v>
      </c>
      <c r="G43" s="81">
        <f>'N_Campos Especificos'!ER3</f>
        <v>54.76</v>
      </c>
      <c r="H43" s="82">
        <f>'N_Campos Especificos'!EU3</f>
        <v>3.27E-2</v>
      </c>
    </row>
    <row r="44" spans="1:8" ht="12.75" customHeight="1" x14ac:dyDescent="0.2">
      <c r="A44" s="75" t="s">
        <v>170</v>
      </c>
      <c r="B44" s="49" t="s">
        <v>235</v>
      </c>
      <c r="C44" s="49"/>
      <c r="D44" s="49"/>
      <c r="E44" s="76"/>
      <c r="F44" s="73"/>
      <c r="G44" s="83">
        <f>TotalImporte1Tipo8</f>
        <v>54.76</v>
      </c>
      <c r="H44" s="46">
        <f>TotalPorcentaje1Tipo8</f>
        <v>3.27E-2</v>
      </c>
    </row>
    <row r="45" spans="1:8" ht="12.75" customHeight="1" x14ac:dyDescent="0.2">
      <c r="A45" s="49" t="s">
        <v>236</v>
      </c>
      <c r="B45" s="49"/>
      <c r="C45" s="49"/>
      <c r="D45" s="85"/>
      <c r="E45" s="84"/>
      <c r="F45" s="73"/>
      <c r="G45" s="85"/>
      <c r="H45" s="85"/>
    </row>
    <row r="46" spans="1:8" ht="12.75" customHeight="1" x14ac:dyDescent="0.2">
      <c r="A46" s="77" t="str">
        <f>'N_Campos Especificos'!FC3</f>
        <v>ARENA</v>
      </c>
      <c r="B46" s="137" t="str">
        <f>'N_Campos Especificos'!FD3</f>
        <v>ARENA</v>
      </c>
      <c r="C46" s="78" t="str">
        <f>'N_Campos Especificos'!FE3</f>
        <v>KG</v>
      </c>
      <c r="D46" s="79">
        <f>'N_Campos Especificos'!FH3</f>
        <v>99.57</v>
      </c>
      <c r="E46" s="80" t="str">
        <f>'N_Campos Especificos'!FG3</f>
        <v>*</v>
      </c>
      <c r="F46" s="96">
        <f>'N_Campos Especificos'!FF3</f>
        <v>0.55000000000000004</v>
      </c>
      <c r="G46" s="81">
        <f>'N_Campos Especificos'!FI3</f>
        <v>54.76</v>
      </c>
      <c r="H46" s="82">
        <f>'N_Campos Especificos'!FL3</f>
        <v>3.27E-2</v>
      </c>
    </row>
    <row r="47" spans="1:8" ht="12.75" customHeight="1" x14ac:dyDescent="0.2">
      <c r="A47" s="75" t="s">
        <v>170</v>
      </c>
      <c r="B47" s="49" t="s">
        <v>236</v>
      </c>
      <c r="C47" s="49"/>
      <c r="D47" s="49"/>
      <c r="E47" s="76"/>
      <c r="F47" s="73"/>
      <c r="G47" s="83">
        <f>TotalImporte1Tipo9</f>
        <v>54.76</v>
      </c>
      <c r="H47" s="46">
        <f>TotalPorcentaje1Tipo9</f>
        <v>3.27E-2</v>
      </c>
    </row>
    <row r="48" spans="1:8" ht="12.75" customHeight="1" x14ac:dyDescent="0.2">
      <c r="A48" s="49" t="s">
        <v>187</v>
      </c>
      <c r="B48" s="49"/>
      <c r="C48" s="49"/>
      <c r="D48" s="85"/>
      <c r="E48" s="84"/>
      <c r="F48" s="73"/>
      <c r="G48" s="85"/>
      <c r="H48" s="85"/>
    </row>
    <row r="49" spans="1:8" ht="12.75" customHeight="1" x14ac:dyDescent="0.2">
      <c r="A49" s="77" t="str">
        <f>'N_Campos Especificos'!BE3</f>
        <v>ARENA</v>
      </c>
      <c r="B49" s="137" t="str">
        <f>'N_Campos Especificos'!BF3</f>
        <v>ARENA</v>
      </c>
      <c r="C49" s="78" t="str">
        <f>'N_Campos Especificos'!BG3</f>
        <v>KG</v>
      </c>
      <c r="D49" s="79">
        <f>'N_Campos Especificos'!BJ3</f>
        <v>99.57</v>
      </c>
      <c r="E49" s="80" t="str">
        <f>'N_Campos Especificos'!BI3</f>
        <v>*</v>
      </c>
      <c r="F49" s="96">
        <f>'N_Campos Especificos'!BH3</f>
        <v>0.55000000000000004</v>
      </c>
      <c r="G49" s="81">
        <f>'N_Campos Especificos'!BK3</f>
        <v>54.76</v>
      </c>
      <c r="H49" s="82">
        <f>'N_Campos Especificos'!BN3</f>
        <v>3.27E-2</v>
      </c>
    </row>
    <row r="50" spans="1:8" ht="12.75" customHeight="1" x14ac:dyDescent="0.2">
      <c r="A50" s="75" t="s">
        <v>170</v>
      </c>
      <c r="B50" s="49" t="s">
        <v>187</v>
      </c>
      <c r="C50" s="49"/>
      <c r="D50" s="49"/>
      <c r="E50" s="76"/>
      <c r="F50" s="70"/>
      <c r="G50" s="86">
        <f>TotalImporte1TipoOtros</f>
        <v>54.76</v>
      </c>
      <c r="H50" s="47">
        <f>TotalPorcentaje1TipoOtros</f>
        <v>3.27E-2</v>
      </c>
    </row>
    <row r="51" spans="1:8" ht="12.75" customHeight="1" x14ac:dyDescent="0.2">
      <c r="A51" s="77"/>
      <c r="B51" s="50" t="s">
        <v>175</v>
      </c>
      <c r="C51" s="78"/>
      <c r="D51" s="79"/>
      <c r="E51" s="80"/>
      <c r="F51" s="71"/>
      <c r="G51" s="51">
        <f>CostoMatriz1</f>
        <v>2.4500000000000002</v>
      </c>
      <c r="H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88"/>
      <c r="C52" s="88"/>
      <c r="D52" s="88"/>
      <c r="E52" s="88"/>
      <c r="F52" s="88"/>
      <c r="G52" s="88"/>
      <c r="H52" s="88"/>
    </row>
  </sheetData>
  <mergeCells count="5">
    <mergeCell ref="B7:E12"/>
    <mergeCell ref="A15:H15"/>
    <mergeCell ref="A20:H20"/>
    <mergeCell ref="B3:E5"/>
    <mergeCell ref="A1:F2"/>
  </mergeCells>
  <pageMargins left="0.6" right="0.23622047244094491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showGridLines="0" showZeros="0" workbookViewId="0">
      <selection activeCell="E18" sqref="E18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5.42578125" customWidth="1"/>
    <col min="5" max="5" width="12.28515625" style="45" customWidth="1"/>
    <col min="6" max="6" width="10.7109375" style="65" customWidth="1"/>
    <col min="7" max="7" width="10.7109375" customWidth="1"/>
    <col min="8" max="8" width="6.7109375" customWidth="1"/>
  </cols>
  <sheetData>
    <row r="1" spans="1:8" ht="15" customHeight="1" thickTop="1" x14ac:dyDescent="0.25">
      <c r="A1" s="188" t="str">
        <f>razonsocial</f>
        <v>MI EMPRESA</v>
      </c>
      <c r="B1" s="189"/>
      <c r="C1" s="189"/>
      <c r="D1" s="189"/>
      <c r="E1" s="189"/>
      <c r="F1" s="189"/>
      <c r="G1" s="159"/>
      <c r="H1" s="160"/>
    </row>
    <row r="2" spans="1:8" ht="15" customHeight="1" x14ac:dyDescent="0.25">
      <c r="A2" s="190"/>
      <c r="B2" s="191"/>
      <c r="C2" s="191"/>
      <c r="D2" s="191"/>
      <c r="E2" s="191"/>
      <c r="F2" s="191"/>
      <c r="G2" s="161"/>
      <c r="H2" s="162"/>
    </row>
    <row r="3" spans="1:8" ht="12.75" customHeight="1" x14ac:dyDescent="0.2">
      <c r="A3" s="41" t="s">
        <v>86</v>
      </c>
      <c r="B3" s="187" t="str">
        <f>nombrecliente</f>
        <v>Sistema de Comunicaciones y Transportes, Sistema de Transporte Colectivo Metro, Administración General de Recursos, Línea 12 (Línea Dorada)</v>
      </c>
      <c r="C3" s="187"/>
      <c r="D3" s="187"/>
      <c r="E3" s="187"/>
      <c r="G3" s="1"/>
      <c r="H3" s="7"/>
    </row>
    <row r="4" spans="1:8" ht="12.75" customHeight="1" x14ac:dyDescent="0.2">
      <c r="A4" s="6"/>
      <c r="B4" s="187"/>
      <c r="C4" s="187"/>
      <c r="D4" s="187"/>
      <c r="E4" s="187"/>
      <c r="G4" s="1"/>
      <c r="H4" s="7"/>
    </row>
    <row r="5" spans="1:8" ht="12.75" customHeight="1" x14ac:dyDescent="0.2">
      <c r="A5" s="6"/>
      <c r="B5" s="187"/>
      <c r="C5" s="187"/>
      <c r="D5" s="187"/>
      <c r="E5" s="187"/>
      <c r="G5" s="1"/>
      <c r="H5" s="7"/>
    </row>
    <row r="6" spans="1:8" ht="12.75" customHeight="1" x14ac:dyDescent="0.2">
      <c r="A6" s="41" t="s">
        <v>88</v>
      </c>
      <c r="B6" s="39" t="str">
        <f>numerodeconcurso</f>
        <v>2009/0257-0001</v>
      </c>
      <c r="C6" s="1"/>
      <c r="D6" s="13"/>
      <c r="F6" s="66" t="s">
        <v>90</v>
      </c>
      <c r="G6" s="1" t="str">
        <f>plazocalculado&amp;" días naturales"</f>
        <v>153 días naturales</v>
      </c>
      <c r="H6" s="7"/>
    </row>
    <row r="7" spans="1:8" ht="12.75" customHeight="1" x14ac:dyDescent="0.2">
      <c r="A7" s="41" t="s">
        <v>87</v>
      </c>
      <c r="B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7"/>
      <c r="D7" s="187"/>
      <c r="E7" s="187"/>
      <c r="F7" s="67" t="s">
        <v>27</v>
      </c>
      <c r="G7" s="135">
        <f>fechadeconcurso</f>
        <v>40017</v>
      </c>
      <c r="H7" s="40"/>
    </row>
    <row r="8" spans="1:8" ht="12.75" customHeight="1" x14ac:dyDescent="0.2">
      <c r="A8" s="6"/>
      <c r="B8" s="187"/>
      <c r="C8" s="187"/>
      <c r="D8" s="187"/>
      <c r="E8" s="187"/>
      <c r="G8" s="48"/>
      <c r="H8" s="14"/>
    </row>
    <row r="9" spans="1:8" ht="12.75" customHeight="1" x14ac:dyDescent="0.2">
      <c r="A9" s="6"/>
      <c r="B9" s="187"/>
      <c r="C9" s="187"/>
      <c r="D9" s="187"/>
      <c r="E9" s="187"/>
      <c r="F9" s="67" t="s">
        <v>91</v>
      </c>
      <c r="G9" s="135">
        <f>fechainicio</f>
        <v>40026</v>
      </c>
      <c r="H9" s="40"/>
    </row>
    <row r="10" spans="1:8" ht="12.75" customHeight="1" x14ac:dyDescent="0.2">
      <c r="A10" s="6"/>
      <c r="B10" s="187"/>
      <c r="C10" s="187"/>
      <c r="D10" s="187"/>
      <c r="E10" s="187"/>
      <c r="F10" s="67" t="s">
        <v>92</v>
      </c>
      <c r="G10" s="135">
        <f>fechaterminacion</f>
        <v>40178</v>
      </c>
      <c r="H10" s="40"/>
    </row>
    <row r="11" spans="1:8" ht="12.75" customHeight="1" x14ac:dyDescent="0.2">
      <c r="A11" s="6"/>
      <c r="B11" s="187"/>
      <c r="C11" s="187"/>
      <c r="D11" s="187"/>
      <c r="E11" s="187"/>
      <c r="G11" s="1"/>
      <c r="H11" s="7"/>
    </row>
    <row r="12" spans="1:8" ht="12.75" customHeight="1" x14ac:dyDescent="0.2">
      <c r="A12" s="6"/>
      <c r="B12" s="187"/>
      <c r="C12" s="187"/>
      <c r="D12" s="187"/>
      <c r="E12" s="187"/>
      <c r="G12" s="1"/>
      <c r="H12" s="7"/>
    </row>
    <row r="13" spans="1:8" ht="12.75" customHeight="1" thickBot="1" x14ac:dyDescent="0.25">
      <c r="A13" s="42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8"/>
      <c r="H13" s="9"/>
    </row>
    <row r="14" spans="1:8" ht="12.75" customHeight="1" thickTop="1" x14ac:dyDescent="0.2">
      <c r="A14" s="1"/>
      <c r="B14" s="1"/>
      <c r="C14" s="1"/>
      <c r="D14" s="1"/>
      <c r="E14" s="43"/>
      <c r="G14" s="1"/>
    </row>
    <row r="15" spans="1:8" ht="12.75" customHeight="1" x14ac:dyDescent="0.2">
      <c r="A15" s="192" t="s">
        <v>144</v>
      </c>
      <c r="B15" s="192"/>
      <c r="C15" s="192"/>
      <c r="D15" s="192"/>
      <c r="E15" s="192"/>
      <c r="F15" s="192"/>
      <c r="G15" s="192"/>
      <c r="H15" s="192"/>
    </row>
    <row r="16" spans="1:8" ht="12.75" customHeight="1" thickBot="1" x14ac:dyDescent="0.25">
      <c r="A16" s="1"/>
      <c r="B16" s="1"/>
      <c r="C16" s="1"/>
      <c r="D16" s="1"/>
      <c r="E16" s="43"/>
      <c r="F16" s="1"/>
      <c r="G16" s="1"/>
    </row>
    <row r="17" spans="1:7" ht="12.75" customHeight="1" thickTop="1" thickBot="1" x14ac:dyDescent="0.25">
      <c r="A17" s="3" t="s">
        <v>28</v>
      </c>
      <c r="B17" s="4" t="s">
        <v>29</v>
      </c>
      <c r="C17" s="4" t="s">
        <v>30</v>
      </c>
      <c r="D17" s="4" t="s">
        <v>177</v>
      </c>
      <c r="E17" s="69" t="s">
        <v>31</v>
      </c>
      <c r="F17" s="5"/>
    </row>
    <row r="18" spans="1:7" ht="12.75" customHeight="1" thickTop="1" x14ac:dyDescent="0.2">
      <c r="A18" s="58" t="s">
        <v>163</v>
      </c>
      <c r="B18" s="58" t="str">
        <f>CodigoPartida</f>
        <v>A01</v>
      </c>
      <c r="C18" s="149" t="s">
        <v>164</v>
      </c>
      <c r="D18" s="72"/>
      <c r="E18" s="85">
        <v>1</v>
      </c>
      <c r="F18" s="1"/>
    </row>
    <row r="19" spans="1:7" x14ac:dyDescent="0.2">
      <c r="A19" s="74" t="s">
        <v>165</v>
      </c>
      <c r="B19" s="87" t="str">
        <f>CodigoMatriz</f>
        <v>TZO1001</v>
      </c>
      <c r="C19" s="76" t="str">
        <f>UnidadMatriz</f>
        <v>M2</v>
      </c>
      <c r="D19" s="76"/>
      <c r="E19" s="134">
        <f>VolumenPresupuesto</f>
        <v>1200</v>
      </c>
      <c r="F19" s="1"/>
    </row>
    <row r="20" spans="1:7" ht="12.75" customHeight="1" x14ac:dyDescent="0.2">
      <c r="A20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93"/>
      <c r="C20" s="193"/>
      <c r="D20" s="193"/>
      <c r="E20" s="193"/>
      <c r="F20" s="193"/>
      <c r="G20" s="150"/>
    </row>
    <row r="21" spans="1:7" ht="12.75" customHeight="1" x14ac:dyDescent="0.2">
      <c r="A21" s="49" t="s">
        <v>168</v>
      </c>
      <c r="B21" s="49"/>
      <c r="C21" s="49"/>
      <c r="D21" s="84"/>
      <c r="E21" s="73"/>
      <c r="F21" s="1"/>
    </row>
    <row r="22" spans="1:7" ht="12.75" customHeight="1" x14ac:dyDescent="0.2">
      <c r="A22" s="77" t="str">
        <f>'N_Campos Especificos'!D3</f>
        <v>ARENA</v>
      </c>
      <c r="B22" s="137" t="str">
        <f>'N_Campos Especificos'!E3</f>
        <v>ARENA</v>
      </c>
      <c r="C22" s="78" t="str">
        <f>'N_Campos Especificos'!F3</f>
        <v>KG</v>
      </c>
      <c r="D22" s="80" t="str">
        <f>'N_Campos Especificos'!H3</f>
        <v>*</v>
      </c>
      <c r="E22" s="96">
        <f>'N_Campos Especificos'!G3</f>
        <v>0.55000000000000004</v>
      </c>
      <c r="F22" s="82"/>
    </row>
    <row r="23" spans="1:7" ht="12.75" customHeight="1" x14ac:dyDescent="0.2">
      <c r="A23" s="75"/>
      <c r="B23" s="49"/>
      <c r="C23" s="49"/>
      <c r="D23" s="76"/>
      <c r="E23" s="73"/>
      <c r="F23" s="52"/>
    </row>
    <row r="24" spans="1:7" ht="12.75" customHeight="1" x14ac:dyDescent="0.2">
      <c r="A24" s="49" t="s">
        <v>171</v>
      </c>
      <c r="B24" s="49"/>
      <c r="C24" s="49"/>
      <c r="D24" s="84"/>
      <c r="E24" s="73"/>
      <c r="F24" s="85"/>
    </row>
    <row r="25" spans="1:7" ht="12.75" customHeight="1" x14ac:dyDescent="0.2">
      <c r="A25" s="77" t="str">
        <f>'N_Campos Especificos'!U3</f>
        <v>ARENA</v>
      </c>
      <c r="B25" s="137" t="str">
        <f>'N_Campos Especificos'!V3</f>
        <v>ARENA</v>
      </c>
      <c r="C25" s="78" t="str">
        <f>'N_Campos Especificos'!W3</f>
        <v>KG</v>
      </c>
      <c r="D25" s="80" t="str">
        <f>'N_Campos Especificos'!Y3</f>
        <v>*</v>
      </c>
      <c r="E25" s="96">
        <f>'N_Campos Especificos'!X3</f>
        <v>0.55000000000000004</v>
      </c>
      <c r="F25" s="82"/>
    </row>
    <row r="26" spans="1:7" ht="12.75" customHeight="1" x14ac:dyDescent="0.2">
      <c r="A26" s="75"/>
      <c r="B26" s="49"/>
      <c r="C26" s="49"/>
      <c r="D26" s="76"/>
      <c r="E26" s="73"/>
      <c r="F26" s="52"/>
    </row>
    <row r="27" spans="1:7" ht="12.75" customHeight="1" x14ac:dyDescent="0.2">
      <c r="A27" s="49" t="s">
        <v>172</v>
      </c>
      <c r="B27" s="49"/>
      <c r="C27" s="49"/>
      <c r="D27" s="84"/>
      <c r="E27" s="73"/>
      <c r="F27" s="85"/>
    </row>
    <row r="28" spans="1:7" ht="12.75" customHeight="1" x14ac:dyDescent="0.2">
      <c r="A28" s="77" t="str">
        <f>'N_Campos Especificos'!AM3</f>
        <v>ARENA</v>
      </c>
      <c r="B28" s="137" t="str">
        <f>'N_Campos Especificos'!AN3</f>
        <v>ARENA</v>
      </c>
      <c r="C28" s="78" t="str">
        <f>'N_Campos Especificos'!AO3</f>
        <v>KG</v>
      </c>
      <c r="D28" s="80" t="str">
        <f>'N_Campos Especificos'!AQ3</f>
        <v>*</v>
      </c>
      <c r="E28" s="96">
        <f>'N_Campos Especificos'!AP3</f>
        <v>0.03</v>
      </c>
      <c r="F28" s="82"/>
    </row>
    <row r="29" spans="1:7" ht="12.75" customHeight="1" x14ac:dyDescent="0.2">
      <c r="A29" s="75"/>
      <c r="B29" s="49"/>
      <c r="C29" s="49"/>
      <c r="D29" s="76"/>
      <c r="E29" s="73"/>
      <c r="F29" s="52"/>
    </row>
    <row r="30" spans="1:7" ht="12.75" customHeight="1" x14ac:dyDescent="0.2">
      <c r="A30" s="49" t="s">
        <v>173</v>
      </c>
      <c r="B30" s="49"/>
      <c r="C30" s="49"/>
      <c r="D30" s="84"/>
      <c r="E30" s="73"/>
      <c r="F30" s="85"/>
    </row>
    <row r="31" spans="1:7" ht="12.75" customHeight="1" x14ac:dyDescent="0.2">
      <c r="A31" s="77" t="str">
        <f>'N_Campos Especificos'!BV3</f>
        <v>ARENA</v>
      </c>
      <c r="B31" s="137" t="str">
        <f>'N_Campos Especificos'!BW3</f>
        <v>ARENA</v>
      </c>
      <c r="C31" s="78" t="str">
        <f>'N_Campos Especificos'!BX3</f>
        <v>KG</v>
      </c>
      <c r="D31" s="80" t="str">
        <f>'N_Campos Especificos'!BZ3</f>
        <v>*</v>
      </c>
      <c r="E31" s="96">
        <f>'N_Campos Especificos'!BY3</f>
        <v>0.55000000000000004</v>
      </c>
      <c r="F31" s="82"/>
    </row>
    <row r="32" spans="1:7" ht="12.75" customHeight="1" x14ac:dyDescent="0.2">
      <c r="A32" s="75"/>
      <c r="B32" s="49"/>
      <c r="C32" s="49"/>
      <c r="D32" s="76"/>
      <c r="E32" s="73"/>
      <c r="F32" s="52"/>
    </row>
    <row r="33" spans="1:6" ht="12.75" customHeight="1" x14ac:dyDescent="0.2">
      <c r="A33" s="49" t="s">
        <v>232</v>
      </c>
      <c r="B33" s="49"/>
      <c r="C33" s="49"/>
      <c r="D33" s="84"/>
      <c r="E33" s="73"/>
      <c r="F33" s="85"/>
    </row>
    <row r="34" spans="1:6" ht="12.75" customHeight="1" x14ac:dyDescent="0.2">
      <c r="A34" s="77" t="str">
        <f>'N_Campos Especificos'!CM3</f>
        <v>ARENA</v>
      </c>
      <c r="B34" s="137" t="str">
        <f>'N_Campos Especificos'!CN3</f>
        <v>ARENA</v>
      </c>
      <c r="C34" s="78" t="str">
        <f>'N_Campos Especificos'!CO3</f>
        <v>KG</v>
      </c>
      <c r="D34" s="80" t="str">
        <f>'N_Campos Especificos'!CQ3</f>
        <v>*</v>
      </c>
      <c r="E34" s="96">
        <f>'N_Campos Especificos'!CP3</f>
        <v>0.55000000000000004</v>
      </c>
      <c r="F34" s="82"/>
    </row>
    <row r="35" spans="1:6" ht="12.75" customHeight="1" x14ac:dyDescent="0.2">
      <c r="A35" s="75"/>
      <c r="B35" s="49"/>
      <c r="C35" s="49"/>
      <c r="D35" s="76"/>
      <c r="E35" s="73"/>
      <c r="F35" s="52"/>
    </row>
    <row r="36" spans="1:6" ht="12.75" customHeight="1" x14ac:dyDescent="0.2">
      <c r="A36" s="49" t="s">
        <v>233</v>
      </c>
      <c r="B36" s="49"/>
      <c r="C36" s="49"/>
      <c r="D36" s="84"/>
      <c r="E36" s="73"/>
      <c r="F36" s="85"/>
    </row>
    <row r="37" spans="1:6" ht="12.75" customHeight="1" x14ac:dyDescent="0.2">
      <c r="A37" s="77" t="str">
        <f>'N_Campos Especificos'!DD3</f>
        <v>ARENA</v>
      </c>
      <c r="B37" s="137" t="str">
        <f>'N_Campos Especificos'!DE3</f>
        <v>ARENA</v>
      </c>
      <c r="C37" s="78" t="str">
        <f>'N_Campos Especificos'!DF3</f>
        <v>KG</v>
      </c>
      <c r="D37" s="80" t="str">
        <f>'N_Campos Especificos'!DH3</f>
        <v>*</v>
      </c>
      <c r="E37" s="96">
        <f>'N_Campos Especificos'!DG3</f>
        <v>0.55000000000000004</v>
      </c>
      <c r="F37" s="82"/>
    </row>
    <row r="38" spans="1:6" ht="12.75" customHeight="1" x14ac:dyDescent="0.2">
      <c r="A38" s="75"/>
      <c r="B38" s="49"/>
      <c r="C38" s="49"/>
      <c r="D38" s="76"/>
      <c r="E38" s="73"/>
      <c r="F38" s="52"/>
    </row>
    <row r="39" spans="1:6" ht="12.75" customHeight="1" x14ac:dyDescent="0.2">
      <c r="A39" s="49" t="s">
        <v>234</v>
      </c>
      <c r="B39" s="49"/>
      <c r="C39" s="49"/>
      <c r="D39" s="84"/>
      <c r="E39" s="73"/>
      <c r="F39" s="85"/>
    </row>
    <row r="40" spans="1:6" ht="12.75" customHeight="1" x14ac:dyDescent="0.2">
      <c r="A40" s="77" t="str">
        <f>'N_Campos Especificos'!DU3</f>
        <v>ARENA</v>
      </c>
      <c r="B40" s="137" t="str">
        <f>'N_Campos Especificos'!DV3</f>
        <v>ARENA</v>
      </c>
      <c r="C40" s="78" t="str">
        <f>'N_Campos Especificos'!DW3</f>
        <v>KG</v>
      </c>
      <c r="D40" s="80" t="str">
        <f>'N_Campos Especificos'!DY3</f>
        <v>*</v>
      </c>
      <c r="E40" s="96">
        <f>'N_Campos Especificos'!DX3</f>
        <v>0.55000000000000004</v>
      </c>
      <c r="F40" s="82"/>
    </row>
    <row r="41" spans="1:6" ht="12.75" customHeight="1" x14ac:dyDescent="0.2">
      <c r="A41" s="75"/>
      <c r="B41" s="49"/>
      <c r="C41" s="49"/>
      <c r="D41" s="76"/>
      <c r="E41" s="73"/>
      <c r="F41" s="52"/>
    </row>
    <row r="42" spans="1:6" ht="12.75" customHeight="1" x14ac:dyDescent="0.2">
      <c r="A42" s="49" t="s">
        <v>235</v>
      </c>
      <c r="B42" s="49"/>
      <c r="C42" s="49"/>
      <c r="D42" s="84"/>
      <c r="E42" s="73"/>
      <c r="F42" s="85"/>
    </row>
    <row r="43" spans="1:6" ht="12.75" customHeight="1" x14ac:dyDescent="0.2">
      <c r="A43" s="77" t="str">
        <f>'N_Campos Especificos'!EL3</f>
        <v>ARENA</v>
      </c>
      <c r="B43" s="137" t="str">
        <f>'N_Campos Especificos'!EM3</f>
        <v>ARENA</v>
      </c>
      <c r="C43" s="78" t="str">
        <f>'N_Campos Especificos'!EN3</f>
        <v>KG</v>
      </c>
      <c r="D43" s="80" t="str">
        <f>'N_Campos Especificos'!EP3</f>
        <v>*</v>
      </c>
      <c r="E43" s="96">
        <f>'N_Campos Especificos'!EO3</f>
        <v>0.55000000000000004</v>
      </c>
      <c r="F43" s="82"/>
    </row>
    <row r="44" spans="1:6" ht="12.75" customHeight="1" x14ac:dyDescent="0.2">
      <c r="A44" s="75"/>
      <c r="B44" s="49"/>
      <c r="C44" s="49"/>
      <c r="D44" s="76"/>
      <c r="E44" s="73"/>
      <c r="F44" s="52"/>
    </row>
    <row r="45" spans="1:6" ht="12.75" customHeight="1" x14ac:dyDescent="0.2">
      <c r="A45" s="49" t="s">
        <v>236</v>
      </c>
      <c r="B45" s="49"/>
      <c r="C45" s="49"/>
      <c r="D45" s="84"/>
      <c r="E45" s="73"/>
      <c r="F45" s="85"/>
    </row>
    <row r="46" spans="1:6" ht="12.75" customHeight="1" x14ac:dyDescent="0.2">
      <c r="A46" s="77" t="str">
        <f>'N_Campos Especificos'!FC3</f>
        <v>ARENA</v>
      </c>
      <c r="B46" s="137" t="str">
        <f>'N_Campos Especificos'!FD3</f>
        <v>ARENA</v>
      </c>
      <c r="C46" s="78" t="str">
        <f>'N_Campos Especificos'!FE3</f>
        <v>KG</v>
      </c>
      <c r="D46" s="80" t="str">
        <f>'N_Campos Especificos'!FG3</f>
        <v>*</v>
      </c>
      <c r="E46" s="96">
        <f>'N_Campos Especificos'!FF3</f>
        <v>0.55000000000000004</v>
      </c>
      <c r="F46" s="82"/>
    </row>
    <row r="47" spans="1:6" ht="12.75" customHeight="1" x14ac:dyDescent="0.2">
      <c r="A47" s="75"/>
      <c r="B47" s="49"/>
      <c r="C47" s="49"/>
      <c r="D47" s="76"/>
      <c r="E47" s="73"/>
      <c r="F47" s="52"/>
    </row>
    <row r="48" spans="1:6" ht="12.75" customHeight="1" x14ac:dyDescent="0.2">
      <c r="A48" s="49" t="s">
        <v>187</v>
      </c>
      <c r="B48" s="49"/>
      <c r="C48" s="49"/>
      <c r="D48" s="84"/>
      <c r="E48" s="73"/>
      <c r="F48" s="85"/>
    </row>
    <row r="49" spans="1:7" ht="12.75" customHeight="1" x14ac:dyDescent="0.2">
      <c r="A49" s="77" t="str">
        <f>'N_Campos Especificos'!BE3</f>
        <v>ARENA</v>
      </c>
      <c r="B49" s="137" t="str">
        <f>'N_Campos Especificos'!BF3</f>
        <v>ARENA</v>
      </c>
      <c r="C49" s="78" t="str">
        <f>'N_Campos Especificos'!BG3</f>
        <v>KG</v>
      </c>
      <c r="D49" s="80" t="str">
        <f>'N_Campos Especificos'!BI3</f>
        <v>*</v>
      </c>
      <c r="E49" s="96">
        <f>'N_Campos Especificos'!BH3</f>
        <v>0.55000000000000004</v>
      </c>
      <c r="F49" s="82"/>
    </row>
    <row r="50" spans="1:7" ht="12.75" customHeight="1" x14ac:dyDescent="0.2">
      <c r="A50" s="75"/>
      <c r="B50" s="49"/>
      <c r="C50" s="49"/>
      <c r="D50" s="76"/>
      <c r="E50" s="70"/>
      <c r="F50" s="52"/>
    </row>
    <row r="51" spans="1:7" ht="12.75" customHeight="1" x14ac:dyDescent="0.2">
      <c r="A51" s="77"/>
      <c r="B51" s="50"/>
      <c r="C51" s="78"/>
      <c r="D51" s="80"/>
      <c r="E51" s="71"/>
      <c r="F51" s="52"/>
    </row>
    <row r="52" spans="1:7" ht="12.75" customHeight="1" x14ac:dyDescent="0.2">
      <c r="B52" s="88"/>
      <c r="C52" s="88"/>
      <c r="D52" s="88"/>
      <c r="E52" s="88"/>
      <c r="F52" s="88"/>
      <c r="G52" s="88"/>
    </row>
    <row r="53" spans="1:7" ht="12.75" customHeight="1" x14ac:dyDescent="0.2">
      <c r="D53" s="45"/>
      <c r="E53" s="65"/>
      <c r="F53"/>
    </row>
    <row r="54" spans="1:7" ht="12.75" customHeight="1" x14ac:dyDescent="0.2">
      <c r="D54" s="45"/>
      <c r="E54" s="65"/>
      <c r="F54"/>
    </row>
    <row r="55" spans="1:7" ht="12.75" customHeight="1" x14ac:dyDescent="0.2">
      <c r="D55" s="45"/>
      <c r="E55" s="65"/>
      <c r="F55"/>
    </row>
    <row r="56" spans="1:7" ht="12.75" customHeight="1" x14ac:dyDescent="0.2">
      <c r="D56" s="45"/>
      <c r="E56" s="65"/>
      <c r="F56"/>
    </row>
    <row r="57" spans="1:7" ht="12.75" customHeight="1" x14ac:dyDescent="0.2">
      <c r="D57" s="45"/>
      <c r="E57" s="65"/>
      <c r="F57"/>
    </row>
    <row r="58" spans="1:7" ht="12.75" customHeight="1" x14ac:dyDescent="0.2">
      <c r="D58" s="45"/>
      <c r="E58" s="65"/>
      <c r="F58"/>
    </row>
    <row r="59" spans="1:7" ht="12.75" customHeight="1" x14ac:dyDescent="0.2">
      <c r="D59" s="45"/>
      <c r="E59" s="65"/>
      <c r="F59"/>
    </row>
    <row r="60" spans="1:7" ht="12.75" customHeight="1" x14ac:dyDescent="0.2">
      <c r="D60" s="45"/>
      <c r="E60" s="65"/>
      <c r="F60"/>
    </row>
  </sheetData>
  <mergeCells count="5">
    <mergeCell ref="B7:E12"/>
    <mergeCell ref="A15:H15"/>
    <mergeCell ref="A20:F20"/>
    <mergeCell ref="B3:E5"/>
    <mergeCell ref="A1:F2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53"/>
  <sheetViews>
    <sheetView showGridLines="0" showZeros="0" workbookViewId="0">
      <selection activeCell="H23" sqref="H23"/>
    </sheetView>
  </sheetViews>
  <sheetFormatPr baseColWidth="10" defaultRowHeight="12.75" customHeight="1" x14ac:dyDescent="0.2"/>
  <cols>
    <col min="1" max="1" width="11.7109375" customWidth="1"/>
    <col min="2" max="2" width="25.7109375" customWidth="1"/>
    <col min="3" max="3" width="6.7109375" customWidth="1"/>
    <col min="4" max="4" width="8.7109375" customWidth="1"/>
    <col min="5" max="5" width="8.7109375" style="45" customWidth="1"/>
    <col min="6" max="6" width="8.7109375" style="65" customWidth="1"/>
    <col min="7" max="7" width="9.7109375" customWidth="1"/>
    <col min="8" max="9" width="11.7109375" customWidth="1"/>
    <col min="10" max="11" width="8.7109375" customWidth="1"/>
  </cols>
  <sheetData>
    <row r="1" spans="1:11" ht="15" customHeight="1" thickTop="1" x14ac:dyDescent="0.25">
      <c r="A1" s="188" t="str">
        <f>razonsocial</f>
        <v>MI EMPRESA</v>
      </c>
      <c r="B1" s="189"/>
      <c r="C1" s="189"/>
      <c r="D1" s="189"/>
      <c r="E1" s="189"/>
      <c r="F1" s="189"/>
      <c r="G1" s="189"/>
      <c r="H1" s="189"/>
      <c r="I1" s="159"/>
      <c r="J1" s="159"/>
      <c r="K1" s="160"/>
    </row>
    <row r="2" spans="1:11" ht="15" customHeight="1" x14ac:dyDescent="0.25">
      <c r="A2" s="190"/>
      <c r="B2" s="191"/>
      <c r="C2" s="191"/>
      <c r="D2" s="191"/>
      <c r="E2" s="191"/>
      <c r="F2" s="191"/>
      <c r="G2" s="191"/>
      <c r="H2" s="191"/>
      <c r="I2" s="161"/>
      <c r="J2" s="161"/>
      <c r="K2" s="162"/>
    </row>
    <row r="3" spans="1:11" ht="12.75" customHeight="1" x14ac:dyDescent="0.2">
      <c r="A3" s="41" t="s">
        <v>86</v>
      </c>
      <c r="B3" s="187" t="str">
        <f>nombrecliente</f>
        <v>Sistema de Comunicaciones y Transportes, Sistema de Transporte Colectivo Metro, Administración General de Recursos, Línea 12 (Línea Dorada)</v>
      </c>
      <c r="C3" s="187"/>
      <c r="D3" s="187"/>
      <c r="E3" s="187"/>
      <c r="F3" s="187"/>
      <c r="G3" s="187"/>
      <c r="H3" s="187"/>
      <c r="I3" s="65"/>
      <c r="J3" s="1"/>
      <c r="K3" s="7"/>
    </row>
    <row r="4" spans="1:11" ht="12.75" customHeight="1" x14ac:dyDescent="0.2">
      <c r="A4" s="6"/>
      <c r="B4" s="187"/>
      <c r="C4" s="187"/>
      <c r="D4" s="187"/>
      <c r="E4" s="187"/>
      <c r="F4" s="187"/>
      <c r="G4" s="187"/>
      <c r="H4" s="187"/>
      <c r="I4" s="65"/>
      <c r="J4" s="1"/>
      <c r="K4" s="7"/>
    </row>
    <row r="5" spans="1:11" ht="12.75" customHeight="1" x14ac:dyDescent="0.2">
      <c r="A5" s="6"/>
      <c r="B5" s="108" t="str">
        <f>codigodelaobra</f>
        <v>PU2010-OBRA NUEVA 001</v>
      </c>
      <c r="C5" s="108"/>
      <c r="D5" s="108"/>
      <c r="E5" s="43"/>
      <c r="F5" s="43"/>
      <c r="G5" s="43"/>
      <c r="H5" s="43"/>
      <c r="I5" s="65"/>
      <c r="J5" s="1"/>
      <c r="K5" s="7"/>
    </row>
    <row r="6" spans="1:11" ht="12.75" customHeight="1" x14ac:dyDescent="0.2">
      <c r="A6" s="41" t="s">
        <v>88</v>
      </c>
      <c r="B6" s="39" t="str">
        <f>numerodeconcurso</f>
        <v>2009/0257-0001</v>
      </c>
      <c r="C6" s="1"/>
      <c r="D6" s="13"/>
      <c r="F6" s="45"/>
      <c r="G6" s="45"/>
      <c r="H6" s="45"/>
      <c r="I6" s="66" t="s">
        <v>90</v>
      </c>
      <c r="J6" s="1" t="str">
        <f>plazocalculado&amp;" días naturales"</f>
        <v>153 días naturales</v>
      </c>
      <c r="K6" s="7"/>
    </row>
    <row r="7" spans="1:11" ht="12.75" customHeight="1" x14ac:dyDescent="0.2">
      <c r="A7" s="41" t="s">
        <v>87</v>
      </c>
      <c r="B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7"/>
      <c r="D7" s="187"/>
      <c r="E7" s="187"/>
      <c r="F7" s="187"/>
      <c r="G7" s="187"/>
      <c r="H7" s="187"/>
      <c r="I7" s="67" t="s">
        <v>27</v>
      </c>
      <c r="J7" s="135">
        <f>fechadeconcurso</f>
        <v>40017</v>
      </c>
      <c r="K7" s="40"/>
    </row>
    <row r="8" spans="1:11" ht="12.75" customHeight="1" x14ac:dyDescent="0.2">
      <c r="A8" s="6"/>
      <c r="B8" s="187"/>
      <c r="C8" s="187"/>
      <c r="D8" s="187"/>
      <c r="E8" s="187"/>
      <c r="F8" s="187"/>
      <c r="G8" s="187"/>
      <c r="H8" s="187"/>
      <c r="I8" s="65"/>
      <c r="J8" s="48"/>
      <c r="K8" s="14"/>
    </row>
    <row r="9" spans="1:11" ht="12.75" customHeight="1" x14ac:dyDescent="0.2">
      <c r="A9" s="6"/>
      <c r="B9" s="187"/>
      <c r="C9" s="187"/>
      <c r="D9" s="187"/>
      <c r="E9" s="187"/>
      <c r="F9" s="187"/>
      <c r="G9" s="187"/>
      <c r="H9" s="187"/>
      <c r="I9" s="67" t="s">
        <v>91</v>
      </c>
      <c r="J9" s="135">
        <f>fechainicio</f>
        <v>40026</v>
      </c>
      <c r="K9" s="40"/>
    </row>
    <row r="10" spans="1:11" ht="12.75" customHeight="1" x14ac:dyDescent="0.2">
      <c r="A10" s="6"/>
      <c r="B10" s="187"/>
      <c r="C10" s="187"/>
      <c r="D10" s="187"/>
      <c r="E10" s="187"/>
      <c r="F10" s="187"/>
      <c r="G10" s="187"/>
      <c r="H10" s="187"/>
      <c r="I10" s="67" t="s">
        <v>92</v>
      </c>
      <c r="J10" s="135">
        <f>fechaterminacion</f>
        <v>40178</v>
      </c>
      <c r="K10" s="40"/>
    </row>
    <row r="11" spans="1:11" ht="12.75" customHeight="1" x14ac:dyDescent="0.2">
      <c r="A11" s="6"/>
      <c r="B11" s="187"/>
      <c r="C11" s="187"/>
      <c r="D11" s="187"/>
      <c r="E11" s="187"/>
      <c r="F11" s="187"/>
      <c r="G11" s="187"/>
      <c r="H11" s="187"/>
      <c r="I11" s="65"/>
      <c r="J11" s="1"/>
      <c r="K11" s="7"/>
    </row>
    <row r="12" spans="1:11" ht="12.75" customHeight="1" x14ac:dyDescent="0.2">
      <c r="A12" s="6"/>
      <c r="B12" s="187"/>
      <c r="C12" s="187"/>
      <c r="D12" s="187"/>
      <c r="E12" s="187"/>
      <c r="F12" s="187"/>
      <c r="G12" s="187"/>
      <c r="H12" s="187"/>
      <c r="I12" s="65"/>
      <c r="J12" s="1"/>
      <c r="K12" s="7"/>
    </row>
    <row r="13" spans="1:11" ht="12.75" customHeight="1" thickBot="1" x14ac:dyDescent="0.25">
      <c r="A13" s="42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44"/>
      <c r="G13" s="44"/>
      <c r="H13" s="44"/>
      <c r="I13" s="68"/>
      <c r="J13" s="8"/>
      <c r="K13" s="9"/>
    </row>
    <row r="14" spans="1:11" ht="12.75" customHeight="1" thickTop="1" x14ac:dyDescent="0.2">
      <c r="A14" s="1"/>
      <c r="B14" s="1"/>
      <c r="C14" s="1"/>
      <c r="D14" s="1"/>
      <c r="E14" s="43"/>
      <c r="G14" s="1"/>
    </row>
    <row r="15" spans="1:11" ht="12.75" customHeight="1" x14ac:dyDescent="0.2">
      <c r="A15" s="194" t="s">
        <v>213</v>
      </c>
      <c r="B15" s="192"/>
      <c r="C15" s="192"/>
      <c r="D15" s="192"/>
      <c r="E15" s="192"/>
      <c r="F15" s="192"/>
      <c r="G15" s="192"/>
      <c r="H15" s="192"/>
    </row>
    <row r="16" spans="1:11" ht="12.75" customHeight="1" thickBot="1" x14ac:dyDescent="0.25">
      <c r="A16" s="1"/>
      <c r="B16" s="1"/>
      <c r="C16" s="1"/>
      <c r="D16" s="1"/>
      <c r="E16" s="43"/>
      <c r="G16" s="1"/>
      <c r="H16" s="1"/>
    </row>
    <row r="17" spans="1:11" ht="31.5" customHeight="1" thickTop="1" thickBot="1" x14ac:dyDescent="0.25">
      <c r="A17" s="104" t="s">
        <v>28</v>
      </c>
      <c r="B17" s="105" t="s">
        <v>29</v>
      </c>
      <c r="C17" s="105" t="s">
        <v>30</v>
      </c>
      <c r="D17" s="105" t="str">
        <f>"P. Unitario "&amp;primeramoneda</f>
        <v>P. Unitario PESOS</v>
      </c>
      <c r="E17" s="105" t="str">
        <f>"P. Unitario "&amp;segundamoneda</f>
        <v>P. Unitario DÓLARES</v>
      </c>
      <c r="F17" s="105" t="s">
        <v>177</v>
      </c>
      <c r="G17" s="106" t="s">
        <v>31</v>
      </c>
      <c r="H17" s="105" t="str">
        <f>"Importe "&amp;primeramoneda</f>
        <v>Importe PESOS</v>
      </c>
      <c r="I17" s="105" t="str">
        <f>"Importe "&amp;segundamoneda</f>
        <v>Importe DÓLARES</v>
      </c>
      <c r="J17" s="105" t="str">
        <f>"% "&amp;primeramoneda</f>
        <v>% PESOS</v>
      </c>
      <c r="K17" s="107" t="str">
        <f>"% "&amp;segundamoneda</f>
        <v>% DÓLARES</v>
      </c>
    </row>
    <row r="18" spans="1:11" ht="12.75" customHeight="1" thickTop="1" x14ac:dyDescent="0.2">
      <c r="A18" s="58" t="s">
        <v>163</v>
      </c>
      <c r="B18" s="58" t="str">
        <f>CodigoPartida</f>
        <v>A01</v>
      </c>
      <c r="C18" s="58" t="s">
        <v>164</v>
      </c>
      <c r="D18" s="72"/>
      <c r="E18" s="72">
        <f>RenglonPresupuesto</f>
        <v>1</v>
      </c>
      <c r="F18" s="84"/>
      <c r="G18" s="73"/>
      <c r="H18" s="85"/>
      <c r="I18" s="85"/>
      <c r="J18" s="1"/>
      <c r="K18" s="1"/>
    </row>
    <row r="19" spans="1:11" x14ac:dyDescent="0.2">
      <c r="A19" s="74" t="s">
        <v>165</v>
      </c>
      <c r="B19" s="87" t="str">
        <f>CodigoMatriz</f>
        <v>TZO1001</v>
      </c>
      <c r="C19" s="76" t="str">
        <f>UnidadMatriz</f>
        <v>M2</v>
      </c>
      <c r="E19" s="76"/>
      <c r="F19" s="76"/>
      <c r="G19" s="134">
        <f>VolumenPresupuesto</f>
        <v>1200</v>
      </c>
      <c r="H19" s="85"/>
      <c r="I19" s="85"/>
      <c r="J19" s="1"/>
      <c r="K19" s="1"/>
    </row>
    <row r="20" spans="1:11" x14ac:dyDescent="0.2">
      <c r="A20" s="74"/>
      <c r="B20" s="49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20" s="76"/>
      <c r="E20" s="76"/>
      <c r="F20" s="76"/>
      <c r="G20" s="134"/>
      <c r="H20" s="85"/>
      <c r="I20" s="85"/>
      <c r="J20" s="1"/>
      <c r="K20" s="1"/>
    </row>
    <row r="21" spans="1:11" ht="12.75" customHeight="1" x14ac:dyDescent="0.2">
      <c r="A21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</row>
    <row r="22" spans="1:11" ht="12.75" customHeight="1" x14ac:dyDescent="0.2">
      <c r="A22" s="49" t="s">
        <v>168</v>
      </c>
      <c r="B22" s="49"/>
      <c r="C22" s="49"/>
      <c r="D22" s="85"/>
      <c r="E22" s="85"/>
      <c r="F22" s="84"/>
      <c r="G22" s="73"/>
      <c r="H22" s="85"/>
      <c r="I22" s="85"/>
      <c r="J22" s="1"/>
      <c r="K22" s="1"/>
    </row>
    <row r="23" spans="1:11" ht="12.75" customHeight="1" x14ac:dyDescent="0.2">
      <c r="A23" s="109" t="str">
        <f>'N_Campos Especificos'!D3</f>
        <v>ARENA</v>
      </c>
      <c r="B23" s="137" t="str">
        <f>'N_Campos Especificos'!E3</f>
        <v>ARENA</v>
      </c>
      <c r="C23" s="78" t="str">
        <f>'N_Campos Especificos'!F3</f>
        <v>KG</v>
      </c>
      <c r="D23" s="79">
        <f>'N_Campos Especificos'!I3</f>
        <v>99.57</v>
      </c>
      <c r="E23" s="79">
        <f>'N_Campos Especificos'!K3</f>
        <v>99.57</v>
      </c>
      <c r="F23" s="80" t="str">
        <f>'N_Campos Especificos'!H3</f>
        <v>*</v>
      </c>
      <c r="G23" s="96">
        <f>'N_Campos Especificos'!G3</f>
        <v>0.55000000000000004</v>
      </c>
      <c r="H23" s="81">
        <f>'N_Campos Especificos'!J3</f>
        <v>54.76</v>
      </c>
      <c r="I23" s="81">
        <f>'N_Campos Especificos'!L3</f>
        <v>54.76</v>
      </c>
      <c r="J23" s="82">
        <f>'N_Campos Especificos'!M3</f>
        <v>3.27E-2</v>
      </c>
      <c r="K23" s="82">
        <f>'N_Campos Especificos'!N3</f>
        <v>3.27E-2</v>
      </c>
    </row>
    <row r="24" spans="1:11" ht="12.75" customHeight="1" x14ac:dyDescent="0.2">
      <c r="A24" s="75" t="s">
        <v>170</v>
      </c>
      <c r="B24" s="49" t="s">
        <v>168</v>
      </c>
      <c r="C24" s="49"/>
      <c r="D24" s="49"/>
      <c r="E24" s="49"/>
      <c r="F24" s="76"/>
      <c r="G24" s="73"/>
      <c r="H24" s="83">
        <f>TotalImporte1Tipo1</f>
        <v>54.76</v>
      </c>
      <c r="I24" s="83">
        <f>TotalImporte2Tipo1</f>
        <v>54.76</v>
      </c>
      <c r="J24" s="46">
        <f>TotalPorcentaje1Tipo1</f>
        <v>3.27E-2</v>
      </c>
      <c r="K24" s="46">
        <f>TotalPorcentaje2Tipo1</f>
        <v>3.27E-2</v>
      </c>
    </row>
    <row r="25" spans="1:11" ht="12.75" customHeight="1" x14ac:dyDescent="0.2">
      <c r="A25" s="49" t="s">
        <v>171</v>
      </c>
      <c r="B25" s="49"/>
      <c r="C25" s="49"/>
      <c r="D25" s="85"/>
      <c r="E25" s="85"/>
      <c r="F25" s="84"/>
      <c r="G25" s="73"/>
      <c r="H25" s="85"/>
      <c r="I25" s="85"/>
      <c r="J25" s="85"/>
      <c r="K25" s="85"/>
    </row>
    <row r="26" spans="1:11" ht="12.75" customHeight="1" x14ac:dyDescent="0.2">
      <c r="A26" s="109" t="str">
        <f>'N_Campos Especificos'!U3</f>
        <v>ARENA</v>
      </c>
      <c r="B26" s="137" t="str">
        <f>'N_Campos Especificos'!V3</f>
        <v>ARENA</v>
      </c>
      <c r="C26" s="78" t="str">
        <f>'N_Campos Especificos'!W3</f>
        <v>KG</v>
      </c>
      <c r="D26" s="79">
        <f>'N_Campos Especificos'!Z3</f>
        <v>99.57</v>
      </c>
      <c r="E26" s="79">
        <f>'N_Campos Especificos'!AB3</f>
        <v>99.57</v>
      </c>
      <c r="F26" s="80" t="str">
        <f>'N_Campos Especificos'!Y3</f>
        <v>*</v>
      </c>
      <c r="G26" s="96">
        <f>'N_Campos Especificos'!X3</f>
        <v>0.55000000000000004</v>
      </c>
      <c r="H26" s="81">
        <f>'N_Campos Especificos'!AA3</f>
        <v>54.76</v>
      </c>
      <c r="I26" s="81">
        <f>'N_Campos Especificos'!AC3</f>
        <v>54.76</v>
      </c>
      <c r="J26" s="82">
        <f>'N_Campos Especificos'!AD3</f>
        <v>3.27E-2</v>
      </c>
      <c r="K26" s="82">
        <f>'N_Campos Especificos'!AE3</f>
        <v>3.27E-2</v>
      </c>
    </row>
    <row r="27" spans="1:11" ht="12.75" customHeight="1" x14ac:dyDescent="0.2">
      <c r="A27" s="75" t="s">
        <v>170</v>
      </c>
      <c r="B27" s="49" t="s">
        <v>171</v>
      </c>
      <c r="C27" s="49"/>
      <c r="D27" s="49"/>
      <c r="E27" s="49"/>
      <c r="F27" s="76"/>
      <c r="G27" s="73"/>
      <c r="H27" s="83">
        <f>TotalImporte1Tipo2</f>
        <v>54.76</v>
      </c>
      <c r="I27" s="83">
        <f>TotalImporte2Tipo2</f>
        <v>54.76</v>
      </c>
      <c r="J27" s="46">
        <f>TotalPorcentaje1Tipo2</f>
        <v>3.27E-2</v>
      </c>
      <c r="K27" s="46">
        <f>TotalPorcentaje2Tipo2</f>
        <v>3.27E-2</v>
      </c>
    </row>
    <row r="28" spans="1:11" ht="12.75" customHeight="1" x14ac:dyDescent="0.2">
      <c r="A28" s="49" t="s">
        <v>172</v>
      </c>
      <c r="B28" s="49"/>
      <c r="C28" s="49"/>
      <c r="D28" s="85"/>
      <c r="E28" s="85"/>
      <c r="F28" s="84"/>
      <c r="G28" s="73"/>
      <c r="H28" s="85"/>
      <c r="I28" s="85"/>
      <c r="J28" s="85"/>
      <c r="K28" s="85"/>
    </row>
    <row r="29" spans="1:11" ht="12.75" customHeight="1" x14ac:dyDescent="0.2">
      <c r="A29" s="109" t="str">
        <f>'N_Campos Especificos'!AM3</f>
        <v>ARENA</v>
      </c>
      <c r="B29" s="137" t="str">
        <f>'N_Campos Especificos'!AN3</f>
        <v>ARENA</v>
      </c>
      <c r="C29" s="78" t="str">
        <f>'N_Campos Especificos'!AO3</f>
        <v>KG</v>
      </c>
      <c r="D29" s="79">
        <f>'N_Campos Especificos'!AR3</f>
        <v>99.57</v>
      </c>
      <c r="E29" s="79">
        <f>'N_Campos Especificos'!AT3</f>
        <v>99.57</v>
      </c>
      <c r="F29" s="80" t="str">
        <f>'N_Campos Especificos'!AQ3</f>
        <v>*</v>
      </c>
      <c r="G29" s="96">
        <f>'N_Campos Especificos'!AP3</f>
        <v>0.03</v>
      </c>
      <c r="H29" s="81">
        <f>'N_Campos Especificos'!AS3</f>
        <v>54.76</v>
      </c>
      <c r="I29" s="81">
        <f>'N_Campos Especificos'!AU3</f>
        <v>54.76</v>
      </c>
      <c r="J29" s="82">
        <f>'N_Campos Especificos'!AV3</f>
        <v>3.27E-2</v>
      </c>
      <c r="K29" s="82">
        <f>'N_Campos Especificos'!AW3</f>
        <v>3.27E-2</v>
      </c>
    </row>
    <row r="30" spans="1:11" ht="12.75" customHeight="1" x14ac:dyDescent="0.2">
      <c r="A30" s="75" t="s">
        <v>170</v>
      </c>
      <c r="B30" s="49" t="s">
        <v>172</v>
      </c>
      <c r="C30" s="49"/>
      <c r="D30" s="49"/>
      <c r="E30" s="49"/>
      <c r="F30" s="76"/>
      <c r="G30" s="73"/>
      <c r="H30" s="83">
        <f>TotalImporte1Tipo3</f>
        <v>54.76</v>
      </c>
      <c r="I30" s="83">
        <f>TotalImporte2Tipo3</f>
        <v>54.76</v>
      </c>
      <c r="J30" s="46">
        <f>TotalPorcentaje1Tipo3</f>
        <v>3.27E-2</v>
      </c>
      <c r="K30" s="46">
        <f>TotalPorcentaje2Tipo3</f>
        <v>3.27E-2</v>
      </c>
    </row>
    <row r="31" spans="1:11" ht="12.75" customHeight="1" x14ac:dyDescent="0.2">
      <c r="A31" s="49" t="s">
        <v>173</v>
      </c>
      <c r="B31" s="49"/>
      <c r="C31" s="49"/>
      <c r="D31" s="85"/>
      <c r="E31" s="85"/>
      <c r="F31" s="84"/>
      <c r="G31" s="73"/>
      <c r="H31" s="85"/>
      <c r="I31" s="85"/>
      <c r="J31" s="85"/>
      <c r="K31" s="85"/>
    </row>
    <row r="32" spans="1:11" ht="12.75" customHeight="1" x14ac:dyDescent="0.2">
      <c r="A32" s="109" t="str">
        <f>'N_Campos Especificos'!BV3</f>
        <v>ARENA</v>
      </c>
      <c r="B32" s="137" t="str">
        <f>'N_Campos Especificos'!BW3</f>
        <v>ARENA</v>
      </c>
      <c r="C32" s="78" t="str">
        <f>'N_Campos Especificos'!BX3</f>
        <v>KG</v>
      </c>
      <c r="D32" s="79">
        <f>'N_Campos Especificos'!CA3</f>
        <v>99.57</v>
      </c>
      <c r="E32" s="79">
        <f>'N_Campos Especificos'!CC3</f>
        <v>99.57</v>
      </c>
      <c r="F32" s="80" t="str">
        <f>'N_Campos Especificos'!BZ3</f>
        <v>*</v>
      </c>
      <c r="G32" s="96">
        <f>'N_Campos Especificos'!BY3</f>
        <v>0.55000000000000004</v>
      </c>
      <c r="H32" s="81">
        <f>'N_Campos Especificos'!CB3</f>
        <v>54.76</v>
      </c>
      <c r="I32" s="81">
        <f>'N_Campos Especificos'!CD3</f>
        <v>54.76</v>
      </c>
      <c r="J32" s="82">
        <f>'N_Campos Especificos'!CE3</f>
        <v>3.27E-2</v>
      </c>
      <c r="K32" s="82">
        <f>'N_Campos Especificos'!CF3</f>
        <v>3.27E-2</v>
      </c>
    </row>
    <row r="33" spans="1:11" ht="12.75" customHeight="1" x14ac:dyDescent="0.2">
      <c r="A33" s="75" t="s">
        <v>170</v>
      </c>
      <c r="B33" s="49" t="s">
        <v>173</v>
      </c>
      <c r="C33" s="49"/>
      <c r="D33" s="49"/>
      <c r="E33" s="49"/>
      <c r="F33" s="76"/>
      <c r="G33" s="73"/>
      <c r="H33" s="83">
        <f>TotalImporte1Tipo4</f>
        <v>54.76</v>
      </c>
      <c r="I33" s="83">
        <f>TotalImporte2Tipo4</f>
        <v>54.76</v>
      </c>
      <c r="J33" s="46">
        <f>TotalPorcentaje1Tipo4</f>
        <v>3.27E-2</v>
      </c>
      <c r="K33" s="46">
        <f>TotalPorcentaje2Tipo4</f>
        <v>3.27E-2</v>
      </c>
    </row>
    <row r="34" spans="1:11" ht="12.75" customHeight="1" x14ac:dyDescent="0.2">
      <c r="A34" s="49" t="s">
        <v>232</v>
      </c>
      <c r="B34" s="49"/>
      <c r="C34" s="49"/>
      <c r="D34" s="85"/>
      <c r="E34" s="84"/>
      <c r="F34" s="73"/>
      <c r="G34" s="85"/>
      <c r="H34" s="85"/>
      <c r="I34" s="51"/>
      <c r="J34" s="52"/>
      <c r="K34" s="52"/>
    </row>
    <row r="35" spans="1:11" ht="12.75" customHeight="1" x14ac:dyDescent="0.2">
      <c r="A35" s="77" t="str">
        <f>'N_Campos Especificos'!CM3</f>
        <v>ARENA</v>
      </c>
      <c r="B35" s="137" t="str">
        <f>'N_Campos Especificos'!CN3</f>
        <v>ARENA</v>
      </c>
      <c r="C35" s="78" t="str">
        <f>'N_Campos Especificos'!CO3</f>
        <v>KG</v>
      </c>
      <c r="D35" s="79">
        <f>'N_Campos Especificos'!CR3</f>
        <v>99.57</v>
      </c>
      <c r="E35" s="79">
        <f>'N_Campos Especificos'!CT3</f>
        <v>99.57</v>
      </c>
      <c r="F35" s="80" t="str">
        <f>'N_Campos Especificos'!CQ3</f>
        <v>*</v>
      </c>
      <c r="G35" s="96">
        <f>'N_Campos Especificos'!CP3</f>
        <v>0.55000000000000004</v>
      </c>
      <c r="H35" s="81">
        <f>'N_Campos Especificos'!CS3</f>
        <v>54.76</v>
      </c>
      <c r="I35" s="81">
        <f>'N_Campos Especificos'!CU3</f>
        <v>54.76</v>
      </c>
      <c r="J35" s="82">
        <f>'N_Campos Especificos'!CV3</f>
        <v>3.27E-2</v>
      </c>
      <c r="K35" s="82">
        <f>'N_Campos Especificos'!CW3</f>
        <v>3.27E-2</v>
      </c>
    </row>
    <row r="36" spans="1:11" ht="12.75" customHeight="1" x14ac:dyDescent="0.2">
      <c r="A36" s="75" t="s">
        <v>170</v>
      </c>
      <c r="B36" s="49" t="s">
        <v>232</v>
      </c>
      <c r="C36" s="49"/>
      <c r="D36" s="49"/>
      <c r="E36" s="49"/>
      <c r="F36" s="76"/>
      <c r="G36" s="73"/>
      <c r="H36" s="83">
        <f>TotalImporte1Tipo5</f>
        <v>54.76</v>
      </c>
      <c r="I36" s="83">
        <f>TotalImporte2Tipo5</f>
        <v>54.76</v>
      </c>
      <c r="J36" s="46">
        <f>TotalPorcentaje1Tipo5</f>
        <v>3.27E-2</v>
      </c>
      <c r="K36" s="46">
        <f>TotalPorcentaje2Tipo5</f>
        <v>3.27E-2</v>
      </c>
    </row>
    <row r="37" spans="1:11" ht="12.75" customHeight="1" x14ac:dyDescent="0.2">
      <c r="A37" s="49" t="s">
        <v>233</v>
      </c>
      <c r="B37" s="49"/>
      <c r="C37" s="49"/>
      <c r="D37" s="85"/>
      <c r="E37" s="85"/>
      <c r="F37" s="84"/>
      <c r="G37" s="73"/>
      <c r="H37" s="85"/>
      <c r="I37" s="85"/>
      <c r="J37" s="85"/>
      <c r="K37" s="85"/>
    </row>
    <row r="38" spans="1:11" ht="12.75" customHeight="1" x14ac:dyDescent="0.2">
      <c r="A38" s="77" t="str">
        <f>'N_Campos Especificos'!DD3</f>
        <v>ARENA</v>
      </c>
      <c r="B38" s="137" t="str">
        <f>'N_Campos Especificos'!DE3</f>
        <v>ARENA</v>
      </c>
      <c r="C38" s="78" t="str">
        <f>'N_Campos Especificos'!DF3</f>
        <v>KG</v>
      </c>
      <c r="D38" s="79">
        <f>'N_Campos Especificos'!DI3</f>
        <v>99.57</v>
      </c>
      <c r="E38" s="79">
        <f>'N_Campos Especificos'!DK3</f>
        <v>99.57</v>
      </c>
      <c r="F38" s="80" t="str">
        <f>'N_Campos Especificos'!DH3</f>
        <v>*</v>
      </c>
      <c r="G38" s="96">
        <f>'N_Campos Especificos'!DG3</f>
        <v>0.55000000000000004</v>
      </c>
      <c r="H38" s="81">
        <f>'N_Campos Especificos'!DJ3</f>
        <v>54.76</v>
      </c>
      <c r="I38" s="81">
        <f>'N_Campos Especificos'!DL3</f>
        <v>54.76</v>
      </c>
      <c r="J38" s="82">
        <f>'N_Campos Especificos'!DM3</f>
        <v>3.27E-2</v>
      </c>
      <c r="K38" s="82">
        <f>'N_Campos Especificos'!DN3</f>
        <v>3.27E-2</v>
      </c>
    </row>
    <row r="39" spans="1:11" ht="12.75" customHeight="1" x14ac:dyDescent="0.2">
      <c r="A39" s="75" t="s">
        <v>170</v>
      </c>
      <c r="B39" s="49" t="s">
        <v>233</v>
      </c>
      <c r="C39" s="49"/>
      <c r="D39" s="49"/>
      <c r="E39" s="49"/>
      <c r="F39" s="76"/>
      <c r="G39" s="73"/>
      <c r="H39" s="83">
        <f>TotalImporte1Tipo6</f>
        <v>54.76</v>
      </c>
      <c r="I39" s="83">
        <f>TotalImporte2Tipo6</f>
        <v>54.76</v>
      </c>
      <c r="J39" s="46">
        <f>TotalPorcentaje1Tipo6</f>
        <v>3.27E-2</v>
      </c>
      <c r="K39" s="46">
        <f>TotalPorcentaje2Tipo6</f>
        <v>3.27E-2</v>
      </c>
    </row>
    <row r="40" spans="1:11" ht="12.75" customHeight="1" x14ac:dyDescent="0.2">
      <c r="A40" s="49" t="s">
        <v>234</v>
      </c>
      <c r="B40" s="49"/>
      <c r="C40" s="49"/>
      <c r="D40" s="85"/>
      <c r="E40" s="85"/>
      <c r="F40" s="84"/>
      <c r="G40" s="73"/>
      <c r="H40" s="85"/>
      <c r="I40" s="85"/>
      <c r="J40" s="85"/>
      <c r="K40" s="85"/>
    </row>
    <row r="41" spans="1:11" ht="12.75" customHeight="1" x14ac:dyDescent="0.2">
      <c r="A41" s="77" t="str">
        <f>'N_Campos Especificos'!DU3</f>
        <v>ARENA</v>
      </c>
      <c r="B41" s="137" t="str">
        <f>'N_Campos Especificos'!DV3</f>
        <v>ARENA</v>
      </c>
      <c r="C41" s="78" t="str">
        <f>'N_Campos Especificos'!DW3</f>
        <v>KG</v>
      </c>
      <c r="D41" s="79">
        <f>'N_Campos Especificos'!DZ3</f>
        <v>99.57</v>
      </c>
      <c r="E41" s="79">
        <f>'N_Campos Especificos'!EB3</f>
        <v>99.57</v>
      </c>
      <c r="F41" s="80" t="str">
        <f>'N_Campos Especificos'!DY3</f>
        <v>*</v>
      </c>
      <c r="G41" s="96">
        <f>'N_Campos Especificos'!DX3</f>
        <v>0.55000000000000004</v>
      </c>
      <c r="H41" s="81">
        <f>'N_Campos Especificos'!EA3</f>
        <v>54.76</v>
      </c>
      <c r="I41" s="81">
        <f>'N_Campos Especificos'!EC3</f>
        <v>54.76</v>
      </c>
      <c r="J41" s="82">
        <f>'N_Campos Especificos'!ED3</f>
        <v>3.27E-2</v>
      </c>
      <c r="K41" s="82">
        <f>'N_Campos Especificos'!EE3</f>
        <v>3.27E-2</v>
      </c>
    </row>
    <row r="42" spans="1:11" ht="12.75" customHeight="1" x14ac:dyDescent="0.2">
      <c r="A42" s="75" t="s">
        <v>170</v>
      </c>
      <c r="B42" s="49" t="s">
        <v>234</v>
      </c>
      <c r="C42" s="49"/>
      <c r="D42" s="49"/>
      <c r="E42" s="49"/>
      <c r="F42" s="76"/>
      <c r="G42" s="73"/>
      <c r="H42" s="83">
        <f>TotalImporte1Tipo7</f>
        <v>54.76</v>
      </c>
      <c r="I42" s="83">
        <f>TotalImporte2Tipo7</f>
        <v>54.76</v>
      </c>
      <c r="J42" s="46">
        <f>TotalPorcentaje1Tipo7</f>
        <v>3.27E-2</v>
      </c>
      <c r="K42" s="46">
        <f>TotalPorcentaje2Tipo7</f>
        <v>3.27E-2</v>
      </c>
    </row>
    <row r="43" spans="1:11" ht="12.75" customHeight="1" x14ac:dyDescent="0.2">
      <c r="A43" s="49" t="s">
        <v>235</v>
      </c>
      <c r="B43" s="49"/>
      <c r="C43" s="49"/>
      <c r="D43" s="85"/>
      <c r="E43" s="85"/>
      <c r="F43" s="84"/>
      <c r="G43" s="73"/>
      <c r="H43" s="85"/>
      <c r="I43" s="85"/>
      <c r="J43" s="85"/>
      <c r="K43" s="85"/>
    </row>
    <row r="44" spans="1:11" ht="12.75" customHeight="1" x14ac:dyDescent="0.2">
      <c r="A44" s="77" t="str">
        <f>'N_Campos Especificos'!EL3</f>
        <v>ARENA</v>
      </c>
      <c r="B44" s="137" t="str">
        <f>'N_Campos Especificos'!EM3</f>
        <v>ARENA</v>
      </c>
      <c r="C44" s="78" t="str">
        <f>'N_Campos Especificos'!EN3</f>
        <v>KG</v>
      </c>
      <c r="D44" s="79">
        <f>'N_Campos Especificos'!EQ3</f>
        <v>99.57</v>
      </c>
      <c r="E44" s="79">
        <f>'N_Campos Especificos'!ES3</f>
        <v>99.57</v>
      </c>
      <c r="F44" s="80" t="str">
        <f>'N_Campos Especificos'!EP3</f>
        <v>*</v>
      </c>
      <c r="G44" s="96">
        <f>'N_Campos Especificos'!EO3</f>
        <v>0.55000000000000004</v>
      </c>
      <c r="H44" s="81">
        <f>'N_Campos Especificos'!ER3</f>
        <v>54.76</v>
      </c>
      <c r="I44" s="81">
        <f>'N_Campos Especificos'!ET3</f>
        <v>54.76</v>
      </c>
      <c r="J44" s="82">
        <f>'N_Campos Especificos'!EU3</f>
        <v>3.27E-2</v>
      </c>
      <c r="K44" s="82">
        <f>'N_Campos Especificos'!EV3</f>
        <v>3.27E-2</v>
      </c>
    </row>
    <row r="45" spans="1:11" ht="12.75" customHeight="1" x14ac:dyDescent="0.2">
      <c r="A45" s="75" t="s">
        <v>170</v>
      </c>
      <c r="B45" s="49" t="s">
        <v>235</v>
      </c>
      <c r="C45" s="49"/>
      <c r="D45" s="49"/>
      <c r="E45" s="49"/>
      <c r="F45" s="76"/>
      <c r="G45" s="73"/>
      <c r="H45" s="83">
        <f>TotalImporte1Tipo8</f>
        <v>54.76</v>
      </c>
      <c r="I45" s="83">
        <f>TotalImporte2Tipo8</f>
        <v>54.76</v>
      </c>
      <c r="J45" s="46">
        <f>TotalPorcentaje1Tipo8</f>
        <v>3.27E-2</v>
      </c>
      <c r="K45" s="46">
        <f>TotalPorcentaje2Tipo8</f>
        <v>3.27E-2</v>
      </c>
    </row>
    <row r="46" spans="1:11" ht="12.75" customHeight="1" x14ac:dyDescent="0.2">
      <c r="A46" s="49" t="s">
        <v>236</v>
      </c>
      <c r="B46" s="49"/>
      <c r="C46" s="49"/>
      <c r="D46" s="85"/>
      <c r="E46" s="85"/>
      <c r="F46" s="84"/>
      <c r="G46" s="73"/>
      <c r="H46" s="85"/>
      <c r="I46" s="85"/>
      <c r="J46" s="85"/>
      <c r="K46" s="85"/>
    </row>
    <row r="47" spans="1:11" ht="12.75" customHeight="1" x14ac:dyDescent="0.2">
      <c r="A47" s="77" t="str">
        <f>'N_Campos Especificos'!FC3</f>
        <v>ARENA</v>
      </c>
      <c r="B47" s="137" t="str">
        <f>'N_Campos Especificos'!FD3</f>
        <v>ARENA</v>
      </c>
      <c r="C47" s="78" t="str">
        <f>'N_Campos Especificos'!FE3</f>
        <v>KG</v>
      </c>
      <c r="D47" s="79">
        <f>'N_Campos Especificos'!FH3</f>
        <v>99.57</v>
      </c>
      <c r="E47" s="79">
        <f>'N_Campos Especificos'!FJ3</f>
        <v>99.57</v>
      </c>
      <c r="F47" s="80" t="str">
        <f>'N_Campos Especificos'!FG3</f>
        <v>*</v>
      </c>
      <c r="G47" s="96">
        <f>'N_Campos Especificos'!FF3</f>
        <v>0.55000000000000004</v>
      </c>
      <c r="H47" s="81">
        <f>'N_Campos Especificos'!FI3</f>
        <v>54.76</v>
      </c>
      <c r="I47" s="81">
        <f>'N_Campos Especificos'!FK3</f>
        <v>54.76</v>
      </c>
      <c r="J47" s="82">
        <f>'N_Campos Especificos'!FL3</f>
        <v>3.27E-2</v>
      </c>
      <c r="K47" s="82">
        <f>'N_Campos Especificos'!FM3</f>
        <v>3.27E-2</v>
      </c>
    </row>
    <row r="48" spans="1:11" ht="12.75" customHeight="1" x14ac:dyDescent="0.2">
      <c r="A48" s="75" t="s">
        <v>170</v>
      </c>
      <c r="B48" s="49" t="s">
        <v>236</v>
      </c>
      <c r="C48" s="49"/>
      <c r="D48" s="49"/>
      <c r="F48" s="76"/>
      <c r="G48" s="73"/>
      <c r="H48" s="83">
        <f>TotalImporte1Tipo9</f>
        <v>54.76</v>
      </c>
      <c r="I48" s="83">
        <f>TotalImporte2Tipo9</f>
        <v>54.76</v>
      </c>
      <c r="J48" s="46">
        <f>TotalPorcentaje1Tipo9</f>
        <v>3.27E-2</v>
      </c>
      <c r="K48" s="46">
        <f>TotalPorcentaje2Tipo9</f>
        <v>3.27E-2</v>
      </c>
    </row>
    <row r="49" spans="1:11" ht="12.75" customHeight="1" x14ac:dyDescent="0.2">
      <c r="A49" s="49" t="s">
        <v>187</v>
      </c>
      <c r="B49" s="49"/>
      <c r="C49" s="49"/>
      <c r="D49" s="85"/>
      <c r="E49" s="85"/>
      <c r="F49" s="84"/>
      <c r="G49" s="73"/>
      <c r="H49" s="85"/>
      <c r="I49" s="85"/>
      <c r="J49" s="85"/>
      <c r="K49" s="85"/>
    </row>
    <row r="50" spans="1:11" ht="12.75" customHeight="1" x14ac:dyDescent="0.2">
      <c r="A50" s="109" t="str">
        <f>'N_Campos Especificos'!BE3</f>
        <v>ARENA</v>
      </c>
      <c r="B50" s="137" t="str">
        <f>'N_Campos Especificos'!BF3</f>
        <v>ARENA</v>
      </c>
      <c r="C50" s="78" t="str">
        <f>'N_Campos Especificos'!BG3</f>
        <v>KG</v>
      </c>
      <c r="D50" s="79">
        <f>'N_Campos Especificos'!BJ3</f>
        <v>99.57</v>
      </c>
      <c r="E50" s="79">
        <f>'N_Campos Especificos'!BL3</f>
        <v>99.57</v>
      </c>
      <c r="F50" s="80" t="str">
        <f>'N_Campos Especificos'!BI3</f>
        <v>*</v>
      </c>
      <c r="G50" s="96">
        <f>'N_Campos Especificos'!BH3</f>
        <v>0.55000000000000004</v>
      </c>
      <c r="H50" s="81">
        <f>'N_Campos Especificos'!BK3</f>
        <v>54.76</v>
      </c>
      <c r="I50" s="81">
        <f>'N_Campos Especificos'!BM3</f>
        <v>54.76</v>
      </c>
      <c r="J50" s="82">
        <f>'N_Campos Especificos'!BN3</f>
        <v>3.27E-2</v>
      </c>
      <c r="K50" s="82">
        <f>'N_Campos Especificos'!BO3</f>
        <v>3.27E-2</v>
      </c>
    </row>
    <row r="51" spans="1:11" ht="12.75" customHeight="1" x14ac:dyDescent="0.2">
      <c r="A51" s="75" t="s">
        <v>170</v>
      </c>
      <c r="B51" s="49" t="s">
        <v>187</v>
      </c>
      <c r="C51" s="49"/>
      <c r="D51" s="49"/>
      <c r="E51" s="49"/>
      <c r="F51" s="76"/>
      <c r="G51" s="70"/>
      <c r="H51" s="86">
        <f>TotalImporte1TipoOtros</f>
        <v>54.76</v>
      </c>
      <c r="I51" s="86">
        <f>TotalImporte2TipoOtros</f>
        <v>54.76</v>
      </c>
      <c r="J51" s="47">
        <f>TotalPorcentaje1TipoOtros</f>
        <v>3.27E-2</v>
      </c>
      <c r="K51" s="47">
        <f>TotalPorcentaje2TipoOtros</f>
        <v>3.27E-2</v>
      </c>
    </row>
    <row r="52" spans="1:11" ht="12.75" customHeight="1" x14ac:dyDescent="0.2">
      <c r="A52" s="77"/>
      <c r="B52" s="50" t="s">
        <v>175</v>
      </c>
      <c r="C52" s="78"/>
      <c r="D52" s="79"/>
      <c r="E52" s="79"/>
      <c r="F52" s="80"/>
      <c r="G52" s="71"/>
      <c r="H52" s="51">
        <f>CostoMatriz1</f>
        <v>2.4500000000000002</v>
      </c>
      <c r="I52" s="51">
        <f>CostoMatriz2</f>
        <v>2.4500000000000002</v>
      </c>
      <c r="J52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2" s="52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53" spans="1:11" ht="12.75" customHeight="1" x14ac:dyDescent="0.2">
      <c r="B53" s="88"/>
      <c r="C53" s="88"/>
      <c r="D53" s="88"/>
      <c r="E53" s="88"/>
      <c r="F53" s="88"/>
      <c r="G53" s="88"/>
      <c r="H53" s="88"/>
      <c r="I53" s="88"/>
    </row>
  </sheetData>
  <mergeCells count="5">
    <mergeCell ref="A21:K21"/>
    <mergeCell ref="A15:H15"/>
    <mergeCell ref="A1:H2"/>
    <mergeCell ref="B3:H4"/>
    <mergeCell ref="B7:H12"/>
  </mergeCells>
  <pageMargins left="0.61" right="0.23622047244094491" top="0.39370078740157483" bottom="0.59" header="0.23622047244094491" footer="0.39"/>
  <pageSetup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2"/>
  <sheetViews>
    <sheetView showGridLines="0" showZeros="0" workbookViewId="0">
      <selection activeCell="H17" sqref="H17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45" customWidth="1"/>
    <col min="6" max="6" width="11.7109375" style="65" customWidth="1"/>
    <col min="7" max="7" width="10.7109375" customWidth="1"/>
    <col min="8" max="8" width="6.7109375" customWidth="1"/>
  </cols>
  <sheetData>
    <row r="1" spans="1:8" ht="15" customHeight="1" thickTop="1" x14ac:dyDescent="0.25">
      <c r="A1" s="188" t="str">
        <f>razonsocial</f>
        <v>MI EMPRESA</v>
      </c>
      <c r="B1" s="189"/>
      <c r="C1" s="189"/>
      <c r="D1" s="189"/>
      <c r="E1" s="189"/>
      <c r="F1" s="189"/>
      <c r="G1" s="159"/>
      <c r="H1" s="160"/>
    </row>
    <row r="2" spans="1:8" ht="15" customHeight="1" x14ac:dyDescent="0.25">
      <c r="A2" s="190"/>
      <c r="B2" s="191"/>
      <c r="C2" s="191"/>
      <c r="D2" s="191"/>
      <c r="E2" s="191"/>
      <c r="F2" s="191"/>
      <c r="G2" s="161"/>
      <c r="H2" s="162"/>
    </row>
    <row r="3" spans="1:8" ht="12.75" customHeight="1" x14ac:dyDescent="0.2">
      <c r="A3" s="41" t="s">
        <v>86</v>
      </c>
      <c r="B3" s="187" t="str">
        <f>nombrecliente</f>
        <v>Sistema de Comunicaciones y Transportes, Sistema de Transporte Colectivo Metro, Administración General de Recursos, Línea 12 (Línea Dorada)</v>
      </c>
      <c r="C3" s="187"/>
      <c r="D3" s="187"/>
      <c r="E3" s="187"/>
      <c r="G3" s="1"/>
      <c r="H3" s="7"/>
    </row>
    <row r="4" spans="1:8" ht="12.75" customHeight="1" x14ac:dyDescent="0.2">
      <c r="A4" s="6"/>
      <c r="B4" s="187"/>
      <c r="C4" s="187"/>
      <c r="D4" s="187"/>
      <c r="E4" s="187"/>
      <c r="G4" s="1"/>
      <c r="H4" s="7"/>
    </row>
    <row r="5" spans="1:8" ht="12.75" customHeight="1" x14ac:dyDescent="0.2">
      <c r="A5" s="6"/>
      <c r="B5" s="187"/>
      <c r="C5" s="187"/>
      <c r="D5" s="187"/>
      <c r="E5" s="187"/>
      <c r="G5" s="1"/>
      <c r="H5" s="7"/>
    </row>
    <row r="6" spans="1:8" ht="12.75" customHeight="1" x14ac:dyDescent="0.2">
      <c r="A6" s="41" t="s">
        <v>88</v>
      </c>
      <c r="B6" s="39" t="str">
        <f>numerodeconcurso</f>
        <v>2009/0257-0001</v>
      </c>
      <c r="C6" s="1"/>
      <c r="D6" s="13"/>
      <c r="F6" s="66" t="s">
        <v>90</v>
      </c>
      <c r="G6" s="1" t="str">
        <f>plazocalculado&amp;" días naturales"</f>
        <v>153 días naturales</v>
      </c>
      <c r="H6" s="7"/>
    </row>
    <row r="7" spans="1:8" ht="12.75" customHeight="1" x14ac:dyDescent="0.2">
      <c r="A7" s="41" t="s">
        <v>87</v>
      </c>
      <c r="B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7"/>
      <c r="D7" s="187"/>
      <c r="E7" s="187"/>
      <c r="F7" s="67" t="s">
        <v>27</v>
      </c>
      <c r="G7" s="135">
        <f>fechadeconcurso</f>
        <v>40017</v>
      </c>
      <c r="H7" s="40"/>
    </row>
    <row r="8" spans="1:8" ht="12.75" customHeight="1" x14ac:dyDescent="0.2">
      <c r="A8" s="6"/>
      <c r="B8" s="187"/>
      <c r="C8" s="187"/>
      <c r="D8" s="187"/>
      <c r="E8" s="187"/>
      <c r="G8" s="48"/>
      <c r="H8" s="14"/>
    </row>
    <row r="9" spans="1:8" ht="12.75" customHeight="1" x14ac:dyDescent="0.2">
      <c r="A9" s="6"/>
      <c r="B9" s="187"/>
      <c r="C9" s="187"/>
      <c r="D9" s="187"/>
      <c r="E9" s="187"/>
      <c r="F9" s="67" t="s">
        <v>91</v>
      </c>
      <c r="G9" s="135">
        <f>fechainicio</f>
        <v>40026</v>
      </c>
      <c r="H9" s="40"/>
    </row>
    <row r="10" spans="1:8" ht="12.75" customHeight="1" x14ac:dyDescent="0.2">
      <c r="A10" s="6"/>
      <c r="B10" s="187"/>
      <c r="C10" s="187"/>
      <c r="D10" s="187"/>
      <c r="E10" s="187"/>
      <c r="F10" s="67" t="s">
        <v>92</v>
      </c>
      <c r="G10" s="135">
        <f>fechaterminacion</f>
        <v>40178</v>
      </c>
      <c r="H10" s="40"/>
    </row>
    <row r="11" spans="1:8" ht="12.75" customHeight="1" x14ac:dyDescent="0.2">
      <c r="A11" s="6"/>
      <c r="B11" s="187"/>
      <c r="C11" s="187"/>
      <c r="D11" s="187"/>
      <c r="E11" s="187"/>
      <c r="G11" s="1"/>
      <c r="H11" s="7"/>
    </row>
    <row r="12" spans="1:8" ht="12.75" customHeight="1" x14ac:dyDescent="0.2">
      <c r="A12" s="6"/>
      <c r="B12" s="187"/>
      <c r="C12" s="187"/>
      <c r="D12" s="187"/>
      <c r="E12" s="187"/>
      <c r="G12" s="1"/>
      <c r="H12" s="7"/>
    </row>
    <row r="13" spans="1:8" ht="12.75" customHeight="1" thickBot="1" x14ac:dyDescent="0.25">
      <c r="A13" s="42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8"/>
      <c r="H13" s="9"/>
    </row>
    <row r="14" spans="1:8" ht="12.75" customHeight="1" thickTop="1" x14ac:dyDescent="0.2">
      <c r="A14" s="1"/>
      <c r="B14" s="1"/>
      <c r="C14" s="1"/>
      <c r="D14" s="1"/>
      <c r="E14" s="43"/>
      <c r="G14" s="1"/>
    </row>
    <row r="15" spans="1:8" ht="12.75" customHeight="1" x14ac:dyDescent="0.2">
      <c r="A15" s="192" t="s">
        <v>144</v>
      </c>
      <c r="B15" s="192"/>
      <c r="C15" s="192"/>
      <c r="D15" s="192"/>
      <c r="E15" s="192"/>
      <c r="F15" s="192"/>
      <c r="G15" s="192"/>
      <c r="H15" s="192"/>
    </row>
    <row r="16" spans="1:8" ht="12.75" customHeight="1" thickBot="1" x14ac:dyDescent="0.25">
      <c r="A16" s="1"/>
      <c r="B16" s="1"/>
      <c r="C16" s="1"/>
      <c r="D16" s="1"/>
      <c r="E16" s="43"/>
      <c r="G16" s="1"/>
      <c r="H16" s="1"/>
    </row>
    <row r="17" spans="1:8" ht="12.75" customHeight="1" thickTop="1" thickBot="1" x14ac:dyDescent="0.25">
      <c r="A17" s="3" t="s">
        <v>28</v>
      </c>
      <c r="B17" s="4" t="s">
        <v>29</v>
      </c>
      <c r="C17" s="4" t="s">
        <v>30</v>
      </c>
      <c r="D17" s="4" t="s">
        <v>32</v>
      </c>
      <c r="E17" s="4" t="s">
        <v>177</v>
      </c>
      <c r="F17" s="69" t="s">
        <v>31</v>
      </c>
      <c r="G17" s="4" t="s">
        <v>33</v>
      </c>
      <c r="H17" s="5" t="s">
        <v>34</v>
      </c>
    </row>
    <row r="18" spans="1:8" ht="12.75" customHeight="1" thickTop="1" x14ac:dyDescent="0.2">
      <c r="A18" s="58" t="s">
        <v>163</v>
      </c>
      <c r="B18" s="58" t="str">
        <f>CodigoPartida</f>
        <v>A01</v>
      </c>
      <c r="C18" s="58" t="s">
        <v>164</v>
      </c>
      <c r="E18" s="72">
        <f>RenglonPresupuesto</f>
        <v>1</v>
      </c>
      <c r="F18" s="73"/>
      <c r="G18" s="85"/>
      <c r="H18" s="1"/>
    </row>
    <row r="19" spans="1:8" x14ac:dyDescent="0.2">
      <c r="A19" s="74" t="s">
        <v>165</v>
      </c>
      <c r="B19" s="87" t="str">
        <f>CodigoMatriz</f>
        <v>TZO1001</v>
      </c>
      <c r="C19" s="85"/>
      <c r="D19" s="76" t="str">
        <f>UnidadMatriz</f>
        <v>M2</v>
      </c>
      <c r="E19" s="76"/>
      <c r="F19" s="134">
        <f>VolumenPresupuesto</f>
        <v>1200</v>
      </c>
      <c r="G19" s="136">
        <f>ROUND(VolumenPresupuesto*PrecioMatriz1,decimalesredondeo)</f>
        <v>2940</v>
      </c>
      <c r="H19" s="1"/>
    </row>
    <row r="20" spans="1:8" ht="78" customHeight="1" x14ac:dyDescent="0.2">
      <c r="A20" s="19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93"/>
      <c r="C20" s="193"/>
      <c r="D20" s="193"/>
      <c r="E20" s="193"/>
      <c r="F20" s="193"/>
      <c r="G20" s="58"/>
      <c r="H20" s="58"/>
    </row>
    <row r="21" spans="1:8" ht="12.75" customHeight="1" x14ac:dyDescent="0.2">
      <c r="A21" s="49" t="s">
        <v>168</v>
      </c>
      <c r="B21" s="49"/>
      <c r="C21" s="49"/>
      <c r="D21" s="85"/>
      <c r="E21" s="84"/>
      <c r="F21" s="73"/>
      <c r="G21" s="85"/>
      <c r="H21" s="1"/>
    </row>
    <row r="22" spans="1:8" ht="12.75" customHeight="1" x14ac:dyDescent="0.2">
      <c r="A22" s="77" t="str">
        <f>'N_Campos Especificos'!D3</f>
        <v>ARENA</v>
      </c>
      <c r="B22" s="137" t="str">
        <f>'N_Campos Especificos'!E3</f>
        <v>ARENA</v>
      </c>
      <c r="C22" s="78" t="str">
        <f>'N_Campos Especificos'!F3</f>
        <v>KG</v>
      </c>
      <c r="D22" s="79">
        <f>'N_Campos Especificos'!I3</f>
        <v>99.57</v>
      </c>
      <c r="E22" s="80" t="str">
        <f>'N_Campos Especificos'!H3</f>
        <v>*</v>
      </c>
      <c r="F22" s="96">
        <f>'N_Campos Especificos'!G3</f>
        <v>0.55000000000000004</v>
      </c>
      <c r="G22" s="81">
        <f>'N_Campos Especificos'!J3</f>
        <v>54.76</v>
      </c>
      <c r="H22" s="82">
        <f>'N_Campos Especificos'!M3</f>
        <v>3.27E-2</v>
      </c>
    </row>
    <row r="23" spans="1:8" ht="12.75" customHeight="1" x14ac:dyDescent="0.2">
      <c r="A23" s="75" t="s">
        <v>170</v>
      </c>
      <c r="B23" s="49" t="s">
        <v>168</v>
      </c>
      <c r="C23" s="49"/>
      <c r="D23" s="49"/>
      <c r="E23" s="76"/>
      <c r="F23" s="73"/>
      <c r="G23" s="83">
        <f>TotalImporte1Tipo1</f>
        <v>54.76</v>
      </c>
      <c r="H23" s="46">
        <f>TotalPorcentaje1Tipo1</f>
        <v>3.27E-2</v>
      </c>
    </row>
    <row r="24" spans="1:8" ht="12.75" customHeight="1" x14ac:dyDescent="0.2">
      <c r="A24" s="49" t="s">
        <v>171</v>
      </c>
      <c r="B24" s="49"/>
      <c r="C24" s="49"/>
      <c r="D24" s="85"/>
      <c r="E24" s="84"/>
      <c r="F24" s="73"/>
      <c r="G24" s="85"/>
      <c r="H24" s="85"/>
    </row>
    <row r="25" spans="1:8" ht="12.75" customHeight="1" x14ac:dyDescent="0.2">
      <c r="A25" s="77" t="str">
        <f>'N_Campos Especificos'!U3</f>
        <v>ARENA</v>
      </c>
      <c r="B25" s="137" t="str">
        <f>'N_Campos Especificos'!V3</f>
        <v>ARENA</v>
      </c>
      <c r="C25" s="78" t="str">
        <f>'N_Campos Especificos'!W3</f>
        <v>KG</v>
      </c>
      <c r="D25" s="79">
        <f>'N_Campos Especificos'!Z3</f>
        <v>99.57</v>
      </c>
      <c r="E25" s="80" t="str">
        <f>'N_Campos Especificos'!Y3</f>
        <v>*</v>
      </c>
      <c r="F25" s="96">
        <f>'N_Campos Especificos'!X3</f>
        <v>0.55000000000000004</v>
      </c>
      <c r="G25" s="81">
        <f>'N_Campos Especificos'!AA3</f>
        <v>54.76</v>
      </c>
      <c r="H25" s="82">
        <f>'N_Campos Especificos'!AD3</f>
        <v>3.27E-2</v>
      </c>
    </row>
    <row r="26" spans="1:8" ht="12.75" customHeight="1" x14ac:dyDescent="0.2">
      <c r="A26" s="75" t="s">
        <v>170</v>
      </c>
      <c r="B26" s="49" t="s">
        <v>171</v>
      </c>
      <c r="C26" s="49"/>
      <c r="D26" s="49"/>
      <c r="E26" s="76"/>
      <c r="F26" s="73"/>
      <c r="G26" s="83">
        <f>TotalImporte1Tipo2</f>
        <v>54.76</v>
      </c>
      <c r="H26" s="46">
        <f>TotalPorcentaje1Tipo2</f>
        <v>3.27E-2</v>
      </c>
    </row>
    <row r="27" spans="1:8" ht="12.75" customHeight="1" x14ac:dyDescent="0.2">
      <c r="A27" s="49" t="s">
        <v>172</v>
      </c>
      <c r="B27" s="49"/>
      <c r="C27" s="49"/>
      <c r="D27" s="85"/>
      <c r="E27" s="84"/>
      <c r="F27" s="73"/>
      <c r="G27" s="85"/>
      <c r="H27" s="85"/>
    </row>
    <row r="28" spans="1:8" ht="12.75" customHeight="1" x14ac:dyDescent="0.2">
      <c r="A28" s="77" t="str">
        <f>'N_Campos Especificos'!AM3</f>
        <v>ARENA</v>
      </c>
      <c r="B28" s="137" t="str">
        <f>'N_Campos Especificos'!AN3</f>
        <v>ARENA</v>
      </c>
      <c r="C28" s="78" t="str">
        <f>'N_Campos Especificos'!AO3</f>
        <v>KG</v>
      </c>
      <c r="D28" s="79">
        <f>'N_Campos Especificos'!AR3</f>
        <v>99.57</v>
      </c>
      <c r="E28" s="80" t="str">
        <f>'N_Campos Especificos'!AQ3</f>
        <v>*</v>
      </c>
      <c r="F28" s="96">
        <f>'N_Campos Especificos'!AP3</f>
        <v>0.03</v>
      </c>
      <c r="G28" s="81">
        <f>'N_Campos Especificos'!AS3</f>
        <v>54.76</v>
      </c>
      <c r="H28" s="82">
        <f>'N_Campos Especificos'!AV3</f>
        <v>3.27E-2</v>
      </c>
    </row>
    <row r="29" spans="1:8" ht="12.75" customHeight="1" x14ac:dyDescent="0.2">
      <c r="A29" s="75" t="s">
        <v>170</v>
      </c>
      <c r="B29" s="49" t="s">
        <v>172</v>
      </c>
      <c r="C29" s="49"/>
      <c r="D29" s="49"/>
      <c r="E29" s="76"/>
      <c r="F29" s="73"/>
      <c r="G29" s="83">
        <f>TotalImporte1Tipo3</f>
        <v>54.76</v>
      </c>
      <c r="H29" s="46">
        <f>TotalPorcentaje1Tipo3</f>
        <v>3.27E-2</v>
      </c>
    </row>
    <row r="30" spans="1:8" ht="12.75" customHeight="1" x14ac:dyDescent="0.2">
      <c r="A30" s="49" t="s">
        <v>173</v>
      </c>
      <c r="B30" s="49"/>
      <c r="C30" s="49"/>
      <c r="D30" s="85"/>
      <c r="E30" s="84"/>
      <c r="F30" s="73"/>
      <c r="G30" s="85"/>
      <c r="H30" s="85"/>
    </row>
    <row r="31" spans="1:8" ht="12.75" customHeight="1" x14ac:dyDescent="0.2">
      <c r="A31" s="77" t="str">
        <f>'N_Campos Especificos'!BV3</f>
        <v>ARENA</v>
      </c>
      <c r="B31" s="137" t="str">
        <f>'N_Campos Especificos'!BW3</f>
        <v>ARENA</v>
      </c>
      <c r="C31" s="78" t="str">
        <f>'N_Campos Especificos'!BX3</f>
        <v>KG</v>
      </c>
      <c r="D31" s="79">
        <f>'N_Campos Especificos'!CA3</f>
        <v>99.57</v>
      </c>
      <c r="E31" s="80" t="str">
        <f>'N_Campos Especificos'!BZ3</f>
        <v>*</v>
      </c>
      <c r="F31" s="96">
        <f>'N_Campos Especificos'!BY3</f>
        <v>0.55000000000000004</v>
      </c>
      <c r="G31" s="81">
        <f>'N_Campos Especificos'!CB3</f>
        <v>54.76</v>
      </c>
      <c r="H31" s="82">
        <f>'N_Campos Especificos'!CE3</f>
        <v>3.27E-2</v>
      </c>
    </row>
    <row r="32" spans="1:8" ht="12.75" customHeight="1" x14ac:dyDescent="0.2">
      <c r="A32" s="75" t="s">
        <v>170</v>
      </c>
      <c r="B32" s="49" t="s">
        <v>173</v>
      </c>
      <c r="C32" s="49"/>
      <c r="D32" s="49"/>
      <c r="E32" s="76"/>
      <c r="F32" s="73"/>
      <c r="G32" s="83">
        <f>TotalImporte1Tipo4</f>
        <v>54.76</v>
      </c>
      <c r="H32" s="46">
        <f>TotalPorcentaje1Tipo4</f>
        <v>3.27E-2</v>
      </c>
    </row>
    <row r="33" spans="1:8" ht="12.75" customHeight="1" x14ac:dyDescent="0.2">
      <c r="A33" s="49" t="s">
        <v>232</v>
      </c>
      <c r="B33" s="49"/>
      <c r="C33" s="49"/>
      <c r="D33" s="85"/>
      <c r="E33" s="84"/>
      <c r="F33" s="73"/>
      <c r="G33" s="85"/>
      <c r="H33" s="85"/>
    </row>
    <row r="34" spans="1:8" ht="12.75" customHeight="1" x14ac:dyDescent="0.2">
      <c r="A34" s="77" t="str">
        <f>'N_Campos Especificos'!CM3</f>
        <v>ARENA</v>
      </c>
      <c r="B34" s="137" t="str">
        <f>'N_Campos Especificos'!CN3</f>
        <v>ARENA</v>
      </c>
      <c r="C34" s="78" t="str">
        <f>'N_Campos Especificos'!CO3</f>
        <v>KG</v>
      </c>
      <c r="D34" s="79">
        <f>'N_Campos Especificos'!CR3</f>
        <v>99.57</v>
      </c>
      <c r="E34" s="80" t="str">
        <f>'N_Campos Especificos'!CQ3</f>
        <v>*</v>
      </c>
      <c r="F34" s="96">
        <f>'N_Campos Especificos'!CP3</f>
        <v>0.55000000000000004</v>
      </c>
      <c r="G34" s="81">
        <f>'N_Campos Especificos'!CS3</f>
        <v>54.76</v>
      </c>
      <c r="H34" s="82">
        <f>'N_Campos Especificos'!CV3</f>
        <v>3.27E-2</v>
      </c>
    </row>
    <row r="35" spans="1:8" ht="12.75" customHeight="1" x14ac:dyDescent="0.2">
      <c r="A35" s="75" t="s">
        <v>170</v>
      </c>
      <c r="B35" s="49" t="s">
        <v>232</v>
      </c>
      <c r="C35" s="49"/>
      <c r="D35" s="49"/>
      <c r="E35" s="76"/>
      <c r="F35" s="73"/>
      <c r="G35" s="83">
        <f>TotalImporte1Tipo5</f>
        <v>54.76</v>
      </c>
      <c r="H35" s="46">
        <f>TotalPorcentaje1Tipo5</f>
        <v>3.27E-2</v>
      </c>
    </row>
    <row r="36" spans="1:8" ht="12.75" customHeight="1" x14ac:dyDescent="0.2">
      <c r="A36" s="49" t="s">
        <v>233</v>
      </c>
      <c r="B36" s="49"/>
      <c r="C36" s="49"/>
      <c r="D36" s="85"/>
      <c r="E36" s="84"/>
      <c r="F36" s="73"/>
      <c r="G36" s="85"/>
      <c r="H36" s="85"/>
    </row>
    <row r="37" spans="1:8" ht="12.75" customHeight="1" x14ac:dyDescent="0.2">
      <c r="A37" s="77" t="str">
        <f>'N_Campos Especificos'!DD3</f>
        <v>ARENA</v>
      </c>
      <c r="B37" s="137" t="str">
        <f>'N_Campos Especificos'!DE3</f>
        <v>ARENA</v>
      </c>
      <c r="C37" s="78" t="str">
        <f>'N_Campos Especificos'!DF3</f>
        <v>KG</v>
      </c>
      <c r="D37" s="79">
        <f>'N_Campos Especificos'!DI3</f>
        <v>99.57</v>
      </c>
      <c r="E37" s="80" t="str">
        <f>'N_Campos Especificos'!DH3</f>
        <v>*</v>
      </c>
      <c r="F37" s="96">
        <f>'N_Campos Especificos'!DG3</f>
        <v>0.55000000000000004</v>
      </c>
      <c r="G37" s="81">
        <f>'N_Campos Especificos'!DJ3</f>
        <v>54.76</v>
      </c>
      <c r="H37" s="82">
        <f>'N_Campos Especificos'!DM3</f>
        <v>3.27E-2</v>
      </c>
    </row>
    <row r="38" spans="1:8" ht="12.75" customHeight="1" x14ac:dyDescent="0.2">
      <c r="A38" s="75" t="s">
        <v>170</v>
      </c>
      <c r="B38" s="49" t="s">
        <v>233</v>
      </c>
      <c r="C38" s="49"/>
      <c r="D38" s="49"/>
      <c r="E38" s="76"/>
      <c r="F38" s="73"/>
      <c r="G38" s="83">
        <f>TotalImporte1Tipo6</f>
        <v>54.76</v>
      </c>
      <c r="H38" s="46">
        <f>TotalPorcentaje1Tipo6</f>
        <v>3.27E-2</v>
      </c>
    </row>
    <row r="39" spans="1:8" ht="12.75" customHeight="1" x14ac:dyDescent="0.2">
      <c r="A39" s="49" t="s">
        <v>234</v>
      </c>
      <c r="B39" s="49"/>
      <c r="C39" s="49"/>
      <c r="D39" s="85"/>
      <c r="E39" s="84"/>
      <c r="F39" s="73"/>
      <c r="G39" s="85"/>
      <c r="H39" s="85"/>
    </row>
    <row r="40" spans="1:8" ht="12.75" customHeight="1" x14ac:dyDescent="0.2">
      <c r="A40" s="77" t="str">
        <f>'N_Campos Especificos'!DU3</f>
        <v>ARENA</v>
      </c>
      <c r="B40" s="137" t="str">
        <f>'N_Campos Especificos'!DV3</f>
        <v>ARENA</v>
      </c>
      <c r="C40" s="78" t="str">
        <f>'N_Campos Especificos'!DW3</f>
        <v>KG</v>
      </c>
      <c r="D40" s="79">
        <f>'N_Campos Especificos'!DZ3</f>
        <v>99.57</v>
      </c>
      <c r="E40" s="80" t="str">
        <f>'N_Campos Especificos'!DY3</f>
        <v>*</v>
      </c>
      <c r="F40" s="96">
        <f>'N_Campos Especificos'!DX3</f>
        <v>0.55000000000000004</v>
      </c>
      <c r="G40" s="81">
        <f>'N_Campos Especificos'!EA3</f>
        <v>54.76</v>
      </c>
      <c r="H40" s="82">
        <f>'N_Campos Especificos'!ED3</f>
        <v>3.27E-2</v>
      </c>
    </row>
    <row r="41" spans="1:8" ht="12.75" customHeight="1" x14ac:dyDescent="0.2">
      <c r="A41" s="75" t="s">
        <v>170</v>
      </c>
      <c r="B41" s="49" t="s">
        <v>234</v>
      </c>
      <c r="C41" s="49"/>
      <c r="D41" s="49"/>
      <c r="E41" s="76"/>
      <c r="F41" s="73"/>
      <c r="G41" s="83">
        <f>TotalImporte1Tipo7</f>
        <v>54.76</v>
      </c>
      <c r="H41" s="46">
        <f>TotalPorcentaje1Tipo7</f>
        <v>3.27E-2</v>
      </c>
    </row>
    <row r="42" spans="1:8" ht="12.75" customHeight="1" x14ac:dyDescent="0.2">
      <c r="A42" s="49" t="s">
        <v>235</v>
      </c>
      <c r="B42" s="49"/>
      <c r="C42" s="49"/>
      <c r="D42" s="85"/>
      <c r="E42" s="84"/>
      <c r="F42" s="73"/>
      <c r="G42" s="85"/>
      <c r="H42" s="85"/>
    </row>
    <row r="43" spans="1:8" ht="12.75" customHeight="1" x14ac:dyDescent="0.2">
      <c r="A43" s="77" t="str">
        <f>'N_Campos Especificos'!EL3</f>
        <v>ARENA</v>
      </c>
      <c r="B43" s="137" t="str">
        <f>'N_Campos Especificos'!EM3</f>
        <v>ARENA</v>
      </c>
      <c r="C43" s="78" t="str">
        <f>'N_Campos Especificos'!EN3</f>
        <v>KG</v>
      </c>
      <c r="D43" s="79">
        <f>'N_Campos Especificos'!EQ3</f>
        <v>99.57</v>
      </c>
      <c r="E43" s="80" t="str">
        <f>'N_Campos Especificos'!EP3</f>
        <v>*</v>
      </c>
      <c r="F43" s="96">
        <f>'N_Campos Especificos'!EO3</f>
        <v>0.55000000000000004</v>
      </c>
      <c r="G43" s="81">
        <f>'N_Campos Especificos'!ER3</f>
        <v>54.76</v>
      </c>
      <c r="H43" s="82">
        <f>'N_Campos Especificos'!EU3</f>
        <v>3.27E-2</v>
      </c>
    </row>
    <row r="44" spans="1:8" ht="12.75" customHeight="1" x14ac:dyDescent="0.2">
      <c r="A44" s="75" t="s">
        <v>170</v>
      </c>
      <c r="B44" s="49" t="s">
        <v>235</v>
      </c>
      <c r="C44" s="49"/>
      <c r="D44" s="49"/>
      <c r="E44" s="76"/>
      <c r="F44" s="73"/>
      <c r="G44" s="83">
        <f>TotalImporte1Tipo8</f>
        <v>54.76</v>
      </c>
      <c r="H44" s="46">
        <f>TotalPorcentaje1Tipo8</f>
        <v>3.27E-2</v>
      </c>
    </row>
    <row r="45" spans="1:8" ht="12.75" customHeight="1" x14ac:dyDescent="0.2">
      <c r="A45" s="49" t="s">
        <v>236</v>
      </c>
      <c r="B45" s="49"/>
      <c r="C45" s="49"/>
      <c r="D45" s="85"/>
      <c r="E45" s="84"/>
      <c r="F45" s="73"/>
      <c r="G45" s="85"/>
      <c r="H45" s="85"/>
    </row>
    <row r="46" spans="1:8" ht="12.75" customHeight="1" x14ac:dyDescent="0.2">
      <c r="A46" s="77" t="str">
        <f>'N_Campos Especificos'!FC3</f>
        <v>ARENA</v>
      </c>
      <c r="B46" s="137" t="str">
        <f>'N_Campos Especificos'!FD3</f>
        <v>ARENA</v>
      </c>
      <c r="C46" s="78" t="str">
        <f>'N_Campos Especificos'!FE3</f>
        <v>KG</v>
      </c>
      <c r="D46" s="79">
        <f>'N_Campos Especificos'!FH3</f>
        <v>99.57</v>
      </c>
      <c r="E46" s="80" t="str">
        <f>'N_Campos Especificos'!FG3</f>
        <v>*</v>
      </c>
      <c r="F46" s="96">
        <f>'N_Campos Especificos'!FF3</f>
        <v>0.55000000000000004</v>
      </c>
      <c r="G46" s="81">
        <f>'N_Campos Especificos'!FI3</f>
        <v>54.76</v>
      </c>
      <c r="H46" s="82">
        <f>'N_Campos Especificos'!FL3</f>
        <v>3.27E-2</v>
      </c>
    </row>
    <row r="47" spans="1:8" ht="12.75" customHeight="1" x14ac:dyDescent="0.2">
      <c r="A47" s="75" t="s">
        <v>170</v>
      </c>
      <c r="B47" s="49" t="s">
        <v>236</v>
      </c>
      <c r="C47" s="49"/>
      <c r="D47" s="49"/>
      <c r="E47" s="76"/>
      <c r="F47" s="73"/>
      <c r="G47" s="83">
        <f>TotalImporte1Tipo9</f>
        <v>54.76</v>
      </c>
      <c r="H47" s="46">
        <f>TotalPorcentaje1Tipo9</f>
        <v>3.27E-2</v>
      </c>
    </row>
    <row r="48" spans="1:8" ht="12.75" customHeight="1" x14ac:dyDescent="0.2">
      <c r="A48" s="49" t="s">
        <v>187</v>
      </c>
      <c r="B48" s="49"/>
      <c r="C48" s="49"/>
      <c r="D48" s="85"/>
      <c r="E48" s="84"/>
      <c r="F48" s="73"/>
      <c r="G48" s="85"/>
      <c r="H48" s="85"/>
    </row>
    <row r="49" spans="1:8" ht="12.75" customHeight="1" x14ac:dyDescent="0.2">
      <c r="A49" s="77" t="str">
        <f>'N_Campos Especificos'!BE3</f>
        <v>ARENA</v>
      </c>
      <c r="B49" s="137" t="str">
        <f>'N_Campos Especificos'!BF3</f>
        <v>ARENA</v>
      </c>
      <c r="C49" s="78" t="str">
        <f>'N_Campos Especificos'!BG3</f>
        <v>KG</v>
      </c>
      <c r="D49" s="79">
        <f>'N_Campos Especificos'!BJ3</f>
        <v>99.57</v>
      </c>
      <c r="E49" s="80" t="str">
        <f>'N_Campos Especificos'!BI3</f>
        <v>*</v>
      </c>
      <c r="F49" s="96">
        <f>'N_Campos Especificos'!BH3</f>
        <v>0.55000000000000004</v>
      </c>
      <c r="G49" s="81">
        <f>'N_Campos Especificos'!BK3</f>
        <v>54.76</v>
      </c>
      <c r="H49" s="82">
        <f>'N_Campos Especificos'!BN3</f>
        <v>3.27E-2</v>
      </c>
    </row>
    <row r="50" spans="1:8" ht="12.75" customHeight="1" x14ac:dyDescent="0.2">
      <c r="A50" s="75" t="s">
        <v>170</v>
      </c>
      <c r="B50" s="49" t="s">
        <v>187</v>
      </c>
      <c r="C50" s="49"/>
      <c r="D50" s="49"/>
      <c r="E50" s="76"/>
      <c r="F50" s="70"/>
      <c r="G50" s="86">
        <f>TotalImporte1TipoOtros</f>
        <v>54.76</v>
      </c>
      <c r="H50" s="47">
        <f>TotalPorcentaje1TipoOtros</f>
        <v>3.27E-2</v>
      </c>
    </row>
    <row r="51" spans="1:8" ht="12.75" customHeight="1" x14ac:dyDescent="0.2">
      <c r="A51" s="77"/>
      <c r="B51" s="50" t="s">
        <v>175</v>
      </c>
      <c r="C51" s="78"/>
      <c r="D51" s="79"/>
      <c r="E51" s="80"/>
      <c r="F51" s="71"/>
      <c r="G51" s="51">
        <f>CostoMatriz1</f>
        <v>2.4500000000000002</v>
      </c>
      <c r="H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88"/>
      <c r="C52" s="88"/>
      <c r="D52" s="88"/>
      <c r="E52" s="88"/>
      <c r="F52" s="88"/>
      <c r="G52" s="88"/>
      <c r="H52" s="88"/>
    </row>
  </sheetData>
  <mergeCells count="5">
    <mergeCell ref="B7:E12"/>
    <mergeCell ref="A15:H15"/>
    <mergeCell ref="A20:F20"/>
    <mergeCell ref="A1:F2"/>
    <mergeCell ref="B3:E5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642</vt:i4>
      </vt:variant>
    </vt:vector>
  </HeadingPairs>
  <TitlesOfParts>
    <vt:vector size="658" baseType="lpstr">
      <vt:lpstr>N_Campos Generales</vt:lpstr>
      <vt:lpstr>N_Campos Especificos</vt:lpstr>
      <vt:lpstr>Con referencia insumos</vt:lpstr>
      <vt:lpstr>Estándar</vt:lpstr>
      <vt:lpstr>Estándar con expresion</vt:lpstr>
      <vt:lpstr>Estándar Cod Auxiliar</vt:lpstr>
      <vt:lpstr>Estándar Técnica</vt:lpstr>
      <vt:lpstr>Estándar 2 Monedas</vt:lpstr>
      <vt:lpstr>Estándar con Imagen</vt:lpstr>
      <vt:lpstr>Ecuador</vt:lpstr>
      <vt:lpstr>Sin Porcentajes</vt:lpstr>
      <vt:lpstr>Básicos</vt:lpstr>
      <vt:lpstr>Estándar SAP</vt:lpstr>
      <vt:lpstr>Estándar SAP (2)</vt:lpstr>
      <vt:lpstr>Básicos SAP</vt:lpstr>
      <vt:lpstr>Básicos SAP (2)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'Básicos SAP'!ColumnaCantidad</vt:lpstr>
      <vt:lpstr>'Básicos SAP (2)'!ColumnaCantidad</vt:lpstr>
      <vt:lpstr>'Con referencia insumos'!ColumnaCantidad</vt:lpstr>
      <vt:lpstr>Ecuador!ColumnaCantidad</vt:lpstr>
      <vt:lpstr>Estándar!ColumnaCantidad</vt:lpstr>
      <vt:lpstr>'Estándar 2 Monedas'!ColumnaCantidad</vt:lpstr>
      <vt:lpstr>'Estándar Cod Auxiliar'!ColumnaCantidad</vt:lpstr>
      <vt:lpstr>'Estándar con expresion'!ColumnaCantidad</vt:lpstr>
      <vt:lpstr>'Estándar con Imagen'!ColumnaCantidad</vt:lpstr>
      <vt:lpstr>'Estándar SAP'!ColumnaCantidad</vt:lpstr>
      <vt:lpstr>'Estándar SAP (2)'!ColumnaCantidad</vt:lpstr>
      <vt:lpstr>'Estándar Técnica'!ColumnaCantidad</vt:lpstr>
      <vt:lpstr>'Sin Porcentajes'!ColumnaCantidad</vt:lpstr>
      <vt:lpstr>Básicos!ColumnaImporte</vt:lpstr>
      <vt:lpstr>'Básicos SAP'!ColumnaImporte</vt:lpstr>
      <vt:lpstr>'Básicos SAP (2)'!ColumnaImporte</vt:lpstr>
      <vt:lpstr>'Con referencia insumos'!ColumnaImporte</vt:lpstr>
      <vt:lpstr>Ecuador!ColumnaImporte</vt:lpstr>
      <vt:lpstr>Estándar!ColumnaImporte</vt:lpstr>
      <vt:lpstr>'Estándar 2 Monedas'!ColumnaImporte</vt:lpstr>
      <vt:lpstr>'Estándar Cod Auxiliar'!ColumnaImporte</vt:lpstr>
      <vt:lpstr>'Estándar con expresion'!ColumnaImporte</vt:lpstr>
      <vt:lpstr>'Estándar con Imagen'!ColumnaImporte</vt:lpstr>
      <vt:lpstr>'Estándar SAP'!ColumnaImporte</vt:lpstr>
      <vt:lpstr>'Estándar SAP (2)'!ColumnaImporte</vt:lpstr>
      <vt:lpstr>'Sin Porcentajes'!ColumnaImporte</vt:lpstr>
      <vt:lpstr>'Estándar 2 Monedas'!ColumnaImporte2</vt:lpstr>
      <vt:lpstr>Básicos!ColumnaPorcentaje</vt:lpstr>
      <vt:lpstr>'Básicos SAP'!ColumnaPorcentaje</vt:lpstr>
      <vt:lpstr>'Básicos SAP (2)'!ColumnaPorcentaje</vt:lpstr>
      <vt:lpstr>'Con referencia insumos'!ColumnaPorcentaje</vt:lpstr>
      <vt:lpstr>Estándar!ColumnaPorcentaje</vt:lpstr>
      <vt:lpstr>'Estándar 2 Monedas'!ColumnaPorcentaje</vt:lpstr>
      <vt:lpstr>'Estándar Cod Auxiliar'!ColumnaPorcentaje</vt:lpstr>
      <vt:lpstr>'Estándar con expresion'!ColumnaPorcentaje</vt:lpstr>
      <vt:lpstr>'Estándar con Imagen'!ColumnaPorcentaje</vt:lpstr>
      <vt:lpstr>'Estándar SAP'!ColumnaPorcentaje</vt:lpstr>
      <vt:lpstr>'Estándar SAP (2)'!ColumnaPorcentaje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'Básicos SAP'!DetalleTipo1</vt:lpstr>
      <vt:lpstr>'Básicos SAP (2)'!DetalleTipo1</vt:lpstr>
      <vt:lpstr>'Con referencia insumos'!DetalleTipo1</vt:lpstr>
      <vt:lpstr>Ecuador!DetalleTipo1</vt:lpstr>
      <vt:lpstr>Estándar!DetalleTipo1</vt:lpstr>
      <vt:lpstr>'Estándar Cod Auxiliar'!DetalleTipo1</vt:lpstr>
      <vt:lpstr>'Estándar con expresion'!DetalleTipo1</vt:lpstr>
      <vt:lpstr>'Estándar con Imagen'!DetalleTipo1</vt:lpstr>
      <vt:lpstr>'Estándar SAP'!DetalleTipo1</vt:lpstr>
      <vt:lpstr>'Estándar SAP (2)'!DetalleTipo1</vt:lpstr>
      <vt:lpstr>'Estándar Técnica'!DetalleTipo1</vt:lpstr>
      <vt:lpstr>'Sin Porcentajes'!DetalleTipo1</vt:lpstr>
      <vt:lpstr>DetalleTipo1</vt:lpstr>
      <vt:lpstr>Básicos!DetalleTipo2</vt:lpstr>
      <vt:lpstr>'Básicos SAP'!DetalleTipo2</vt:lpstr>
      <vt:lpstr>'Básicos SAP (2)'!DetalleTipo2</vt:lpstr>
      <vt:lpstr>'Con referencia insumos'!DetalleTipo2</vt:lpstr>
      <vt:lpstr>Ecuador!DetalleTipo2</vt:lpstr>
      <vt:lpstr>Estándar!DetalleTipo2</vt:lpstr>
      <vt:lpstr>'Estándar Cod Auxiliar'!DetalleTipo2</vt:lpstr>
      <vt:lpstr>'Estándar con expresion'!DetalleTipo2</vt:lpstr>
      <vt:lpstr>'Estándar con Imagen'!DetalleTipo2</vt:lpstr>
      <vt:lpstr>'Estándar SAP'!DetalleTipo2</vt:lpstr>
      <vt:lpstr>'Estándar SAP (2)'!DetalleTipo2</vt:lpstr>
      <vt:lpstr>'Estándar Técnica'!DetalleTipo2</vt:lpstr>
      <vt:lpstr>'Sin Porcentajes'!DetalleTipo2</vt:lpstr>
      <vt:lpstr>DetalleTipo2</vt:lpstr>
      <vt:lpstr>Básicos!DetalleTipo3</vt:lpstr>
      <vt:lpstr>'Básicos SAP'!DetalleTipo3</vt:lpstr>
      <vt:lpstr>'Básicos SAP (2)'!DetalleTipo3</vt:lpstr>
      <vt:lpstr>'Con referencia insumos'!DetalleTipo3</vt:lpstr>
      <vt:lpstr>Ecuador!DetalleTipo3</vt:lpstr>
      <vt:lpstr>Estándar!DetalleTipo3</vt:lpstr>
      <vt:lpstr>'Estándar Cod Auxiliar'!DetalleTipo3</vt:lpstr>
      <vt:lpstr>'Estándar con expresion'!DetalleTipo3</vt:lpstr>
      <vt:lpstr>'Estándar con Imagen'!DetalleTipo3</vt:lpstr>
      <vt:lpstr>'Estándar SAP'!DetalleTipo3</vt:lpstr>
      <vt:lpstr>'Estándar SAP (2)'!DetalleTipo3</vt:lpstr>
      <vt:lpstr>'Estándar Técnica'!DetalleTipo3</vt:lpstr>
      <vt:lpstr>'Sin Porcentajes'!DetalleTipo3</vt:lpstr>
      <vt:lpstr>DetalleTipo3</vt:lpstr>
      <vt:lpstr>Básicos!DetalleTipo4</vt:lpstr>
      <vt:lpstr>'Básicos SAP'!DetalleTipo4</vt:lpstr>
      <vt:lpstr>'Básicos SAP (2)'!DetalleTipo4</vt:lpstr>
      <vt:lpstr>'Con referencia insumos'!DetalleTipo4</vt:lpstr>
      <vt:lpstr>Ecuador!DetalleTipo4</vt:lpstr>
      <vt:lpstr>Estándar!DetalleTipo4</vt:lpstr>
      <vt:lpstr>'Estándar Cod Auxiliar'!DetalleTipo4</vt:lpstr>
      <vt:lpstr>'Estándar con expresion'!DetalleTipo4</vt:lpstr>
      <vt:lpstr>'Estándar con Imagen'!DetalleTipo4</vt:lpstr>
      <vt:lpstr>'Estándar SAP'!DetalleTipo4</vt:lpstr>
      <vt:lpstr>'Estándar SAP (2)'!DetalleTipo4</vt:lpstr>
      <vt:lpstr>'Estándar Técnica'!DetalleTipo4</vt:lpstr>
      <vt:lpstr>'Sin Porcentajes'!DetalleTipo4</vt:lpstr>
      <vt:lpstr>DetalleTipo4</vt:lpstr>
      <vt:lpstr>Básicos!DetalleTipo5</vt:lpstr>
      <vt:lpstr>'Básicos SAP'!DetalleTipo5</vt:lpstr>
      <vt:lpstr>'Básicos SAP (2)'!DetalleTipo5</vt:lpstr>
      <vt:lpstr>'Con referencia insumos'!DetalleTipo5</vt:lpstr>
      <vt:lpstr>Ecuador!DetalleTipo5</vt:lpstr>
      <vt:lpstr>Estándar!DetalleTipo5</vt:lpstr>
      <vt:lpstr>'Estándar 2 Monedas'!DetalleTipo5</vt:lpstr>
      <vt:lpstr>'Estándar Cod Auxiliar'!DetalleTipo5</vt:lpstr>
      <vt:lpstr>'Estándar con expresion'!DetalleTipo5</vt:lpstr>
      <vt:lpstr>'Estándar con Imagen'!DetalleTipo5</vt:lpstr>
      <vt:lpstr>'Estándar SAP'!DetalleTipo5</vt:lpstr>
      <vt:lpstr>'Estándar SAP (2)'!DetalleTipo5</vt:lpstr>
      <vt:lpstr>'Estándar Técnica'!DetalleTipo5</vt:lpstr>
      <vt:lpstr>'Sin Porcentajes'!DetalleTipo5</vt:lpstr>
      <vt:lpstr>Básicos!DetalleTipo6</vt:lpstr>
      <vt:lpstr>'Básicos SAP'!DetalleTipo6</vt:lpstr>
      <vt:lpstr>'Básicos SAP (2)'!DetalleTipo6</vt:lpstr>
      <vt:lpstr>'Con referencia insumos'!DetalleTipo6</vt:lpstr>
      <vt:lpstr>Ecuador!DetalleTipo6</vt:lpstr>
      <vt:lpstr>Estándar!DetalleTipo6</vt:lpstr>
      <vt:lpstr>'Estándar 2 Monedas'!DetalleTipo6</vt:lpstr>
      <vt:lpstr>'Estándar Cod Auxiliar'!DetalleTipo6</vt:lpstr>
      <vt:lpstr>'Estándar con expresion'!DetalleTipo6</vt:lpstr>
      <vt:lpstr>'Estándar con Imagen'!DetalleTipo6</vt:lpstr>
      <vt:lpstr>'Estándar SAP'!DetalleTipo6</vt:lpstr>
      <vt:lpstr>'Estándar SAP (2)'!DetalleTipo6</vt:lpstr>
      <vt:lpstr>'Estándar Técnica'!DetalleTipo6</vt:lpstr>
      <vt:lpstr>'Sin Porcentajes'!DetalleTipo6</vt:lpstr>
      <vt:lpstr>Básicos!DetalleTipo7</vt:lpstr>
      <vt:lpstr>'Básicos SAP'!DetalleTipo7</vt:lpstr>
      <vt:lpstr>'Básicos SAP (2)'!DetalleTipo7</vt:lpstr>
      <vt:lpstr>'Con referencia insumos'!DetalleTipo7</vt:lpstr>
      <vt:lpstr>Ecuador!DetalleTipo7</vt:lpstr>
      <vt:lpstr>Estándar!DetalleTipo7</vt:lpstr>
      <vt:lpstr>'Estándar 2 Monedas'!DetalleTipo7</vt:lpstr>
      <vt:lpstr>'Estándar Cod Auxiliar'!DetalleTipo7</vt:lpstr>
      <vt:lpstr>'Estándar con expresion'!DetalleTipo7</vt:lpstr>
      <vt:lpstr>'Estándar con Imagen'!DetalleTipo7</vt:lpstr>
      <vt:lpstr>'Estándar SAP'!DetalleTipo7</vt:lpstr>
      <vt:lpstr>'Estándar SAP (2)'!DetalleTipo7</vt:lpstr>
      <vt:lpstr>'Estándar Técnica'!DetalleTipo7</vt:lpstr>
      <vt:lpstr>'Sin Porcentajes'!DetalleTipo7</vt:lpstr>
      <vt:lpstr>Básicos!DetalleTipo8</vt:lpstr>
      <vt:lpstr>'Básicos SAP'!DetalleTipo8</vt:lpstr>
      <vt:lpstr>'Básicos SAP (2)'!DetalleTipo8</vt:lpstr>
      <vt:lpstr>'Con referencia insumos'!DetalleTipo8</vt:lpstr>
      <vt:lpstr>Ecuador!DetalleTipo8</vt:lpstr>
      <vt:lpstr>'Estándar 2 Monedas'!DetalleTipo8</vt:lpstr>
      <vt:lpstr>'Estándar Cod Auxiliar'!DetalleTipo8</vt:lpstr>
      <vt:lpstr>'Estándar con expresion'!DetalleTipo8</vt:lpstr>
      <vt:lpstr>'Estándar con Imagen'!DetalleTipo8</vt:lpstr>
      <vt:lpstr>'Estándar SAP'!DetalleTipo8</vt:lpstr>
      <vt:lpstr>'Estándar SAP (2)'!DetalleTipo8</vt:lpstr>
      <vt:lpstr>'Estándar Técnica'!DetalleTipo8</vt:lpstr>
      <vt:lpstr>'Sin Porcentajes'!DetalleTipo8</vt:lpstr>
      <vt:lpstr>DetalleTipo8</vt:lpstr>
      <vt:lpstr>Básicos!DetalleTipo9</vt:lpstr>
      <vt:lpstr>'Básicos SAP'!DetalleTipo9</vt:lpstr>
      <vt:lpstr>'Básicos SAP (2)'!DetalleTipo9</vt:lpstr>
      <vt:lpstr>'Con referencia insumos'!DetalleTipo9</vt:lpstr>
      <vt:lpstr>Ecuador!DetalleTipo9</vt:lpstr>
      <vt:lpstr>Estándar!DetalleTipo9</vt:lpstr>
      <vt:lpstr>'Estándar 2 Monedas'!DetalleTipo9</vt:lpstr>
      <vt:lpstr>'Estándar Cod Auxiliar'!DetalleTipo9</vt:lpstr>
      <vt:lpstr>'Estándar con expresion'!DetalleTipo9</vt:lpstr>
      <vt:lpstr>'Estándar con Imagen'!DetalleTipo9</vt:lpstr>
      <vt:lpstr>'Estándar SAP'!DetalleTipo9</vt:lpstr>
      <vt:lpstr>'Estándar SAP (2)'!DetalleTipo9</vt:lpstr>
      <vt:lpstr>'Estándar Técnica'!DetalleTipo9</vt:lpstr>
      <vt:lpstr>'Sin Porcentajes'!DetalleTipo9</vt:lpstr>
      <vt:lpstr>Básicos!DetalleTipoOtros</vt:lpstr>
      <vt:lpstr>'Básicos SAP'!DetalleTipoOtros</vt:lpstr>
      <vt:lpstr>'Básicos SAP (2)'!DetalleTipoOtros</vt:lpstr>
      <vt:lpstr>'Con referencia insumos'!DetalleTipoOtros</vt:lpstr>
      <vt:lpstr>Ecuador!DetalleTipoOtros</vt:lpstr>
      <vt:lpstr>Estándar!DetalleTipoOtros</vt:lpstr>
      <vt:lpstr>'Estándar Cod Auxiliar'!DetalleTipoOtros</vt:lpstr>
      <vt:lpstr>'Estándar con expresion'!DetalleTipoOtros</vt:lpstr>
      <vt:lpstr>'Estándar con Imagen'!DetalleTipoOtros</vt:lpstr>
      <vt:lpstr>'Estándar SAP'!DetalleTipoOtros</vt:lpstr>
      <vt:lpstr>'Estándar SAP (2)'!DetalleTipoOtros</vt:lpstr>
      <vt:lpstr>'Estándar Técnica'!DetalleTipoOtros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'Básicos SAP'!EncabezadoTipo1</vt:lpstr>
      <vt:lpstr>'Básicos SAP (2)'!EncabezadoTipo1</vt:lpstr>
      <vt:lpstr>'Con referencia insumos'!EncabezadoTipo1</vt:lpstr>
      <vt:lpstr>Ecuador!EncabezadoTipo1</vt:lpstr>
      <vt:lpstr>Estándar!EncabezadoTipo1</vt:lpstr>
      <vt:lpstr>'Estándar Cod Auxiliar'!EncabezadoTipo1</vt:lpstr>
      <vt:lpstr>'Estándar con expresion'!EncabezadoTipo1</vt:lpstr>
      <vt:lpstr>'Estándar con Imagen'!EncabezadoTipo1</vt:lpstr>
      <vt:lpstr>'Estándar SAP'!EncabezadoTipo1</vt:lpstr>
      <vt:lpstr>'Estándar SAP (2)'!EncabezadoTipo1</vt:lpstr>
      <vt:lpstr>'Estándar Técnica'!EncabezadoTipo1</vt:lpstr>
      <vt:lpstr>'Sin Porcentajes'!EncabezadoTipo1</vt:lpstr>
      <vt:lpstr>EncabezadoTipo1</vt:lpstr>
      <vt:lpstr>Básicos!EncabezadoTipo2</vt:lpstr>
      <vt:lpstr>'Básicos SAP'!EncabezadoTipo2</vt:lpstr>
      <vt:lpstr>'Básicos SAP (2)'!EncabezadoTipo2</vt:lpstr>
      <vt:lpstr>'Con referencia insumos'!EncabezadoTipo2</vt:lpstr>
      <vt:lpstr>Ecuador!EncabezadoTipo2</vt:lpstr>
      <vt:lpstr>Estándar!EncabezadoTipo2</vt:lpstr>
      <vt:lpstr>'Estándar Cod Auxiliar'!EncabezadoTipo2</vt:lpstr>
      <vt:lpstr>'Estándar con expresion'!EncabezadoTipo2</vt:lpstr>
      <vt:lpstr>'Estándar con Imagen'!EncabezadoTipo2</vt:lpstr>
      <vt:lpstr>'Estándar SAP'!EncabezadoTipo2</vt:lpstr>
      <vt:lpstr>'Estándar SAP (2)'!EncabezadoTipo2</vt:lpstr>
      <vt:lpstr>'Estándar Técnica'!EncabezadoTipo2</vt:lpstr>
      <vt:lpstr>'Sin Porcentajes'!EncabezadoTipo2</vt:lpstr>
      <vt:lpstr>EncabezadoTipo2</vt:lpstr>
      <vt:lpstr>Básicos!EncabezadoTipo3</vt:lpstr>
      <vt:lpstr>'Básicos SAP'!EncabezadoTipo3</vt:lpstr>
      <vt:lpstr>'Básicos SAP (2)'!EncabezadoTipo3</vt:lpstr>
      <vt:lpstr>'Con referencia insumos'!EncabezadoTipo3</vt:lpstr>
      <vt:lpstr>Ecuador!EncabezadoTipo3</vt:lpstr>
      <vt:lpstr>Estándar!EncabezadoTipo3</vt:lpstr>
      <vt:lpstr>'Estándar Cod Auxiliar'!EncabezadoTipo3</vt:lpstr>
      <vt:lpstr>'Estándar con expresion'!EncabezadoTipo3</vt:lpstr>
      <vt:lpstr>'Estándar con Imagen'!EncabezadoTipo3</vt:lpstr>
      <vt:lpstr>'Estándar SAP'!EncabezadoTipo3</vt:lpstr>
      <vt:lpstr>'Estándar SAP (2)'!EncabezadoTipo3</vt:lpstr>
      <vt:lpstr>'Estándar Técnica'!EncabezadoTipo3</vt:lpstr>
      <vt:lpstr>'Sin Porcentajes'!EncabezadoTipo3</vt:lpstr>
      <vt:lpstr>EncabezadoTipo3</vt:lpstr>
      <vt:lpstr>Básicos!EncabezadoTipo4</vt:lpstr>
      <vt:lpstr>'Básicos SAP'!EncabezadoTipo4</vt:lpstr>
      <vt:lpstr>'Básicos SAP (2)'!EncabezadoTipo4</vt:lpstr>
      <vt:lpstr>'Con referencia insumos'!EncabezadoTipo4</vt:lpstr>
      <vt:lpstr>Ecuador!EncabezadoTipo4</vt:lpstr>
      <vt:lpstr>Estándar!EncabezadoTipo4</vt:lpstr>
      <vt:lpstr>'Estándar Cod Auxiliar'!EncabezadoTipo4</vt:lpstr>
      <vt:lpstr>'Estándar con expresion'!EncabezadoTipo4</vt:lpstr>
      <vt:lpstr>'Estándar con Imagen'!EncabezadoTipo4</vt:lpstr>
      <vt:lpstr>'Estándar SAP'!EncabezadoTipo4</vt:lpstr>
      <vt:lpstr>'Estándar SAP (2)'!EncabezadoTipo4</vt:lpstr>
      <vt:lpstr>'Estándar Técnica'!EncabezadoTipo4</vt:lpstr>
      <vt:lpstr>'Sin Porcentajes'!EncabezadoTipo4</vt:lpstr>
      <vt:lpstr>EncabezadoTipo4</vt:lpstr>
      <vt:lpstr>Básicos!EncabezadoTipo5</vt:lpstr>
      <vt:lpstr>'Básicos SAP'!EncabezadoTipo5</vt:lpstr>
      <vt:lpstr>'Básicos SAP (2)'!EncabezadoTipo5</vt:lpstr>
      <vt:lpstr>'Con referencia insumos'!EncabezadoTipo5</vt:lpstr>
      <vt:lpstr>Ecuador!EncabezadoTipo5</vt:lpstr>
      <vt:lpstr>Estándar!EncabezadoTipo5</vt:lpstr>
      <vt:lpstr>'Estándar 2 Monedas'!EncabezadoTipo5</vt:lpstr>
      <vt:lpstr>'Estándar Cod Auxiliar'!EncabezadoTipo5</vt:lpstr>
      <vt:lpstr>'Estándar con expresion'!EncabezadoTipo5</vt:lpstr>
      <vt:lpstr>'Estándar con Imagen'!EncabezadoTipo5</vt:lpstr>
      <vt:lpstr>'Estándar SAP'!EncabezadoTipo5</vt:lpstr>
      <vt:lpstr>'Estándar SAP (2)'!EncabezadoTipo5</vt:lpstr>
      <vt:lpstr>'Estándar Técnica'!EncabezadoTipo5</vt:lpstr>
      <vt:lpstr>'Sin Porcentajes'!EncabezadoTipo5</vt:lpstr>
      <vt:lpstr>Básicos!EncabezadoTipo6</vt:lpstr>
      <vt:lpstr>'Básicos SAP'!EncabezadoTipo6</vt:lpstr>
      <vt:lpstr>'Básicos SAP (2)'!EncabezadoTipo6</vt:lpstr>
      <vt:lpstr>'Con referencia insumos'!EncabezadoTipo6</vt:lpstr>
      <vt:lpstr>Ecuador!EncabezadoTipo6</vt:lpstr>
      <vt:lpstr>Estándar!EncabezadoTipo6</vt:lpstr>
      <vt:lpstr>'Estándar 2 Monedas'!EncabezadoTipo6</vt:lpstr>
      <vt:lpstr>'Estándar Cod Auxiliar'!EncabezadoTipo6</vt:lpstr>
      <vt:lpstr>'Estándar con expresion'!EncabezadoTipo6</vt:lpstr>
      <vt:lpstr>'Estándar con Imagen'!EncabezadoTipo6</vt:lpstr>
      <vt:lpstr>'Estándar SAP'!EncabezadoTipo6</vt:lpstr>
      <vt:lpstr>'Estándar SAP (2)'!EncabezadoTipo6</vt:lpstr>
      <vt:lpstr>'Estándar Técnica'!EncabezadoTipo6</vt:lpstr>
      <vt:lpstr>'Sin Porcentajes'!EncabezadoTipo6</vt:lpstr>
      <vt:lpstr>Básicos!EncabezadoTipo7</vt:lpstr>
      <vt:lpstr>'Básicos SAP'!EncabezadoTipo7</vt:lpstr>
      <vt:lpstr>'Básicos SAP (2)'!EncabezadoTipo7</vt:lpstr>
      <vt:lpstr>'Con referencia insumos'!EncabezadoTipo7</vt:lpstr>
      <vt:lpstr>Ecuador!EncabezadoTipo7</vt:lpstr>
      <vt:lpstr>Estándar!EncabezadoTipo7</vt:lpstr>
      <vt:lpstr>'Estándar 2 Monedas'!EncabezadoTipo7</vt:lpstr>
      <vt:lpstr>'Estándar Cod Auxiliar'!EncabezadoTipo7</vt:lpstr>
      <vt:lpstr>'Estándar con expresion'!EncabezadoTipo7</vt:lpstr>
      <vt:lpstr>'Estándar con Imagen'!EncabezadoTipo7</vt:lpstr>
      <vt:lpstr>'Estándar SAP'!EncabezadoTipo7</vt:lpstr>
      <vt:lpstr>'Estándar SAP (2)'!EncabezadoTipo7</vt:lpstr>
      <vt:lpstr>'Estándar Técnica'!EncabezadoTipo7</vt:lpstr>
      <vt:lpstr>'Sin Porcentajes'!EncabezadoTipo7</vt:lpstr>
      <vt:lpstr>Básicos!EncabezadoTipo8</vt:lpstr>
      <vt:lpstr>'Básicos SAP'!EncabezadoTipo8</vt:lpstr>
      <vt:lpstr>'Básicos SAP (2)'!EncabezadoTipo8</vt:lpstr>
      <vt:lpstr>'Con referencia insumos'!EncabezadoTipo8</vt:lpstr>
      <vt:lpstr>Ecuador!EncabezadoTipo8</vt:lpstr>
      <vt:lpstr>Estándar!EncabezadoTipo8</vt:lpstr>
      <vt:lpstr>'Estándar 2 Monedas'!EncabezadoTipo8</vt:lpstr>
      <vt:lpstr>'Estándar Cod Auxiliar'!EncabezadoTipo8</vt:lpstr>
      <vt:lpstr>'Estándar con expresion'!EncabezadoTipo8</vt:lpstr>
      <vt:lpstr>'Estándar con Imagen'!EncabezadoTipo8</vt:lpstr>
      <vt:lpstr>'Estándar SAP'!EncabezadoTipo8</vt:lpstr>
      <vt:lpstr>'Estándar SAP (2)'!EncabezadoTipo8</vt:lpstr>
      <vt:lpstr>'Estándar Técnica'!EncabezadoTipo8</vt:lpstr>
      <vt:lpstr>'Sin Porcentajes'!EncabezadoTipo8</vt:lpstr>
      <vt:lpstr>Básicos!EncabezadoTipo9</vt:lpstr>
      <vt:lpstr>'Básicos SAP'!EncabezadoTipo9</vt:lpstr>
      <vt:lpstr>'Básicos SAP (2)'!EncabezadoTipo9</vt:lpstr>
      <vt:lpstr>'Con referencia insumos'!EncabezadoTipo9</vt:lpstr>
      <vt:lpstr>Ecuador!EncabezadoTipo9</vt:lpstr>
      <vt:lpstr>Estándar!EncabezadoTipo9</vt:lpstr>
      <vt:lpstr>'Estándar 2 Monedas'!EncabezadoTipo9</vt:lpstr>
      <vt:lpstr>'Estándar Cod Auxiliar'!EncabezadoTipo9</vt:lpstr>
      <vt:lpstr>'Estándar con expresion'!EncabezadoTipo9</vt:lpstr>
      <vt:lpstr>'Estándar con Imagen'!EncabezadoTipo9</vt:lpstr>
      <vt:lpstr>'Estándar SAP'!EncabezadoTipo9</vt:lpstr>
      <vt:lpstr>'Estándar SAP (2)'!EncabezadoTipo9</vt:lpstr>
      <vt:lpstr>'Estándar Técnica'!EncabezadoTipo9</vt:lpstr>
      <vt:lpstr>'Sin Porcentajes'!EncabezadoTipo9</vt:lpstr>
      <vt:lpstr>Básicos!EncabezadoTipoOtros</vt:lpstr>
      <vt:lpstr>'Básicos SAP'!EncabezadoTipoOtros</vt:lpstr>
      <vt:lpstr>'Básicos SAP (2)'!EncabezadoTipoOtros</vt:lpstr>
      <vt:lpstr>'Con referencia insumos'!EncabezadoTipoOtros</vt:lpstr>
      <vt:lpstr>Ecuador!EncabezadoTipoOtros</vt:lpstr>
      <vt:lpstr>Estándar!EncabezadoTipoOtros</vt:lpstr>
      <vt:lpstr>'Estándar Cod Auxiliar'!EncabezadoTipoOtros</vt:lpstr>
      <vt:lpstr>'Estándar con expresion'!EncabezadoTipoOtros</vt:lpstr>
      <vt:lpstr>'Estándar con Imagen'!EncabezadoTipoOtros</vt:lpstr>
      <vt:lpstr>'Estándar SAP'!EncabezadoTipoOtros</vt:lpstr>
      <vt:lpstr>'Estándar SAP (2)'!EncabezadoTipoOtros</vt:lpstr>
      <vt:lpstr>'Estándar Técnica'!EncabezadoTipoOtros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'Básicos SAP'!InicioCostoDirecto</vt:lpstr>
      <vt:lpstr>'Básicos SAP (2)'!InicioCostoDirecto</vt:lpstr>
      <vt:lpstr>'Con referencia insumos'!InicioCostoDirecto</vt:lpstr>
      <vt:lpstr>Ecuador!InicioCostoDirecto</vt:lpstr>
      <vt:lpstr>Estándar!InicioCostoDirecto</vt:lpstr>
      <vt:lpstr>'Estándar Cod Auxiliar'!InicioCostoDirecto</vt:lpstr>
      <vt:lpstr>'Estándar con expresion'!InicioCostoDirecto</vt:lpstr>
      <vt:lpstr>'Estándar con Imagen'!InicioCostoDirecto</vt:lpstr>
      <vt:lpstr>'Estándar SAP'!InicioCostoDirecto</vt:lpstr>
      <vt:lpstr>'Estándar SAP (2)'!InicioCostoDirecto</vt:lpstr>
      <vt:lpstr>'Estándar Técnica'!InicioCostoDirecto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'Básicos SAP'!RangoDescripcionMatriz</vt:lpstr>
      <vt:lpstr>'Básicos SAP (2)'!RangoDescripcionMatriz</vt:lpstr>
      <vt:lpstr>'Con referencia insumos'!RangoDescripcionMatriz</vt:lpstr>
      <vt:lpstr>Ecuador!RangoDescripcionMatriz</vt:lpstr>
      <vt:lpstr>Estándar!RangoDescripcionMatriz</vt:lpstr>
      <vt:lpstr>'Estándar Cod Auxiliar'!RangoDescripcionMatriz</vt:lpstr>
      <vt:lpstr>'Estándar con expresion'!RangoDescripcionMatriz</vt:lpstr>
      <vt:lpstr>'Estándar con Imagen'!RangoDescripcionMatriz</vt:lpstr>
      <vt:lpstr>'Estándar SAP'!RangoDescripcionMatriz</vt:lpstr>
      <vt:lpstr>'Estándar SAP (2)'!RangoDescripcionMatriz</vt:lpstr>
      <vt:lpstr>'Estándar Técnica'!RangoDescripcionMatriz</vt:lpstr>
      <vt:lpstr>'Sin Porcentajes'!RangoDescripcionMatriz</vt:lpstr>
      <vt:lpstr>RangoDescripcionMatriz</vt:lpstr>
      <vt:lpstr>Básicos!RangoSoloDatos</vt:lpstr>
      <vt:lpstr>'Básicos SAP'!RangoSoloDatos</vt:lpstr>
      <vt:lpstr>'Básicos SAP (2)'!RangoSoloDatos</vt:lpstr>
      <vt:lpstr>'Con referencia insumos'!RangoSoloDatos</vt:lpstr>
      <vt:lpstr>Ecuador!RangoSoloDatos</vt:lpstr>
      <vt:lpstr>Estándar!RangoSoloDatos</vt:lpstr>
      <vt:lpstr>'Estándar Cod Auxiliar'!RangoSoloDatos</vt:lpstr>
      <vt:lpstr>'Estándar con expresion'!RangoSoloDatos</vt:lpstr>
      <vt:lpstr>'Estándar con Imagen'!RangoSoloDatos</vt:lpstr>
      <vt:lpstr>'Estándar SAP'!RangoSoloDatos</vt:lpstr>
      <vt:lpstr>'Estándar SAP (2)'!RangoSoloDatos</vt:lpstr>
      <vt:lpstr>'Estándar Técnica'!RangoSoloDatos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'Básicos SAP'!RangoTitulosARepetir</vt:lpstr>
      <vt:lpstr>'Básicos SAP (2)'!RangoTitulosARepetir</vt:lpstr>
      <vt:lpstr>'Con referencia insumos'!RangoTitulosARepetir</vt:lpstr>
      <vt:lpstr>Ecuador!RangoTitulosARepetir</vt:lpstr>
      <vt:lpstr>Estándar!RangoTitulosARepetir</vt:lpstr>
      <vt:lpstr>'Estándar Cod Auxiliar'!RangoTitulosARepetir</vt:lpstr>
      <vt:lpstr>'Estándar con expresion'!RangoTitulosARepetir</vt:lpstr>
      <vt:lpstr>'Estándar con Imagen'!RangoTitulosARepetir</vt:lpstr>
      <vt:lpstr>'Estándar SAP'!RangoTitulosARepetir</vt:lpstr>
      <vt:lpstr>'Estándar SAP (2)'!RangoTitulosARepetir</vt:lpstr>
      <vt:lpstr>'Estándar Técnica'!RangoTitulosARepetir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'Básicos SAP'!TotalTipo1</vt:lpstr>
      <vt:lpstr>'Básicos SAP (2)'!TotalTipo1</vt:lpstr>
      <vt:lpstr>'Con referencia insumos'!TotalTipo1</vt:lpstr>
      <vt:lpstr>Ecuador!TotalTipo1</vt:lpstr>
      <vt:lpstr>Estándar!TotalTipo1</vt:lpstr>
      <vt:lpstr>'Estándar Cod Auxiliar'!TotalTipo1</vt:lpstr>
      <vt:lpstr>'Estándar con expresion'!TotalTipo1</vt:lpstr>
      <vt:lpstr>'Estándar con Imagen'!TotalTipo1</vt:lpstr>
      <vt:lpstr>'Estándar SAP'!TotalTipo1</vt:lpstr>
      <vt:lpstr>'Estándar SAP (2)'!TotalTipo1</vt:lpstr>
      <vt:lpstr>'Estándar Técnica'!TotalTipo1</vt:lpstr>
      <vt:lpstr>'Sin Porcentajes'!TotalTipo1</vt:lpstr>
      <vt:lpstr>TotalTipo1</vt:lpstr>
      <vt:lpstr>Básicos!TotalTipo2</vt:lpstr>
      <vt:lpstr>'Básicos SAP'!TotalTipo2</vt:lpstr>
      <vt:lpstr>'Básicos SAP (2)'!TotalTipo2</vt:lpstr>
      <vt:lpstr>'Con referencia insumos'!TotalTipo2</vt:lpstr>
      <vt:lpstr>Ecuador!TotalTipo2</vt:lpstr>
      <vt:lpstr>Estándar!TotalTipo2</vt:lpstr>
      <vt:lpstr>'Estándar Cod Auxiliar'!TotalTipo2</vt:lpstr>
      <vt:lpstr>'Estándar con expresion'!TotalTipo2</vt:lpstr>
      <vt:lpstr>'Estándar con Imagen'!TotalTipo2</vt:lpstr>
      <vt:lpstr>'Estándar SAP'!TotalTipo2</vt:lpstr>
      <vt:lpstr>'Estándar SAP (2)'!TotalTipo2</vt:lpstr>
      <vt:lpstr>'Estándar Técnica'!TotalTipo2</vt:lpstr>
      <vt:lpstr>'Sin Porcentajes'!TotalTipo2</vt:lpstr>
      <vt:lpstr>TotalTipo2</vt:lpstr>
      <vt:lpstr>Básicos!TotalTipo3</vt:lpstr>
      <vt:lpstr>'Básicos SAP'!TotalTipo3</vt:lpstr>
      <vt:lpstr>'Básicos SAP (2)'!TotalTipo3</vt:lpstr>
      <vt:lpstr>'Con referencia insumos'!TotalTipo3</vt:lpstr>
      <vt:lpstr>Ecuador!TotalTipo3</vt:lpstr>
      <vt:lpstr>Estándar!TotalTipo3</vt:lpstr>
      <vt:lpstr>'Estándar Cod Auxiliar'!TotalTipo3</vt:lpstr>
      <vt:lpstr>'Estándar con expresion'!TotalTipo3</vt:lpstr>
      <vt:lpstr>'Estándar con Imagen'!TotalTipo3</vt:lpstr>
      <vt:lpstr>'Estándar SAP'!TotalTipo3</vt:lpstr>
      <vt:lpstr>'Estándar SAP (2)'!TotalTipo3</vt:lpstr>
      <vt:lpstr>'Estándar Técnica'!TotalTipo3</vt:lpstr>
      <vt:lpstr>'Sin Porcentajes'!TotalTipo3</vt:lpstr>
      <vt:lpstr>TotalTipo3</vt:lpstr>
      <vt:lpstr>Básicos!TotalTipo4</vt:lpstr>
      <vt:lpstr>'Básicos SAP'!TotalTipo4</vt:lpstr>
      <vt:lpstr>'Básicos SAP (2)'!TotalTipo4</vt:lpstr>
      <vt:lpstr>'Con referencia insumos'!TotalTipo4</vt:lpstr>
      <vt:lpstr>Ecuador!TotalTipo4</vt:lpstr>
      <vt:lpstr>Estándar!TotalTipo4</vt:lpstr>
      <vt:lpstr>'Estándar Cod Auxiliar'!TotalTipo4</vt:lpstr>
      <vt:lpstr>'Estándar con expresion'!TotalTipo4</vt:lpstr>
      <vt:lpstr>'Estándar con Imagen'!TotalTipo4</vt:lpstr>
      <vt:lpstr>'Estándar SAP'!TotalTipo4</vt:lpstr>
      <vt:lpstr>'Estándar SAP (2)'!TotalTipo4</vt:lpstr>
      <vt:lpstr>'Estándar Técnica'!TotalTipo4</vt:lpstr>
      <vt:lpstr>'Sin Porcentajes'!TotalTipo4</vt:lpstr>
      <vt:lpstr>TotalTipo4</vt:lpstr>
      <vt:lpstr>Básicos!TotalTipo5</vt:lpstr>
      <vt:lpstr>'Básicos SAP'!TotalTipo5</vt:lpstr>
      <vt:lpstr>'Básicos SAP (2)'!TotalTipo5</vt:lpstr>
      <vt:lpstr>'Con referencia insumos'!TotalTipo5</vt:lpstr>
      <vt:lpstr>Ecuador!TotalTipo5</vt:lpstr>
      <vt:lpstr>Estándar!TotalTipo5</vt:lpstr>
      <vt:lpstr>'Estándar 2 Monedas'!TotalTipo5</vt:lpstr>
      <vt:lpstr>'Estándar Cod Auxiliar'!TotalTipo5</vt:lpstr>
      <vt:lpstr>'Estándar con expresion'!TotalTipo5</vt:lpstr>
      <vt:lpstr>'Estándar con Imagen'!TotalTipo5</vt:lpstr>
      <vt:lpstr>'Estándar SAP'!TotalTipo5</vt:lpstr>
      <vt:lpstr>'Estándar SAP (2)'!TotalTipo5</vt:lpstr>
      <vt:lpstr>'Estándar Técnica'!TotalTipo5</vt:lpstr>
      <vt:lpstr>'Sin Porcentajes'!TotalTipo5</vt:lpstr>
      <vt:lpstr>Básicos!TotalTipo6</vt:lpstr>
      <vt:lpstr>'Básicos SAP'!TotalTipo6</vt:lpstr>
      <vt:lpstr>'Básicos SAP (2)'!TotalTipo6</vt:lpstr>
      <vt:lpstr>'Con referencia insumos'!TotalTipo6</vt:lpstr>
      <vt:lpstr>Ecuador!TotalTipo6</vt:lpstr>
      <vt:lpstr>Estándar!TotalTipo6</vt:lpstr>
      <vt:lpstr>'Estándar 2 Monedas'!TotalTipo6</vt:lpstr>
      <vt:lpstr>'Estándar Cod Auxiliar'!TotalTipo6</vt:lpstr>
      <vt:lpstr>'Estándar con expresion'!TotalTipo6</vt:lpstr>
      <vt:lpstr>'Estándar con Imagen'!TotalTipo6</vt:lpstr>
      <vt:lpstr>'Estándar SAP'!TotalTipo6</vt:lpstr>
      <vt:lpstr>'Estándar SAP (2)'!TotalTipo6</vt:lpstr>
      <vt:lpstr>'Estándar Técnica'!TotalTipo6</vt:lpstr>
      <vt:lpstr>'Sin Porcentajes'!TotalTipo6</vt:lpstr>
      <vt:lpstr>Básicos!TotalTipo7</vt:lpstr>
      <vt:lpstr>'Básicos SAP'!TotalTipo7</vt:lpstr>
      <vt:lpstr>'Básicos SAP (2)'!TotalTipo7</vt:lpstr>
      <vt:lpstr>'Con referencia insumos'!TotalTipo7</vt:lpstr>
      <vt:lpstr>Ecuador!TotalTipo7</vt:lpstr>
      <vt:lpstr>Estándar!TotalTipo7</vt:lpstr>
      <vt:lpstr>'Estándar 2 Monedas'!TotalTipo7</vt:lpstr>
      <vt:lpstr>'Estándar Cod Auxiliar'!TotalTipo7</vt:lpstr>
      <vt:lpstr>'Estándar con expresion'!TotalTipo7</vt:lpstr>
      <vt:lpstr>'Estándar con Imagen'!TotalTipo7</vt:lpstr>
      <vt:lpstr>'Estándar SAP'!TotalTipo7</vt:lpstr>
      <vt:lpstr>'Estándar SAP (2)'!TotalTipo7</vt:lpstr>
      <vt:lpstr>'Estándar Técnica'!TotalTipo7</vt:lpstr>
      <vt:lpstr>'Sin Porcentajes'!TotalTipo7</vt:lpstr>
      <vt:lpstr>Básicos!TotalTipo8</vt:lpstr>
      <vt:lpstr>'Básicos SAP'!TotalTipo8</vt:lpstr>
      <vt:lpstr>'Básicos SAP (2)'!TotalTipo8</vt:lpstr>
      <vt:lpstr>'Con referencia insumos'!TotalTipo8</vt:lpstr>
      <vt:lpstr>Ecuador!TotalTipo8</vt:lpstr>
      <vt:lpstr>Estándar!TotalTipo8</vt:lpstr>
      <vt:lpstr>'Estándar 2 Monedas'!TotalTipo8</vt:lpstr>
      <vt:lpstr>'Estándar Cod Auxiliar'!TotalTipo8</vt:lpstr>
      <vt:lpstr>'Estándar con expresion'!TotalTipo8</vt:lpstr>
      <vt:lpstr>'Estándar con Imagen'!TotalTipo8</vt:lpstr>
      <vt:lpstr>'Estándar SAP'!TotalTipo8</vt:lpstr>
      <vt:lpstr>'Estándar SAP (2)'!TotalTipo8</vt:lpstr>
      <vt:lpstr>'Estándar Técnica'!TotalTipo8</vt:lpstr>
      <vt:lpstr>'Sin Porcentajes'!TotalTipo8</vt:lpstr>
      <vt:lpstr>Básicos!TotalTipo9</vt:lpstr>
      <vt:lpstr>'Básicos SAP'!TotalTipo9</vt:lpstr>
      <vt:lpstr>'Básicos SAP (2)'!TotalTipo9</vt:lpstr>
      <vt:lpstr>'Con referencia insumos'!TotalTipo9</vt:lpstr>
      <vt:lpstr>Ecuador!TotalTipo9</vt:lpstr>
      <vt:lpstr>Estándar!TotalTipo9</vt:lpstr>
      <vt:lpstr>'Estándar 2 Monedas'!TotalTipo9</vt:lpstr>
      <vt:lpstr>'Estándar Cod Auxiliar'!TotalTipo9</vt:lpstr>
      <vt:lpstr>'Estándar con expresion'!TotalTipo9</vt:lpstr>
      <vt:lpstr>'Estándar con Imagen'!TotalTipo9</vt:lpstr>
      <vt:lpstr>'Estándar SAP'!TotalTipo9</vt:lpstr>
      <vt:lpstr>'Estándar SAP (2)'!TotalTipo9</vt:lpstr>
      <vt:lpstr>'Estándar Técnica'!TotalTipo9</vt:lpstr>
      <vt:lpstr>'Sin Porcentajes'!TotalTipo9</vt:lpstr>
      <vt:lpstr>Básicos!TotalTipoOtros</vt:lpstr>
      <vt:lpstr>'Básicos SAP'!TotalTipoOtros</vt:lpstr>
      <vt:lpstr>'Básicos SAP (2)'!TotalTipoOtros</vt:lpstr>
      <vt:lpstr>'Con referencia insumos'!TotalTipoOtros</vt:lpstr>
      <vt:lpstr>Ecuador!TotalTipoOtros</vt:lpstr>
      <vt:lpstr>Estándar!TotalTipoOtros</vt:lpstr>
      <vt:lpstr>'Estándar Cod Auxiliar'!TotalTipoOtros</vt:lpstr>
      <vt:lpstr>'Estándar con expresion'!TotalTipoOtros</vt:lpstr>
      <vt:lpstr>'Estándar con Imagen'!TotalTipoOtros</vt:lpstr>
      <vt:lpstr>'Estándar SAP'!TotalTipoOtros</vt:lpstr>
      <vt:lpstr>'Estándar SAP (2)'!TotalTipoOtros</vt:lpstr>
      <vt:lpstr>'Estándar Técnica'!TotalTipoOtros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creator>MIGUEL ANGEL RUIZ SANCHEZ</dc:creator>
  <cp:lastModifiedBy>Víctor Solares</cp:lastModifiedBy>
  <cp:lastPrinted>2016-08-11T18:51:12Z</cp:lastPrinted>
  <dcterms:created xsi:type="dcterms:W3CDTF">2009-08-19T16:41:37Z</dcterms:created>
  <dcterms:modified xsi:type="dcterms:W3CDTF">2025-09-22T18:21:41Z</dcterms:modified>
</cp:coreProperties>
</file>