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updateLinks="never" defaultThemeVersion="124226"/>
  <xr:revisionPtr revIDLastSave="0" documentId="13_ncr:1_{AA7886D4-229C-4AEA-A84F-D0EBE45064C1}" xr6:coauthVersionLast="47" xr6:coauthVersionMax="47" xr10:uidLastSave="{00000000-0000-0000-0000-000000000000}"/>
  <bookViews>
    <workbookView xWindow="-120" yWindow="-120" windowWidth="38640" windowHeight="15840" tabRatio="921" xr2:uid="{00000000-000D-0000-FFFF-FFFF00000000}"/>
  </bookViews>
  <sheets>
    <sheet name="Introduction" sheetId="7" r:id="rId1"/>
    <sheet name="Heating + Summer " sheetId="1" r:id="rId2"/>
    <sheet name="Primary Energy Renewable" sheetId="6" r:id="rId3"/>
    <sheet name="Primary E Non Residential" sheetId="5" state="hidden" r:id="rId4"/>
    <sheet name="DesignPH" sheetId="30" r:id="rId5"/>
    <sheet name="Check" sheetId="16" r:id="rId6"/>
    <sheet name="Verification" sheetId="27" r:id="rId7"/>
    <sheet name="Climate" sheetId="24" r:id="rId8"/>
    <sheet name="Areas -  TFA" sheetId="8" r:id="rId9"/>
    <sheet name="Areas - HLA" sheetId="9" r:id="rId10"/>
    <sheet name="Areas - TB" sheetId="14" r:id="rId11"/>
    <sheet name="Components - Frames" sheetId="18" r:id="rId12"/>
    <sheet name="Components - Glazing" sheetId="10" r:id="rId13"/>
    <sheet name="Windows" sheetId="11" r:id="rId14"/>
    <sheet name="Shading" sheetId="21" r:id="rId15"/>
    <sheet name="U-Values" sheetId="13" r:id="rId16"/>
    <sheet name="Vent - Vent " sheetId="22" r:id="rId17"/>
    <sheet name="Vent - Infiltration" sheetId="23" r:id="rId18"/>
    <sheet name="Summer Vent" sheetId="25" r:id="rId19"/>
    <sheet name="DHW + Distribution " sheetId="28" r:id="rId20"/>
    <sheet name="HP" sheetId="29" r:id="rId21"/>
    <sheet name="PV" sheetId="26" r:id="rId22"/>
    <sheet name="Master" sheetId="20" r:id="rId23"/>
  </sheets>
  <externalReferences>
    <externalReference r:id="rId24"/>
  </externalReferences>
  <definedNames>
    <definedName name="Fernwaerme_Waermequelle">'[1]District heating'!$N$21</definedName>
    <definedName name="Flaechen_Flaecheneingabe_U_Wert_Aussentuer">[1]Areas!$AE$40</definedName>
    <definedName name="Output_Solarer_Deckungsgrad">[1]SolarDHW!$G$34</definedName>
    <definedName name="PE_sonstWaermeerzeugerHzg_CO2">[1]PER!$X$30</definedName>
    <definedName name="PHPP_Brennstoffliste_fuerVarianten">[1]Boiler!$AS$23:$BC$28</definedName>
    <definedName name="PHPP_Daten_Abfrage_0_1">[1]Data!$B$271:$B$273</definedName>
    <definedName name="PHPP_Daten_Angrenzend_an">[1]Data!$C$753:$C$756</definedName>
    <definedName name="PHPP_Daten_Ankreuzen">[1]Data!$A$718:$A$719</definedName>
    <definedName name="PHPP_Daten_Aufstellungsort_Lueftung">[1]Data!$J$678:$J$680</definedName>
    <definedName name="PHPP_Daten_Ausrichtung_Bauteil">[1]Data!$A$753:$A$756</definedName>
    <definedName name="PHPP_Daten_Auswahl_1_leer">[1]Data!$C$718:$C$719</definedName>
    <definedName name="PHPP_Daten_Auswahl_CO2_Faktoren">[1]Data!$O$7:$P$7</definedName>
    <definedName name="PHPP_Daten_Auswahl_Fernwaerme_Quelle">[1]Data!$C$48:$C$58</definedName>
    <definedName name="PHPP_Daten_Auswahl_PE_Faktoren">[1]Data!$G$7:$N$7</definedName>
    <definedName name="PHPP_Daten_Auswahl_Regelung_WP">[1]Data!$B$164:$B$165</definedName>
    <definedName name="PHPP_Daten_Auswahl_Speicher">[1]Data!$F$277:$F$279</definedName>
    <definedName name="PHPP_Daten_Auswahl_Strom_Erdgas">[1]Data!$A$97:$A$98</definedName>
    <definedName name="PHPP_Daten_Auswahl_Vorrang_WP">[1]Data!$B$171:$B$172</definedName>
    <definedName name="PHPP_Daten_Auswahl_WP_Nachheizung">[1]Data!$B$169:$B$170</definedName>
    <definedName name="PHPP_Daten_Auswahl_WP_Quelle">[1]Data!$B$156:$B$159</definedName>
    <definedName name="PHPP_Daten_Auswahl_WP_Verteilsystem">[1]Data!$B$166:$B$168</definedName>
    <definedName name="PHPP_Daten_Bautyp">[1]Data!$B$683:$B$690</definedName>
    <definedName name="PHPP_Daten_Daemmqualitaet_Armaturen">[1]Data!$A$277:$A$279</definedName>
    <definedName name="PHPP_Daten_Energetische_Gebaeudekategorie">[1]Data!$D$678:$D$682</definedName>
    <definedName name="PHPP_Daten_EnerPHitverfahren">[1]Data!$E$113:$E$115</definedName>
    <definedName name="PHPP_Daten_EnEV_Auswahl_zu_Energietraeger">[1]Data!$G$641:$G$642</definedName>
    <definedName name="PHPP_Daten_Fernwaerme">[1]Data!$C$48:$C$57</definedName>
    <definedName name="PHPP_Daten_Frostschutz">[1]Data!$L$678:$L$680</definedName>
    <definedName name="PHPP_Daten_Gebaeudeart">[1]Data!$A$683:$A$704</definedName>
    <definedName name="PHPP_Daten_Heizsystem">[1]Data!$H$71:$H$80</definedName>
    <definedName name="PHPP_Daten_IWQ_Art_Werte">[1]Data!$B$147:$B$148</definedName>
    <definedName name="PHPP_Daten_IWQ_Gebaeudeart">[1]Data!$B$142:$B$144</definedName>
    <definedName name="PHPP_Daten_KeineAuswahlErforderlich">[1]Data!$B$722:$B$723</definedName>
    <definedName name="PHPP_Daten_Klassen">[1]Data!$O$71:$O$74</definedName>
    <definedName name="PHPP_Daten_Kochen">[1]Data!$A$97:$A$99</definedName>
    <definedName name="PHPP_Daten_Komponentensortierung">[1]Data!$A$245:$A$246</definedName>
    <definedName name="PHPP_Daten_Konstruktion">[1]Data!$C$683:$C$686</definedName>
    <definedName name="PHPP_Daten_Laender">[1]Data!$C$758:$C$1007</definedName>
    <definedName name="PHPP_Daten_Lage_Waermespeicher">[1]Data!$B$162:$B$163</definedName>
    <definedName name="PHPP_Daten_Lueftungsart">[1]Data!$I$678:$I$680</definedName>
    <definedName name="PHPP_Daten_Nachweis_Funktion">[1]Data!$A$127:$A$129</definedName>
    <definedName name="PHPP_Daten_Nachweis_Gebaeudetyp">[1]Data!$A$102:$A$103</definedName>
    <definedName name="PHPP_Daten_Nachweis_Personenzahl">[1]Data!$A$106:$A$107</definedName>
    <definedName name="PHPP_Daten_Neubau_Modernisierung">[1]Data!$G$114:$G$116</definedName>
    <definedName name="PHPP_Daten_PE_Nachweisverfahren">[1]Data!$D$114:$D$115</definedName>
    <definedName name="PHPP_Daten_Pufferspeicher">[1]Data!$G$277:$G$278</definedName>
    <definedName name="PHPP_Daten_Sortierung">[1]Data!$A$241:$A$242</definedName>
    <definedName name="PHPP_Daten_Staedtebaulicher_Kontext">[1]Data!$F$678:$F$688</definedName>
    <definedName name="PHPP_Daten_Status">[1]Data!$E$678:$E$680</definedName>
    <definedName name="PHPP_Daten_Vergleich_Typ">[1]Data!$A$727:$A$731</definedName>
    <definedName name="PHPP_Daten_Waermeerzeuger">[1]Data!$B$72:$B$82</definedName>
    <definedName name="PHPP_Daten_Waeschetrocknen">[1]Data!$A$89:$A$94</definedName>
    <definedName name="PHPP_Daten_Wasseranschluss">[1]Data!$A$85:$A$86</definedName>
    <definedName name="PHPP_Daten_Windschutzkoeff">[1]Data!$A$737:$A$742</definedName>
    <definedName name="PHPP_Daten_Zertifizierung">[1]Data!$G$678:$G$679</definedName>
    <definedName name="PHPP_Daten_Zertifizierungstyp">[1]Data!$A$114:$A$117</definedName>
    <definedName name="PHPP_Fenster_Liste_Variantentypen">[1]Windows!$CK$178:$CK$204</definedName>
    <definedName name="PHPP_Flaechen_Liste_Bauteile">[1]Areas!$BK$41:$BK$140</definedName>
    <definedName name="PHPP_Flaechen_Liste_Waermebruecken">[1]Areas!$BK$144:$BK$244</definedName>
    <definedName name="PHPP_Kesselauswahl_fuerVarianten">[1]Boiler!$AS$21:$BC$21</definedName>
    <definedName name="PHPP_Komponenten_AuswahlZertAnschluss">[1]Components!$PK$116:$RJ$414</definedName>
    <definedName name="PHPP_Komponenten_AuswahlZertBauteil">[1]Components!$OP$116:$PJ$414</definedName>
    <definedName name="PHPP_Komponenten_ID_Zert_Bausysteme">[1]Components!$C$116:$C$414</definedName>
    <definedName name="PHPP_Komponenten_Liste_Bauteilaufbauten">[1]Components!$MM$14:$MM$414</definedName>
    <definedName name="PHPP_Komponenten_Liste_Fensterrahmen">[1]Components!$NE$14:$NE$414</definedName>
    <definedName name="PHPP_Komponenten_Liste_Kompaktgeraet">[1]Components!$NW$14:$NW$414</definedName>
    <definedName name="PHPP_Komponenten_Liste_Verglasung">[1]Components!$MV$14:$MV$414</definedName>
    <definedName name="PHPP_Komponenten_Liste_Waermebruecken">[1]Components!$RL$14:$RL$414</definedName>
    <definedName name="PHPP_Komponenten_Liste_Waermerueckgewinnungsgeraet">[1]Components!$NN$14:$NN$414</definedName>
    <definedName name="PHPP_Komponenten_Liste_WWWRG">[1]Components!$OF$14:$OF$414</definedName>
    <definedName name="PHPP_Nutz_Niwo_Auswahl_Nutzungsprofil">'[1]Use non-res'!$AI$9:$AI$63</definedName>
    <definedName name="PHPP_PER_Externe_EE_Erzeugungsahlage">[1]PER!$AG$59:$AG$65</definedName>
    <definedName name="PHPP_U_Werte_Variantenauswahl">'[1]U-Values'!$E$17:$E$24,'[1]U-Values'!$E$38:$E$45,'[1]U-Values'!$E$59:$E$66,'[1]U-Values'!$E$80:$E$87,'[1]U-Values'!$E$101:$E$108,'[1]U-Values'!$E$122:$E$129,'[1]U-Values'!$E$143:$E$150,'[1]U-Values'!$E$164:$E$171,'[1]U-Values'!$E$185:$E$192,'[1]U-Values'!$E$206:$E$213,'[1]U-Values'!$E$227:$E$234,'[1]U-Values'!$E$248:$E$255,'[1]U-Values'!$E$269:$E$276,'[1]U-Values'!$E$290:$E$297,'[1]U-Values'!$E$311:$E$318,'[1]U-Values'!$E$332:$E$339,'[1]U-Values'!$E$353:$E$360,'[1]U-Values'!$E$374:$E$381,'[1]U-Values'!$E$395:$E$402,'[1]U-Values'!$E$416:$E$423,'[1]U-Values'!$E$437:$E$444,'[1]U-Values'!$E$458:$E$465,'[1]U-Values'!$E$479:$E$486,'[1]U-Values'!$E$500:$E$507,'[1]U-Values'!$E$521:$E$528,'[1]U-Values'!$E$542:$E$549,'[1]U-Values'!$E$563:$E$570,'[1]U-Values'!$E$584:$E$591,'[1]U-Values'!$E$605:$E$612,'[1]U-Values'!$E$626:$E$633,'[1]U-Values'!$E$647:$E$654,'[1]U-Values'!$E$668:$E$675,'[1]U-Values'!$E$689:$E$696,'[1]U-Values'!$E$710:$E$717,'[1]U-Values'!$E$731:$E$738,'[1]U-Values'!$E$752:$E$759,'[1]U-Values'!$E$773:$E$780,'[1]U-Values'!$E$794:$E$801,'[1]U-Values'!$E$815:$E$822,'[1]U-Values'!$E$836:$E$843,'[1]U-Values'!$E$857:$E$864,'[1]U-Values'!$E$878:$E$885,'[1]U-Values'!$E$899:$E$906,'[1]U-Values'!$E$920:$E$927,'[1]U-Values'!$E$941:$E$948,'[1]U-Values'!$E$962:$E$969,'[1]U-Values'!$E$983:$E$990,'[1]U-Values'!$E$1004:$E$1011,'[1]U-Values'!$E$1025:$E$1032,'[1]U-Values'!$E$1046:$E$1053,'[1]U-Values'!$E$1067:$E$1074,'[1]U-Values'!$E$1088:$E$1095,'[1]U-Values'!$E$1109:$E$1116,'[1]U-Values'!$E$1130:$E$1137,'[1]U-Values'!$E$1151:$E$1158,'[1]U-Values'!$E$1172:$E$1179,'[1]U-Values'!$E$1193:$E$1200,'[1]U-Values'!$E$1214:$E$1221,'[1]U-Values'!$E$1235:$E$1242,'[1]U-Values'!$E$1256:$E$1263,'[1]U-Values'!$E$1277:$E$1284,'[1]U-Values'!$E$1298:$E$1305,'[1]U-Values'!$E$1319:$E$1326,'[1]U-Values'!$E$1340:$E$1347,'[1]U-Values'!$E$1361:$E$1368,'[1]U-Values'!$E$1382:$E$1389,'[1]U-Values'!$E$1403:$E$1410,'[1]U-Values'!$E$1424:$E$1431,'[1]U-Values'!$E$1445:$E$1452,'[1]U-Values'!$E$1466:$E$1473,'[1]U-Values'!$E$1487:$E$1494,'[1]U-Values'!$E$1508:$E$1515,'[1]U-Values'!$E$1529:$E$1536,'[1]U-Values'!$E$1550:$E$1557,'[1]U-Values'!$E$1571:$E$1578,'[1]U-Values'!$E$1592:$E$1599,'[1]U-Values'!$E$1613:$E$1620,'[1]U-Values'!$E$1634:$E$1641,'[1]U-Values'!$E$1655:$E$1662,'[1]U-Values'!$E$1676:$E$1683,'[1]U-Values'!$E$1697:$E$1704,'[1]U-Values'!$E$1718:$E$1725</definedName>
    <definedName name="PHPP_Varianten_Beschriftung_Diagramm_dynamischer_Bereich">IF([1]Variants!$DC$7:$DC$7,[1]Variants!$DD$7,OFFSET([1]Variants!$F$2:$F$2,0,LEFT([1]Variants!$DG$10,FIND("-",[1]Variants!$DG$10)-1)-1,1,LEFT([1]Variants!$DG$11,FIND("-",[1]Variants!$DG$11)-1)+1-LEFT([1]Variants!$DG$10,FIND("-",[1]Variants!$DG$10)-1)))</definedName>
    <definedName name="PHPP_Varianten_Bezeichnung_Variante_mit_Nummer">[1]Variants!$F$2:$CZ$2</definedName>
    <definedName name="PHPP_Varianten_Inhalt_Diagramm_dynamischer_Bereich">IF([1]Variants!$DC$7,[1]Variants!$DD$7,OFFSET([1]Variants!$F$10:$F$10,MATCH([1]Variants!$DG$9,[1]Variants!$DC$10:$DC$136,0)-1,LEFT([1]Variants!$DG$10,FIND("-",[1]Variants!$DG$10)-1)-1,1,LEFT([1]Variants!$DG$11,FIND("-",[1]Variants!$DG$11)-1)+1-LEFT([1]Variants!$DG$10,FIND("-",[1]Variants!$DG$10)-1)))</definedName>
    <definedName name="PHPP_Varianten_Liste_Strahlungsbilanz">[1]Variants!$DC$193:$DC$219</definedName>
    <definedName name="PHPP_WP_Anzahl_Waermepumpen">[1]HP!$P$528:$P$529</definedName>
    <definedName name="PHPP_WP_Auswahl_WP">[1]HP!$D$527:$D$542</definedName>
    <definedName name="_xlnm.Print_Area" localSheetId="8">'Areas -  TFA'!$B$1:$Y$39</definedName>
    <definedName name="_xlnm.Print_Area" localSheetId="9">'Areas - HLA'!$A$1:$X$45</definedName>
    <definedName name="_xlnm.Print_Area" localSheetId="10">'Areas - TB'!$A$1:$C$10</definedName>
    <definedName name="_xlnm.Print_Area" localSheetId="5">Check!$A$1:$A$2</definedName>
    <definedName name="_xlnm.Print_Area" localSheetId="7">Climate!$A$1:$A$7</definedName>
    <definedName name="_xlnm.Print_Area" localSheetId="11">'Components - Frames'!$A$1:$G$46</definedName>
    <definedName name="_xlnm.Print_Area" localSheetId="12">'Components - Glazing'!$A$1:$G$51</definedName>
    <definedName name="_xlnm.Print_Area" localSheetId="4">DesignPH!$A$1:$C$32</definedName>
    <definedName name="_xlnm.Print_Area" localSheetId="19">'DHW + Distribution '!$A$1:$C$3</definedName>
    <definedName name="_xlnm.Print_Area" localSheetId="1">'Heating + Summer '!$A$1:$F$39</definedName>
    <definedName name="_xlnm.Print_Area" localSheetId="20">HP!$A$1:$B$6</definedName>
    <definedName name="_xlnm.Print_Area" localSheetId="0">Introduction!$A$1:$A$18</definedName>
    <definedName name="_xlnm.Print_Area" localSheetId="22">Master!$A$1:$A$6</definedName>
    <definedName name="_xlnm.Print_Area" localSheetId="3">'Primary E Non Residential'!$A$1:$E$53</definedName>
    <definedName name="_xlnm.Print_Area" localSheetId="2">'Primary Energy Renewable'!$A$1:$C$38</definedName>
    <definedName name="_xlnm.Print_Area" localSheetId="21">PV!$D$2:$V$47,PV!$F$86:$U$123</definedName>
    <definedName name="_xlnm.Print_Area" localSheetId="14">Shading!$A$1:$A$8</definedName>
    <definedName name="_xlnm.Print_Area" localSheetId="18">'Summer Vent'!$A$1:$B$6</definedName>
    <definedName name="_xlnm.Print_Area" localSheetId="15">'U-Values'!$A$1:$Q$44</definedName>
    <definedName name="_xlnm.Print_Area" localSheetId="17">'Vent - Infiltration'!$A$1:$B$6</definedName>
    <definedName name="_xlnm.Print_Area" localSheetId="16">'Vent - Vent '!$A$1:$C$40</definedName>
    <definedName name="_xlnm.Print_Area" localSheetId="6">Verification!$A$1:$A$6</definedName>
    <definedName name="_xlnm.Print_Area" localSheetId="13">Windows!$A$1:$AA$49</definedName>
    <definedName name="psi_external" localSheetId="10">#REF!</definedName>
    <definedName name="psi_external">#REF!</definedName>
    <definedName name="psi_internal" localSheetId="10">#REF!</definedName>
    <definedName name="psi_internal">#REF!</definedName>
    <definedName name="PV_Bezeichnung">PV!$H$10:$L$11</definedName>
    <definedName name="PV_Modultechnologie">PV!$H$80:$N$80</definedName>
    <definedName name="PV_MPP">PV!$H$20:$L$21</definedName>
    <definedName name="PV_Orientierung">PV!$H$15:$L$16</definedName>
    <definedName name="PV_Technologie">PV!$H$19:$L$19</definedName>
    <definedName name="PV_Temperaturkoeffizienten">PV!$H$23:$L$26</definedName>
    <definedName name="PV_Weitere_Angaben">PV!$H$29:$L$34</definedName>
    <definedName name="WP_Anzahl">[1]HP!$M$18</definedName>
    <definedName name="WP_Warmwasser_Typ_Nachheizung">[1]HP!$M$42</definedName>
    <definedName name="WP_WP1_Nennleistung">[1]HP!$S$547</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35" i="26" l="1"/>
  <c r="I535" i="26" s="1"/>
  <c r="J535" i="26" s="1"/>
  <c r="K535" i="26" s="1"/>
  <c r="L535" i="26" s="1"/>
  <c r="M535" i="26" s="1"/>
  <c r="N535" i="26" s="1"/>
  <c r="O535" i="26" s="1"/>
  <c r="P535" i="26" s="1"/>
  <c r="Q535" i="26" s="1"/>
  <c r="R535" i="26" s="1"/>
  <c r="P526" i="26"/>
  <c r="H526" i="26"/>
  <c r="P523" i="26"/>
  <c r="P521" i="26"/>
  <c r="P527" i="26" s="1"/>
  <c r="H521" i="26"/>
  <c r="H523" i="26" s="1"/>
  <c r="R520" i="26"/>
  <c r="Q520" i="26"/>
  <c r="P520" i="26"/>
  <c r="P530" i="26" s="1"/>
  <c r="O520" i="26"/>
  <c r="N520" i="26"/>
  <c r="M520" i="26"/>
  <c r="L520" i="26"/>
  <c r="K520" i="26"/>
  <c r="J520" i="26"/>
  <c r="I520" i="26"/>
  <c r="H520" i="26"/>
  <c r="H530" i="26" s="1"/>
  <c r="G520" i="26"/>
  <c r="F520" i="26"/>
  <c r="R519" i="26"/>
  <c r="R526" i="26" s="1"/>
  <c r="Q519" i="26"/>
  <c r="Q526" i="26" s="1"/>
  <c r="P519" i="26"/>
  <c r="O519" i="26"/>
  <c r="N519" i="26"/>
  <c r="N526" i="26" s="1"/>
  <c r="M519" i="26"/>
  <c r="M526" i="26" s="1"/>
  <c r="L519" i="26"/>
  <c r="K519" i="26"/>
  <c r="J519" i="26"/>
  <c r="J526" i="26" s="1"/>
  <c r="I519" i="26"/>
  <c r="I526" i="26" s="1"/>
  <c r="H519" i="26"/>
  <c r="G519" i="26"/>
  <c r="F519" i="26"/>
  <c r="AA518" i="26"/>
  <c r="R518" i="26"/>
  <c r="Q518" i="26"/>
  <c r="P518" i="26"/>
  <c r="O518" i="26"/>
  <c r="N518" i="26"/>
  <c r="M518" i="26"/>
  <c r="L518" i="26"/>
  <c r="K518" i="26"/>
  <c r="J518" i="26"/>
  <c r="I518" i="26"/>
  <c r="H518" i="26"/>
  <c r="G518" i="26"/>
  <c r="F518" i="26"/>
  <c r="R517" i="26"/>
  <c r="Q517" i="26"/>
  <c r="P517" i="26"/>
  <c r="O517" i="26"/>
  <c r="O526" i="26" s="1"/>
  <c r="N517" i="26"/>
  <c r="M517" i="26"/>
  <c r="L517" i="26"/>
  <c r="L526" i="26" s="1"/>
  <c r="K517" i="26"/>
  <c r="K526" i="26" s="1"/>
  <c r="J517" i="26"/>
  <c r="I517" i="26"/>
  <c r="H517" i="26"/>
  <c r="G517" i="26"/>
  <c r="G526" i="26" s="1"/>
  <c r="F517" i="26"/>
  <c r="R516" i="26"/>
  <c r="Q516" i="26"/>
  <c r="P516" i="26"/>
  <c r="O516" i="26"/>
  <c r="N516" i="26"/>
  <c r="M516" i="26"/>
  <c r="L516" i="26"/>
  <c r="K516" i="26"/>
  <c r="J516" i="26"/>
  <c r="I516" i="26"/>
  <c r="H516" i="26"/>
  <c r="G516" i="26"/>
  <c r="F516" i="26"/>
  <c r="R514" i="26"/>
  <c r="J514" i="26"/>
  <c r="K514" i="26" s="1"/>
  <c r="L514" i="26" s="1"/>
  <c r="M514" i="26" s="1"/>
  <c r="N514" i="26" s="1"/>
  <c r="O514" i="26" s="1"/>
  <c r="P514" i="26" s="1"/>
  <c r="Q514" i="26" s="1"/>
  <c r="I514" i="26"/>
  <c r="H514" i="26"/>
  <c r="AN513" i="26"/>
  <c r="AB513" i="26"/>
  <c r="M512" i="26"/>
  <c r="K512" i="26"/>
  <c r="R506" i="26"/>
  <c r="Q506" i="26"/>
  <c r="P506" i="26"/>
  <c r="O506" i="26"/>
  <c r="O494" i="26" s="1"/>
  <c r="N506" i="26"/>
  <c r="M506" i="26"/>
  <c r="L506" i="26"/>
  <c r="K506" i="26"/>
  <c r="K494" i="26" s="1"/>
  <c r="J506" i="26"/>
  <c r="I506" i="26"/>
  <c r="H506" i="26"/>
  <c r="G506" i="26"/>
  <c r="S506" i="26" s="1"/>
  <c r="R505" i="26"/>
  <c r="Q505" i="26"/>
  <c r="P505" i="26"/>
  <c r="O505" i="26"/>
  <c r="N505" i="26"/>
  <c r="M505" i="26"/>
  <c r="L505" i="26"/>
  <c r="K505" i="26"/>
  <c r="J505" i="26"/>
  <c r="I505" i="26"/>
  <c r="H505" i="26"/>
  <c r="G505" i="26"/>
  <c r="S505" i="26" s="1"/>
  <c r="S504" i="26"/>
  <c r="R494" i="26"/>
  <c r="Q494" i="26"/>
  <c r="P494" i="26"/>
  <c r="N494" i="26"/>
  <c r="M494" i="26"/>
  <c r="L494" i="26"/>
  <c r="J494" i="26"/>
  <c r="I494" i="26"/>
  <c r="H494" i="26"/>
  <c r="H489" i="26"/>
  <c r="H481" i="26"/>
  <c r="AN518" i="26" s="1"/>
  <c r="H478" i="26"/>
  <c r="H477" i="26"/>
  <c r="H475" i="26"/>
  <c r="H474" i="26"/>
  <c r="P472" i="26"/>
  <c r="N472" i="26"/>
  <c r="M472" i="26"/>
  <c r="E471" i="26"/>
  <c r="I458" i="26"/>
  <c r="J458" i="26" s="1"/>
  <c r="K458" i="26" s="1"/>
  <c r="L458" i="26" s="1"/>
  <c r="M458" i="26" s="1"/>
  <c r="N458" i="26" s="1"/>
  <c r="O458" i="26" s="1"/>
  <c r="P458" i="26" s="1"/>
  <c r="Q458" i="26" s="1"/>
  <c r="R458" i="26" s="1"/>
  <c r="H458" i="26"/>
  <c r="R449" i="26"/>
  <c r="N449" i="26"/>
  <c r="J449" i="26"/>
  <c r="N444" i="26"/>
  <c r="N447" i="26" s="1"/>
  <c r="R443" i="26"/>
  <c r="Q443" i="26"/>
  <c r="P443" i="26"/>
  <c r="O443" i="26"/>
  <c r="N443" i="26"/>
  <c r="N453" i="26" s="1"/>
  <c r="M443" i="26"/>
  <c r="L443" i="26"/>
  <c r="K443" i="26"/>
  <c r="J443" i="26"/>
  <c r="I443" i="26"/>
  <c r="H443" i="26"/>
  <c r="G443" i="26"/>
  <c r="F443" i="26"/>
  <c r="R442" i="26"/>
  <c r="Q442" i="26"/>
  <c r="P442" i="26"/>
  <c r="P449" i="26" s="1"/>
  <c r="O442" i="26"/>
  <c r="O449" i="26" s="1"/>
  <c r="N442" i="26"/>
  <c r="M442" i="26"/>
  <c r="L442" i="26"/>
  <c r="L449" i="26" s="1"/>
  <c r="K442" i="26"/>
  <c r="K449" i="26" s="1"/>
  <c r="J442" i="26"/>
  <c r="I442" i="26"/>
  <c r="H442" i="26"/>
  <c r="H449" i="26" s="1"/>
  <c r="G442" i="26"/>
  <c r="G449" i="26" s="1"/>
  <c r="F442" i="26"/>
  <c r="R441" i="26"/>
  <c r="Q441" i="26"/>
  <c r="P441" i="26"/>
  <c r="O441" i="26"/>
  <c r="N441" i="26"/>
  <c r="M441" i="26"/>
  <c r="L441" i="26"/>
  <c r="K441" i="26"/>
  <c r="J441" i="26"/>
  <c r="I441" i="26"/>
  <c r="H441" i="26"/>
  <c r="G441" i="26"/>
  <c r="F441" i="26"/>
  <c r="R440" i="26"/>
  <c r="Q440" i="26"/>
  <c r="P440" i="26"/>
  <c r="O440" i="26"/>
  <c r="N440" i="26"/>
  <c r="M440" i="26"/>
  <c r="L440" i="26"/>
  <c r="K440" i="26"/>
  <c r="J440" i="26"/>
  <c r="I440" i="26"/>
  <c r="H440" i="26"/>
  <c r="G440" i="26"/>
  <c r="F440" i="26"/>
  <c r="R439" i="26"/>
  <c r="Q439" i="26"/>
  <c r="P439" i="26"/>
  <c r="O439" i="26"/>
  <c r="N439" i="26"/>
  <c r="N450" i="26" s="1"/>
  <c r="M439" i="26"/>
  <c r="L439" i="26"/>
  <c r="K439" i="26"/>
  <c r="J439" i="26"/>
  <c r="I439" i="26"/>
  <c r="H439" i="26"/>
  <c r="G439" i="26"/>
  <c r="F439" i="26"/>
  <c r="I437" i="26"/>
  <c r="J437" i="26" s="1"/>
  <c r="K437" i="26" s="1"/>
  <c r="L437" i="26" s="1"/>
  <c r="M437" i="26" s="1"/>
  <c r="N437" i="26" s="1"/>
  <c r="O437" i="26" s="1"/>
  <c r="P437" i="26" s="1"/>
  <c r="Q437" i="26" s="1"/>
  <c r="R437" i="26" s="1"/>
  <c r="H437" i="26"/>
  <c r="AN436" i="26"/>
  <c r="AB436" i="26"/>
  <c r="M435" i="26"/>
  <c r="K435" i="26"/>
  <c r="R429" i="26"/>
  <c r="Q429" i="26"/>
  <c r="P429" i="26"/>
  <c r="P417" i="26" s="1"/>
  <c r="O429" i="26"/>
  <c r="N429" i="26"/>
  <c r="M429" i="26"/>
  <c r="L429" i="26"/>
  <c r="L417" i="26" s="1"/>
  <c r="K429" i="26"/>
  <c r="J429" i="26"/>
  <c r="I429" i="26"/>
  <c r="H429" i="26"/>
  <c r="H417" i="26" s="1"/>
  <c r="G429" i="26"/>
  <c r="R428" i="26"/>
  <c r="Q428" i="26"/>
  <c r="P428" i="26"/>
  <c r="O428" i="26"/>
  <c r="N428" i="26"/>
  <c r="M428" i="26"/>
  <c r="L428" i="26"/>
  <c r="K428" i="26"/>
  <c r="J428" i="26"/>
  <c r="I428" i="26"/>
  <c r="H428" i="26"/>
  <c r="G428" i="26"/>
  <c r="S428" i="26" s="1"/>
  <c r="S427" i="26"/>
  <c r="R417" i="26"/>
  <c r="Q417" i="26"/>
  <c r="O417" i="26"/>
  <c r="N417" i="26"/>
  <c r="M417" i="26"/>
  <c r="K417" i="26"/>
  <c r="J417" i="26"/>
  <c r="I417" i="26"/>
  <c r="G417" i="26"/>
  <c r="H412" i="26"/>
  <c r="H411" i="26"/>
  <c r="H410" i="26"/>
  <c r="H409" i="26"/>
  <c r="H408" i="26"/>
  <c r="H405" i="26"/>
  <c r="H404" i="26"/>
  <c r="AN449" i="26" s="1"/>
  <c r="H401" i="26"/>
  <c r="H400" i="26"/>
  <c r="H398" i="26"/>
  <c r="H397" i="26"/>
  <c r="F396" i="26"/>
  <c r="P395" i="26"/>
  <c r="N395" i="26"/>
  <c r="M395" i="26"/>
  <c r="E394" i="26"/>
  <c r="H381" i="26"/>
  <c r="I381" i="26" s="1"/>
  <c r="J381" i="26" s="1"/>
  <c r="K381" i="26" s="1"/>
  <c r="L381" i="26" s="1"/>
  <c r="M381" i="26" s="1"/>
  <c r="N381" i="26" s="1"/>
  <c r="O381" i="26" s="1"/>
  <c r="P381" i="26" s="1"/>
  <c r="Q381" i="26" s="1"/>
  <c r="R381" i="26" s="1"/>
  <c r="R366" i="26"/>
  <c r="Q366" i="26"/>
  <c r="P366" i="26"/>
  <c r="O366" i="26"/>
  <c r="N366" i="26"/>
  <c r="M366" i="26"/>
  <c r="L366" i="26"/>
  <c r="K366" i="26"/>
  <c r="J366" i="26"/>
  <c r="I366" i="26"/>
  <c r="H366" i="26"/>
  <c r="G366" i="26"/>
  <c r="F366" i="26"/>
  <c r="R365" i="26"/>
  <c r="Q365" i="26"/>
  <c r="P365" i="26"/>
  <c r="P372" i="26" s="1"/>
  <c r="O365" i="26"/>
  <c r="O372" i="26" s="1"/>
  <c r="N365" i="26"/>
  <c r="M365" i="26"/>
  <c r="L365" i="26"/>
  <c r="L372" i="26" s="1"/>
  <c r="K365" i="26"/>
  <c r="K372" i="26" s="1"/>
  <c r="J365" i="26"/>
  <c r="I365" i="26"/>
  <c r="H365" i="26"/>
  <c r="H372" i="26" s="1"/>
  <c r="G365" i="26"/>
  <c r="G372" i="26" s="1"/>
  <c r="F365" i="26"/>
  <c r="R364" i="26"/>
  <c r="Q364" i="26"/>
  <c r="P364" i="26"/>
  <c r="O364" i="26"/>
  <c r="N364" i="26"/>
  <c r="M364" i="26"/>
  <c r="L364" i="26"/>
  <c r="K364" i="26"/>
  <c r="J364" i="26"/>
  <c r="I364" i="26"/>
  <c r="H364" i="26"/>
  <c r="G364" i="26"/>
  <c r="F364" i="26"/>
  <c r="R363" i="26"/>
  <c r="Q363" i="26"/>
  <c r="P363" i="26"/>
  <c r="O363" i="26"/>
  <c r="N363" i="26"/>
  <c r="M363" i="26"/>
  <c r="L363" i="26"/>
  <c r="K363" i="26"/>
  <c r="J363" i="26"/>
  <c r="I363" i="26"/>
  <c r="H363" i="26"/>
  <c r="G363" i="26"/>
  <c r="F363" i="26"/>
  <c r="R362" i="26"/>
  <c r="Q362" i="26"/>
  <c r="P362" i="26"/>
  <c r="O362" i="26"/>
  <c r="N362" i="26"/>
  <c r="M362" i="26"/>
  <c r="L362" i="26"/>
  <c r="K362" i="26"/>
  <c r="J362" i="26"/>
  <c r="I362" i="26"/>
  <c r="H362" i="26"/>
  <c r="G362" i="26"/>
  <c r="F362" i="26"/>
  <c r="H360" i="26"/>
  <c r="I360" i="26" s="1"/>
  <c r="J360" i="26" s="1"/>
  <c r="K360" i="26" s="1"/>
  <c r="L360" i="26" s="1"/>
  <c r="M360" i="26" s="1"/>
  <c r="N360" i="26" s="1"/>
  <c r="O360" i="26" s="1"/>
  <c r="P360" i="26" s="1"/>
  <c r="Q360" i="26" s="1"/>
  <c r="R360" i="26" s="1"/>
  <c r="AN359" i="26"/>
  <c r="AB359" i="26"/>
  <c r="M358" i="26"/>
  <c r="K358" i="26"/>
  <c r="R352" i="26"/>
  <c r="Q352" i="26"/>
  <c r="P352" i="26"/>
  <c r="P340" i="26" s="1"/>
  <c r="O352" i="26"/>
  <c r="N352" i="26"/>
  <c r="M352" i="26"/>
  <c r="L352" i="26"/>
  <c r="L340" i="26" s="1"/>
  <c r="K352" i="26"/>
  <c r="J352" i="26"/>
  <c r="I352" i="26"/>
  <c r="H352" i="26"/>
  <c r="H340" i="26" s="1"/>
  <c r="G352" i="26"/>
  <c r="S352" i="26" s="1"/>
  <c r="R351" i="26"/>
  <c r="Q351" i="26"/>
  <c r="P351" i="26"/>
  <c r="O351" i="26"/>
  <c r="N351" i="26"/>
  <c r="M351" i="26"/>
  <c r="L351" i="26"/>
  <c r="K351" i="26"/>
  <c r="J351" i="26"/>
  <c r="I351" i="26"/>
  <c r="H351" i="26"/>
  <c r="G351" i="26"/>
  <c r="S351" i="26" s="1"/>
  <c r="S350" i="26"/>
  <c r="R340" i="26"/>
  <c r="Q340" i="26"/>
  <c r="O340" i="26"/>
  <c r="N340" i="26"/>
  <c r="M340" i="26"/>
  <c r="K340" i="26"/>
  <c r="J340" i="26"/>
  <c r="I340" i="26"/>
  <c r="G340" i="26"/>
  <c r="H335" i="26"/>
  <c r="H334" i="26"/>
  <c r="H333" i="26"/>
  <c r="H332" i="26"/>
  <c r="H331" i="26"/>
  <c r="H328" i="26"/>
  <c r="H327" i="26"/>
  <c r="AA369" i="26" s="1"/>
  <c r="H322" i="26"/>
  <c r="H321" i="26"/>
  <c r="H320" i="26"/>
  <c r="F319" i="26"/>
  <c r="P318" i="26"/>
  <c r="N318" i="26"/>
  <c r="M318" i="26"/>
  <c r="E317" i="26"/>
  <c r="I304" i="26"/>
  <c r="J304" i="26" s="1"/>
  <c r="K304" i="26" s="1"/>
  <c r="L304" i="26" s="1"/>
  <c r="M304" i="26" s="1"/>
  <c r="N304" i="26" s="1"/>
  <c r="O304" i="26" s="1"/>
  <c r="P304" i="26" s="1"/>
  <c r="Q304" i="26" s="1"/>
  <c r="R304" i="26" s="1"/>
  <c r="H304" i="26"/>
  <c r="R289" i="26"/>
  <c r="Q289" i="26"/>
  <c r="P289" i="26"/>
  <c r="O289" i="26"/>
  <c r="N289" i="26"/>
  <c r="M289" i="26"/>
  <c r="L289" i="26"/>
  <c r="K289" i="26"/>
  <c r="J289" i="26"/>
  <c r="I289" i="26"/>
  <c r="H289" i="26"/>
  <c r="G289" i="26"/>
  <c r="F289" i="26"/>
  <c r="R288" i="26"/>
  <c r="Q288" i="26"/>
  <c r="Q295" i="26" s="1"/>
  <c r="P288" i="26"/>
  <c r="P295" i="26" s="1"/>
  <c r="O288" i="26"/>
  <c r="O295" i="26" s="1"/>
  <c r="N288" i="26"/>
  <c r="M288" i="26"/>
  <c r="M295" i="26" s="1"/>
  <c r="L288" i="26"/>
  <c r="L295" i="26" s="1"/>
  <c r="K288" i="26"/>
  <c r="K295" i="26" s="1"/>
  <c r="J288" i="26"/>
  <c r="I288" i="26"/>
  <c r="I295" i="26" s="1"/>
  <c r="H288" i="26"/>
  <c r="H295" i="26" s="1"/>
  <c r="G288" i="26"/>
  <c r="G295" i="26" s="1"/>
  <c r="F288" i="26"/>
  <c r="R287" i="26"/>
  <c r="Q287" i="26"/>
  <c r="P287" i="26"/>
  <c r="O287" i="26"/>
  <c r="N287" i="26"/>
  <c r="M287" i="26"/>
  <c r="L287" i="26"/>
  <c r="K287" i="26"/>
  <c r="J287" i="26"/>
  <c r="I287" i="26"/>
  <c r="H287" i="26"/>
  <c r="G287" i="26"/>
  <c r="F287" i="26"/>
  <c r="R286" i="26"/>
  <c r="R295" i="26" s="1"/>
  <c r="Q286" i="26"/>
  <c r="P286" i="26"/>
  <c r="O286" i="26"/>
  <c r="N286" i="26"/>
  <c r="N295" i="26" s="1"/>
  <c r="M286" i="26"/>
  <c r="L286" i="26"/>
  <c r="K286" i="26"/>
  <c r="J286" i="26"/>
  <c r="J295" i="26" s="1"/>
  <c r="I286" i="26"/>
  <c r="H286" i="26"/>
  <c r="G286" i="26"/>
  <c r="F286" i="26"/>
  <c r="R285" i="26"/>
  <c r="Q285" i="26"/>
  <c r="P285" i="26"/>
  <c r="O285" i="26"/>
  <c r="N285" i="26"/>
  <c r="M285" i="26"/>
  <c r="L285" i="26"/>
  <c r="K285" i="26"/>
  <c r="J285" i="26"/>
  <c r="I285" i="26"/>
  <c r="H285" i="26"/>
  <c r="G285" i="26"/>
  <c r="F285" i="26"/>
  <c r="H283" i="26"/>
  <c r="I283" i="26" s="1"/>
  <c r="J283" i="26" s="1"/>
  <c r="K283" i="26" s="1"/>
  <c r="L283" i="26" s="1"/>
  <c r="M283" i="26" s="1"/>
  <c r="N283" i="26" s="1"/>
  <c r="O283" i="26" s="1"/>
  <c r="P283" i="26" s="1"/>
  <c r="Q283" i="26" s="1"/>
  <c r="R283" i="26" s="1"/>
  <c r="AN282" i="26"/>
  <c r="AB282" i="26"/>
  <c r="M281" i="26"/>
  <c r="K281" i="26"/>
  <c r="R275" i="26"/>
  <c r="Q275" i="26"/>
  <c r="P275" i="26"/>
  <c r="P263" i="26" s="1"/>
  <c r="O275" i="26"/>
  <c r="N275" i="26"/>
  <c r="M275" i="26"/>
  <c r="L275" i="26"/>
  <c r="L263" i="26" s="1"/>
  <c r="K275" i="26"/>
  <c r="J275" i="26"/>
  <c r="I275" i="26"/>
  <c r="H275" i="26"/>
  <c r="H263" i="26" s="1"/>
  <c r="G275" i="26"/>
  <c r="S275" i="26" s="1"/>
  <c r="R274" i="26"/>
  <c r="Q274" i="26"/>
  <c r="P274" i="26"/>
  <c r="O274" i="26"/>
  <c r="N274" i="26"/>
  <c r="M274" i="26"/>
  <c r="L274" i="26"/>
  <c r="K274" i="26"/>
  <c r="J274" i="26"/>
  <c r="I274" i="26"/>
  <c r="H274" i="26"/>
  <c r="G274" i="26"/>
  <c r="S274" i="26" s="1"/>
  <c r="S273" i="26"/>
  <c r="R263" i="26"/>
  <c r="Q263" i="26"/>
  <c r="O263" i="26"/>
  <c r="N263" i="26"/>
  <c r="M263" i="26"/>
  <c r="K263" i="26"/>
  <c r="J263" i="26"/>
  <c r="I263" i="26"/>
  <c r="G263" i="26"/>
  <c r="H258" i="26"/>
  <c r="H257" i="26"/>
  <c r="H256" i="26"/>
  <c r="H255" i="26"/>
  <c r="H254" i="26"/>
  <c r="H251" i="26"/>
  <c r="H250" i="26"/>
  <c r="AA295" i="26" s="1"/>
  <c r="H247" i="26"/>
  <c r="H246" i="26"/>
  <c r="H245" i="26"/>
  <c r="H244" i="26"/>
  <c r="H243" i="26"/>
  <c r="F242" i="26"/>
  <c r="P241" i="26"/>
  <c r="N241" i="26"/>
  <c r="M241" i="26"/>
  <c r="E240" i="26"/>
  <c r="J227" i="26"/>
  <c r="K227" i="26" s="1"/>
  <c r="L227" i="26" s="1"/>
  <c r="M227" i="26" s="1"/>
  <c r="N227" i="26" s="1"/>
  <c r="O227" i="26" s="1"/>
  <c r="P227" i="26" s="1"/>
  <c r="Q227" i="26" s="1"/>
  <c r="R227" i="26" s="1"/>
  <c r="I227" i="26"/>
  <c r="H227" i="26"/>
  <c r="R212" i="26"/>
  <c r="Q212" i="26"/>
  <c r="P212" i="26"/>
  <c r="O212" i="26"/>
  <c r="N212" i="26"/>
  <c r="M212" i="26"/>
  <c r="L212" i="26"/>
  <c r="K212" i="26"/>
  <c r="J212" i="26"/>
  <c r="I212" i="26"/>
  <c r="H212" i="26"/>
  <c r="G212" i="26"/>
  <c r="F212" i="26"/>
  <c r="R211" i="26"/>
  <c r="R218" i="26" s="1"/>
  <c r="Q211" i="26"/>
  <c r="Q218" i="26" s="1"/>
  <c r="P211" i="26"/>
  <c r="P218" i="26" s="1"/>
  <c r="O211" i="26"/>
  <c r="N211" i="26"/>
  <c r="N218" i="26" s="1"/>
  <c r="M211" i="26"/>
  <c r="M218" i="26" s="1"/>
  <c r="L211" i="26"/>
  <c r="L218" i="26" s="1"/>
  <c r="K211" i="26"/>
  <c r="J211" i="26"/>
  <c r="J218" i="26" s="1"/>
  <c r="I211" i="26"/>
  <c r="I218" i="26" s="1"/>
  <c r="H211" i="26"/>
  <c r="H218" i="26" s="1"/>
  <c r="G211" i="26"/>
  <c r="F211" i="26"/>
  <c r="R210" i="26"/>
  <c r="Q210" i="26"/>
  <c r="P210" i="26"/>
  <c r="O210" i="26"/>
  <c r="N210" i="26"/>
  <c r="M210" i="26"/>
  <c r="L210" i="26"/>
  <c r="K210" i="26"/>
  <c r="J210" i="26"/>
  <c r="I210" i="26"/>
  <c r="H210" i="26"/>
  <c r="G210" i="26"/>
  <c r="F210" i="26"/>
  <c r="AA209" i="26"/>
  <c r="R209" i="26"/>
  <c r="Q209" i="26"/>
  <c r="P209" i="26"/>
  <c r="O209" i="26"/>
  <c r="O218" i="26" s="1"/>
  <c r="N209" i="26"/>
  <c r="M209" i="26"/>
  <c r="L209" i="26"/>
  <c r="K209" i="26"/>
  <c r="K218" i="26" s="1"/>
  <c r="J209" i="26"/>
  <c r="I209" i="26"/>
  <c r="H209" i="26"/>
  <c r="G209" i="26"/>
  <c r="G218" i="26" s="1"/>
  <c r="F209" i="26"/>
  <c r="AB208" i="26"/>
  <c r="AA208" i="26"/>
  <c r="R208" i="26"/>
  <c r="Q208" i="26"/>
  <c r="P208" i="26"/>
  <c r="O208" i="26"/>
  <c r="N208" i="26"/>
  <c r="M208" i="26"/>
  <c r="L208" i="26"/>
  <c r="K208" i="26"/>
  <c r="J208" i="26"/>
  <c r="I208" i="26"/>
  <c r="H208" i="26"/>
  <c r="G208" i="26"/>
  <c r="F208" i="26"/>
  <c r="I206" i="26"/>
  <c r="J206" i="26" s="1"/>
  <c r="K206" i="26" s="1"/>
  <c r="L206" i="26" s="1"/>
  <c r="M206" i="26" s="1"/>
  <c r="N206" i="26" s="1"/>
  <c r="O206" i="26" s="1"/>
  <c r="P206" i="26" s="1"/>
  <c r="Q206" i="26" s="1"/>
  <c r="R206" i="26" s="1"/>
  <c r="H206" i="26"/>
  <c r="AN205" i="26"/>
  <c r="AB205" i="26"/>
  <c r="M204" i="26"/>
  <c r="K204" i="26"/>
  <c r="R198" i="26"/>
  <c r="Q198" i="26"/>
  <c r="Q186" i="26" s="1"/>
  <c r="P198" i="26"/>
  <c r="O198" i="26"/>
  <c r="N198" i="26"/>
  <c r="M198" i="26"/>
  <c r="M186" i="26" s="1"/>
  <c r="L198" i="26"/>
  <c r="K198" i="26"/>
  <c r="J198" i="26"/>
  <c r="I198" i="26"/>
  <c r="I186" i="26" s="1"/>
  <c r="H198" i="26"/>
  <c r="G198" i="26"/>
  <c r="S198" i="26" s="1"/>
  <c r="R197" i="26"/>
  <c r="Q197" i="26"/>
  <c r="P197" i="26"/>
  <c r="O197" i="26"/>
  <c r="N197" i="26"/>
  <c r="M197" i="26"/>
  <c r="L197" i="26"/>
  <c r="K197" i="26"/>
  <c r="J197" i="26"/>
  <c r="I197" i="26"/>
  <c r="H197" i="26"/>
  <c r="G197" i="26"/>
  <c r="S197" i="26" s="1"/>
  <c r="S196" i="26"/>
  <c r="R186" i="26"/>
  <c r="P186" i="26"/>
  <c r="O186" i="26"/>
  <c r="N186" i="26"/>
  <c r="L186" i="26"/>
  <c r="K186" i="26"/>
  <c r="J186" i="26"/>
  <c r="H186" i="26"/>
  <c r="G186" i="26"/>
  <c r="T186" i="26" s="1"/>
  <c r="H181" i="26"/>
  <c r="H180" i="26"/>
  <c r="H179" i="26"/>
  <c r="H178" i="26"/>
  <c r="H177" i="26"/>
  <c r="H174" i="26"/>
  <c r="H173" i="26"/>
  <c r="AB218" i="26" s="1"/>
  <c r="H170" i="26"/>
  <c r="H169" i="26"/>
  <c r="H168" i="26"/>
  <c r="H167" i="26"/>
  <c r="H166" i="26"/>
  <c r="F165" i="26"/>
  <c r="P164" i="26"/>
  <c r="N164" i="26"/>
  <c r="M164" i="26"/>
  <c r="E163" i="26"/>
  <c r="H150" i="26"/>
  <c r="I150" i="26" s="1"/>
  <c r="J150" i="26" s="1"/>
  <c r="K150" i="26" s="1"/>
  <c r="L150" i="26" s="1"/>
  <c r="M150" i="26" s="1"/>
  <c r="N150" i="26" s="1"/>
  <c r="O150" i="26" s="1"/>
  <c r="P150" i="26" s="1"/>
  <c r="Q150" i="26" s="1"/>
  <c r="R150" i="26" s="1"/>
  <c r="R135" i="26"/>
  <c r="Q135" i="26"/>
  <c r="P135" i="26"/>
  <c r="O135" i="26"/>
  <c r="N135" i="26"/>
  <c r="M135" i="26"/>
  <c r="L135" i="26"/>
  <c r="K135" i="26"/>
  <c r="J135" i="26"/>
  <c r="I135" i="26"/>
  <c r="H135" i="26"/>
  <c r="G135" i="26"/>
  <c r="F135" i="26"/>
  <c r="R134" i="26"/>
  <c r="R141" i="26" s="1"/>
  <c r="Q134" i="26"/>
  <c r="Q141" i="26" s="1"/>
  <c r="P134" i="26"/>
  <c r="P141" i="26" s="1"/>
  <c r="O134" i="26"/>
  <c r="N134" i="26"/>
  <c r="N141" i="26" s="1"/>
  <c r="M134" i="26"/>
  <c r="M141" i="26" s="1"/>
  <c r="L134" i="26"/>
  <c r="L141" i="26" s="1"/>
  <c r="K134" i="26"/>
  <c r="J134" i="26"/>
  <c r="J141" i="26" s="1"/>
  <c r="I134" i="26"/>
  <c r="I141" i="26" s="1"/>
  <c r="H134" i="26"/>
  <c r="H141" i="26" s="1"/>
  <c r="G134" i="26"/>
  <c r="F134" i="26"/>
  <c r="R133" i="26"/>
  <c r="Q133" i="26"/>
  <c r="P133" i="26"/>
  <c r="O133" i="26"/>
  <c r="N133" i="26"/>
  <c r="M133" i="26"/>
  <c r="L133" i="26"/>
  <c r="K133" i="26"/>
  <c r="J133" i="26"/>
  <c r="I133" i="26"/>
  <c r="H133" i="26"/>
  <c r="G133" i="26"/>
  <c r="F133" i="26"/>
  <c r="R132" i="26"/>
  <c r="Q132" i="26"/>
  <c r="P132" i="26"/>
  <c r="O132" i="26"/>
  <c r="O141" i="26" s="1"/>
  <c r="N132" i="26"/>
  <c r="M132" i="26"/>
  <c r="L132" i="26"/>
  <c r="K132" i="26"/>
  <c r="K141" i="26" s="1"/>
  <c r="J132" i="26"/>
  <c r="I132" i="26"/>
  <c r="H132" i="26"/>
  <c r="G132" i="26"/>
  <c r="G141" i="26" s="1"/>
  <c r="F132" i="26"/>
  <c r="R131" i="26"/>
  <c r="Q131" i="26"/>
  <c r="P131" i="26"/>
  <c r="O131" i="26"/>
  <c r="N131" i="26"/>
  <c r="M131" i="26"/>
  <c r="L131" i="26"/>
  <c r="K131" i="26"/>
  <c r="J131" i="26"/>
  <c r="I131" i="26"/>
  <c r="H131" i="26"/>
  <c r="G131" i="26"/>
  <c r="F131" i="26"/>
  <c r="M129" i="26"/>
  <c r="N129" i="26" s="1"/>
  <c r="O129" i="26" s="1"/>
  <c r="P129" i="26" s="1"/>
  <c r="Q129" i="26" s="1"/>
  <c r="R129" i="26" s="1"/>
  <c r="L129" i="26"/>
  <c r="I129" i="26"/>
  <c r="J129" i="26" s="1"/>
  <c r="K129" i="26" s="1"/>
  <c r="H129" i="26"/>
  <c r="AN128" i="26"/>
  <c r="AB128" i="26"/>
  <c r="M127" i="26"/>
  <c r="K127" i="26"/>
  <c r="R121" i="26"/>
  <c r="Q121" i="26"/>
  <c r="P121" i="26"/>
  <c r="O121" i="26"/>
  <c r="N121" i="26"/>
  <c r="M121" i="26"/>
  <c r="L121" i="26"/>
  <c r="K121" i="26"/>
  <c r="J121" i="26"/>
  <c r="I121" i="26"/>
  <c r="H121" i="26"/>
  <c r="G121" i="26"/>
  <c r="S121" i="26" s="1"/>
  <c r="R120" i="26"/>
  <c r="Q120" i="26"/>
  <c r="P120" i="26"/>
  <c r="O120" i="26"/>
  <c r="N120" i="26"/>
  <c r="M120" i="26"/>
  <c r="L120" i="26"/>
  <c r="K120" i="26"/>
  <c r="J120" i="26"/>
  <c r="I120" i="26"/>
  <c r="H120" i="26"/>
  <c r="G120" i="26"/>
  <c r="S120" i="26" s="1"/>
  <c r="S119" i="26"/>
  <c r="R109" i="26"/>
  <c r="Q109" i="26"/>
  <c r="P109" i="26"/>
  <c r="O109" i="26"/>
  <c r="N109" i="26"/>
  <c r="M109" i="26"/>
  <c r="L109" i="26"/>
  <c r="K109" i="26"/>
  <c r="J109" i="26"/>
  <c r="I109" i="26"/>
  <c r="H109" i="26"/>
  <c r="G109" i="26"/>
  <c r="T109" i="26" s="1"/>
  <c r="H104" i="26"/>
  <c r="H103" i="26"/>
  <c r="H102" i="26"/>
  <c r="H101" i="26"/>
  <c r="H97" i="26"/>
  <c r="H96" i="26"/>
  <c r="AB131" i="26" s="1"/>
  <c r="H93" i="26"/>
  <c r="H92" i="26"/>
  <c r="H90" i="26"/>
  <c r="H89" i="26"/>
  <c r="F88" i="26"/>
  <c r="P87" i="26"/>
  <c r="N87" i="26"/>
  <c r="M87" i="26"/>
  <c r="E86" i="26"/>
  <c r="N84" i="26"/>
  <c r="M84" i="26"/>
  <c r="L84" i="26"/>
  <c r="Y82" i="26" s="1"/>
  <c r="B84" i="26"/>
  <c r="N83" i="26"/>
  <c r="M83" i="26"/>
  <c r="Z81" i="26" s="1"/>
  <c r="L83" i="26"/>
  <c r="Y81" i="26" s="1"/>
  <c r="B83" i="26"/>
  <c r="AA82" i="26"/>
  <c r="Z82" i="26"/>
  <c r="N82" i="26"/>
  <c r="AA80" i="26" s="1"/>
  <c r="M82" i="26"/>
  <c r="Z80" i="26" s="1"/>
  <c r="L82" i="26"/>
  <c r="B82" i="26"/>
  <c r="AA81" i="26"/>
  <c r="N81" i="26"/>
  <c r="AA79" i="26" s="1"/>
  <c r="M81" i="26"/>
  <c r="L81" i="26"/>
  <c r="G81" i="26"/>
  <c r="X79" i="26" s="1"/>
  <c r="B81" i="26"/>
  <c r="Y80" i="26"/>
  <c r="B80" i="26"/>
  <c r="Z79" i="26"/>
  <c r="Y79" i="26"/>
  <c r="N79" i="26"/>
  <c r="M79" i="26"/>
  <c r="L79" i="26"/>
  <c r="B79" i="26"/>
  <c r="AA78" i="26"/>
  <c r="Z78" i="26"/>
  <c r="Y78" i="26"/>
  <c r="X78" i="26"/>
  <c r="N78" i="26"/>
  <c r="M78" i="26"/>
  <c r="L78" i="26"/>
  <c r="B78" i="26"/>
  <c r="AA77" i="26"/>
  <c r="Z77" i="26"/>
  <c r="Y77"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F47" i="26"/>
  <c r="B47" i="26"/>
  <c r="F46" i="26"/>
  <c r="B46" i="26"/>
  <c r="B45" i="26"/>
  <c r="E44" i="26"/>
  <c r="B44" i="26"/>
  <c r="B43" i="26"/>
  <c r="B42" i="26"/>
  <c r="B41" i="26"/>
  <c r="B40" i="26"/>
  <c r="B39" i="26"/>
  <c r="L38" i="26"/>
  <c r="K38" i="26"/>
  <c r="K39" i="26" s="1"/>
  <c r="J38" i="26"/>
  <c r="J39" i="26" s="1"/>
  <c r="I38" i="26"/>
  <c r="B38" i="26"/>
  <c r="L37" i="26"/>
  <c r="K37" i="26"/>
  <c r="J37" i="26"/>
  <c r="I37" i="26"/>
  <c r="H37" i="26"/>
  <c r="B37" i="26"/>
  <c r="B36" i="26"/>
  <c r="B35" i="26"/>
  <c r="AB34" i="26"/>
  <c r="AA34" i="26"/>
  <c r="Z34" i="26"/>
  <c r="Y34" i="26"/>
  <c r="W34" i="26" s="1"/>
  <c r="B34" i="26" s="1"/>
  <c r="X34" i="26"/>
  <c r="M33" i="26"/>
  <c r="H488" i="26" s="1"/>
  <c r="B33" i="26"/>
  <c r="AB32" i="26"/>
  <c r="AA32" i="26"/>
  <c r="Z32" i="26"/>
  <c r="Y32" i="26"/>
  <c r="X32" i="26"/>
  <c r="W32" i="26"/>
  <c r="B32" i="26" s="1"/>
  <c r="M32" i="26"/>
  <c r="H487" i="26" s="1"/>
  <c r="AB31" i="26"/>
  <c r="AA31" i="26"/>
  <c r="Z31" i="26"/>
  <c r="Y31" i="26"/>
  <c r="X31" i="26"/>
  <c r="W31" i="26"/>
  <c r="B31" i="26" s="1"/>
  <c r="D2" i="26" s="1"/>
  <c r="M31" i="26"/>
  <c r="H486" i="26" s="1"/>
  <c r="M30" i="26"/>
  <c r="H485" i="26" s="1"/>
  <c r="H30" i="26"/>
  <c r="H100" i="26" s="1"/>
  <c r="B30" i="26"/>
  <c r="B29" i="26"/>
  <c r="B28" i="26"/>
  <c r="M27" i="26"/>
  <c r="M29" i="26" s="1"/>
  <c r="B27" i="26"/>
  <c r="B26" i="26"/>
  <c r="B25" i="26"/>
  <c r="K24" i="26"/>
  <c r="H324" i="26" s="1"/>
  <c r="B24" i="26"/>
  <c r="K23" i="26"/>
  <c r="H323" i="26" s="1"/>
  <c r="B23" i="26"/>
  <c r="M22" i="26"/>
  <c r="H476" i="26" s="1"/>
  <c r="L22" i="26"/>
  <c r="H399" i="26" s="1"/>
  <c r="H22" i="26"/>
  <c r="H91" i="26" s="1"/>
  <c r="B22" i="26"/>
  <c r="B21" i="26"/>
  <c r="B20" i="26"/>
  <c r="B19" i="26"/>
  <c r="B18" i="26"/>
  <c r="B17" i="26"/>
  <c r="B16" i="26"/>
  <c r="B15" i="26"/>
  <c r="M14" i="26"/>
  <c r="H484" i="26" s="1"/>
  <c r="L14" i="26"/>
  <c r="H407" i="26" s="1"/>
  <c r="K14" i="26"/>
  <c r="H330" i="26" s="1"/>
  <c r="J14" i="26"/>
  <c r="H253" i="26" s="1"/>
  <c r="I14" i="26"/>
  <c r="H176" i="26" s="1"/>
  <c r="H14" i="26"/>
  <c r="H99" i="26" s="1"/>
  <c r="B14" i="26"/>
  <c r="M13" i="26"/>
  <c r="H483" i="26" s="1"/>
  <c r="L13" i="26"/>
  <c r="H406" i="26" s="1"/>
  <c r="K13" i="26"/>
  <c r="H329" i="26" s="1"/>
  <c r="J13" i="26"/>
  <c r="H252" i="26" s="1"/>
  <c r="I13" i="26"/>
  <c r="H175" i="26" s="1"/>
  <c r="H13" i="26"/>
  <c r="H98" i="26" s="1"/>
  <c r="B13" i="26"/>
  <c r="M12" i="26"/>
  <c r="L12" i="26"/>
  <c r="L39" i="26" s="1"/>
  <c r="K12" i="26"/>
  <c r="J12" i="26"/>
  <c r="I12" i="26"/>
  <c r="I39" i="26" s="1"/>
  <c r="H12" i="26"/>
  <c r="H38" i="26" s="1"/>
  <c r="H39" i="26" s="1"/>
  <c r="B12" i="26"/>
  <c r="M11" i="26"/>
  <c r="M38" i="26" s="1"/>
  <c r="M39" i="26" s="1"/>
  <c r="B11" i="26"/>
  <c r="B10" i="26"/>
  <c r="B9" i="26"/>
  <c r="K8" i="26"/>
  <c r="B8" i="26"/>
  <c r="K7" i="26"/>
  <c r="B7" i="26"/>
  <c r="K6" i="26"/>
  <c r="B6" i="26"/>
  <c r="D4" i="26"/>
  <c r="O3" i="26"/>
  <c r="X145" i="26" l="1"/>
  <c r="AJ145" i="26"/>
  <c r="Y145" i="26"/>
  <c r="AA145" i="26" s="1"/>
  <c r="AK145" i="26"/>
  <c r="AM145" i="26" s="1"/>
  <c r="H482" i="26"/>
  <c r="M37" i="26"/>
  <c r="R310" i="26"/>
  <c r="R311" i="26" s="1"/>
  <c r="N310" i="26"/>
  <c r="N311" i="26" s="1"/>
  <c r="J310" i="26"/>
  <c r="J311" i="26" s="1"/>
  <c r="AK299" i="26"/>
  <c r="AM299" i="26" s="1"/>
  <c r="Q310" i="26"/>
  <c r="Q311" i="26" s="1"/>
  <c r="M310" i="26"/>
  <c r="M311" i="26" s="1"/>
  <c r="I310" i="26"/>
  <c r="I311" i="26" s="1"/>
  <c r="P310" i="26"/>
  <c r="P311" i="26" s="1"/>
  <c r="L310" i="26"/>
  <c r="L311" i="26" s="1"/>
  <c r="H310" i="26"/>
  <c r="H311" i="26" s="1"/>
  <c r="O310" i="26"/>
  <c r="O311" i="26" s="1"/>
  <c r="K310" i="26"/>
  <c r="K311" i="26" s="1"/>
  <c r="G310" i="26"/>
  <c r="Y299" i="26"/>
  <c r="AA299" i="26" s="1"/>
  <c r="X376" i="26"/>
  <c r="AJ376" i="26"/>
  <c r="G82" i="26"/>
  <c r="R387" i="26"/>
  <c r="R388" i="26" s="1"/>
  <c r="N387" i="26"/>
  <c r="N388" i="26" s="1"/>
  <c r="J387" i="26"/>
  <c r="J388" i="26" s="1"/>
  <c r="AK376" i="26"/>
  <c r="AM376" i="26" s="1"/>
  <c r="Q387" i="26"/>
  <c r="Q388" i="26" s="1"/>
  <c r="M387" i="26"/>
  <c r="M388" i="26" s="1"/>
  <c r="I387" i="26"/>
  <c r="I388" i="26" s="1"/>
  <c r="P387" i="26"/>
  <c r="P388" i="26" s="1"/>
  <c r="L387" i="26"/>
  <c r="L388" i="26" s="1"/>
  <c r="H387" i="26"/>
  <c r="H388" i="26" s="1"/>
  <c r="O387" i="26"/>
  <c r="O388" i="26" s="1"/>
  <c r="K387" i="26"/>
  <c r="K388" i="26" s="1"/>
  <c r="G387" i="26"/>
  <c r="Y376" i="26"/>
  <c r="AA376" i="26" s="1"/>
  <c r="X453" i="26"/>
  <c r="AJ453" i="26"/>
  <c r="AB141" i="26"/>
  <c r="AB138" i="26"/>
  <c r="AB137" i="26"/>
  <c r="AA141" i="26"/>
  <c r="AA138" i="26"/>
  <c r="AA137" i="26"/>
  <c r="AN141" i="26"/>
  <c r="AN138" i="26"/>
  <c r="AN137" i="26"/>
  <c r="AB133" i="26"/>
  <c r="AM132" i="26"/>
  <c r="AN131" i="26"/>
  <c r="AM141" i="26"/>
  <c r="AM138" i="26"/>
  <c r="AM137" i="26"/>
  <c r="AA133" i="26"/>
  <c r="AB132" i="26"/>
  <c r="AM131" i="26"/>
  <c r="AM133" i="26"/>
  <c r="Q464" i="26"/>
  <c r="Q465" i="26" s="1"/>
  <c r="M464" i="26"/>
  <c r="M465" i="26" s="1"/>
  <c r="I464" i="26"/>
  <c r="I465" i="26" s="1"/>
  <c r="P464" i="26"/>
  <c r="P465" i="26" s="1"/>
  <c r="L464" i="26"/>
  <c r="L465" i="26" s="1"/>
  <c r="H464" i="26"/>
  <c r="H465" i="26" s="1"/>
  <c r="O464" i="26"/>
  <c r="O465" i="26" s="1"/>
  <c r="K464" i="26"/>
  <c r="K465" i="26" s="1"/>
  <c r="G464" i="26"/>
  <c r="R464" i="26"/>
  <c r="R465" i="26" s="1"/>
  <c r="N464" i="26"/>
  <c r="N465" i="26" s="1"/>
  <c r="Y453" i="26"/>
  <c r="AA453" i="26" s="1"/>
  <c r="J464" i="26"/>
  <c r="J465" i="26" s="1"/>
  <c r="AK453" i="26"/>
  <c r="AM453" i="26" s="1"/>
  <c r="X222" i="26"/>
  <c r="AJ222" i="26"/>
  <c r="X530" i="26"/>
  <c r="AJ530" i="26"/>
  <c r="AL530" i="26"/>
  <c r="Z530" i="26"/>
  <c r="AL145" i="26"/>
  <c r="Z145" i="26"/>
  <c r="AA132" i="26"/>
  <c r="AN133" i="26"/>
  <c r="P233" i="26"/>
  <c r="P234" i="26" s="1"/>
  <c r="L233" i="26"/>
  <c r="L234" i="26" s="1"/>
  <c r="H233" i="26"/>
  <c r="H234" i="26" s="1"/>
  <c r="O233" i="26"/>
  <c r="O234" i="26" s="1"/>
  <c r="K233" i="26"/>
  <c r="K234" i="26" s="1"/>
  <c r="G233" i="26"/>
  <c r="N233" i="26"/>
  <c r="N234" i="26" s="1"/>
  <c r="Y222" i="26"/>
  <c r="AA222" i="26" s="1"/>
  <c r="M233" i="26"/>
  <c r="M234" i="26" s="1"/>
  <c r="AK222" i="26"/>
  <c r="AM222" i="26" s="1"/>
  <c r="R233" i="26"/>
  <c r="R234" i="26" s="1"/>
  <c r="J233" i="26"/>
  <c r="J234" i="26" s="1"/>
  <c r="Q233" i="26"/>
  <c r="Q234" i="26" s="1"/>
  <c r="I233" i="26"/>
  <c r="I234" i="26" s="1"/>
  <c r="AK530" i="26"/>
  <c r="AM530" i="26" s="1"/>
  <c r="Y530" i="26"/>
  <c r="AA530" i="26" s="1"/>
  <c r="X299" i="26"/>
  <c r="AJ299" i="26"/>
  <c r="AA131" i="26"/>
  <c r="AN132" i="26"/>
  <c r="I136" i="26"/>
  <c r="I142" i="26" s="1"/>
  <c r="M136" i="26"/>
  <c r="M140" i="26" s="1"/>
  <c r="Q136" i="26"/>
  <c r="Q142" i="26" s="1"/>
  <c r="I138" i="26"/>
  <c r="Q138" i="26"/>
  <c r="M139" i="26"/>
  <c r="Q139" i="26"/>
  <c r="I140" i="26"/>
  <c r="Q140" i="26"/>
  <c r="AM208" i="26"/>
  <c r="AB209" i="26"/>
  <c r="AA210" i="26"/>
  <c r="I213" i="26"/>
  <c r="I222" i="26" s="1"/>
  <c r="M213" i="26"/>
  <c r="M219" i="26" s="1"/>
  <c r="Q213" i="26"/>
  <c r="Q219" i="26" s="1"/>
  <c r="AM214" i="26"/>
  <c r="I215" i="26"/>
  <c r="M215" i="26"/>
  <c r="Q215" i="26"/>
  <c r="AM215" i="26"/>
  <c r="I216" i="26"/>
  <c r="M216" i="26"/>
  <c r="Q216" i="26"/>
  <c r="I217" i="26"/>
  <c r="Q217" i="26"/>
  <c r="AM218" i="26"/>
  <c r="Z222" i="26"/>
  <c r="O235" i="26"/>
  <c r="T340" i="26"/>
  <c r="J136" i="26"/>
  <c r="J145" i="26" s="1"/>
  <c r="N136" i="26"/>
  <c r="N142" i="26" s="1"/>
  <c r="R136" i="26"/>
  <c r="R142" i="26" s="1"/>
  <c r="N138" i="26"/>
  <c r="R139" i="26"/>
  <c r="N140" i="26"/>
  <c r="Q236" i="26"/>
  <c r="M236" i="26"/>
  <c r="R235" i="26"/>
  <c r="N235" i="26"/>
  <c r="J235" i="26"/>
  <c r="P236" i="26"/>
  <c r="L236" i="26"/>
  <c r="H236" i="26"/>
  <c r="Q235" i="26"/>
  <c r="M235" i="26"/>
  <c r="I235" i="26"/>
  <c r="AN208" i="26"/>
  <c r="AM209" i="26"/>
  <c r="AB210" i="26"/>
  <c r="J213" i="26"/>
  <c r="J219" i="26" s="1"/>
  <c r="N213" i="26"/>
  <c r="N219" i="26" s="1"/>
  <c r="R213" i="26"/>
  <c r="R222" i="26" s="1"/>
  <c r="AN214" i="26"/>
  <c r="J215" i="26"/>
  <c r="N215" i="26"/>
  <c r="R215" i="26"/>
  <c r="AN215" i="26"/>
  <c r="J216" i="26"/>
  <c r="N216" i="26"/>
  <c r="R216" i="26"/>
  <c r="N217" i="26"/>
  <c r="AN218" i="26"/>
  <c r="H235" i="26"/>
  <c r="P235" i="26"/>
  <c r="K236" i="26"/>
  <c r="O313" i="26"/>
  <c r="G136" i="26"/>
  <c r="G142" i="26" s="1"/>
  <c r="K136" i="26"/>
  <c r="K142" i="26" s="1"/>
  <c r="O136" i="26"/>
  <c r="O142" i="26" s="1"/>
  <c r="G138" i="26"/>
  <c r="O138" i="26"/>
  <c r="K139" i="26"/>
  <c r="O139" i="26"/>
  <c r="G140" i="26"/>
  <c r="O140" i="26"/>
  <c r="AN209" i="26"/>
  <c r="AM210" i="26"/>
  <c r="G213" i="26"/>
  <c r="G222" i="26" s="1"/>
  <c r="K213" i="26"/>
  <c r="K219" i="26" s="1"/>
  <c r="O213" i="26"/>
  <c r="O219" i="26" s="1"/>
  <c r="AA214" i="26"/>
  <c r="G215" i="26"/>
  <c r="K215" i="26"/>
  <c r="O215" i="26"/>
  <c r="AA215" i="26"/>
  <c r="G216" i="26"/>
  <c r="K216" i="26"/>
  <c r="O216" i="26"/>
  <c r="K217" i="26"/>
  <c r="AA218" i="26"/>
  <c r="K235" i="26"/>
  <c r="N236" i="26"/>
  <c r="N296" i="26"/>
  <c r="H136" i="26"/>
  <c r="H145" i="26" s="1"/>
  <c r="L136" i="26"/>
  <c r="L145" i="26" s="1"/>
  <c r="P136" i="26"/>
  <c r="P139" i="26" s="1"/>
  <c r="L138" i="26"/>
  <c r="H139" i="26"/>
  <c r="L139" i="26"/>
  <c r="L140" i="26"/>
  <c r="AN210" i="26"/>
  <c r="H213" i="26"/>
  <c r="H219" i="26" s="1"/>
  <c r="L213" i="26"/>
  <c r="L219" i="26" s="1"/>
  <c r="P213" i="26"/>
  <c r="P222" i="26" s="1"/>
  <c r="AB214" i="26"/>
  <c r="H215" i="26"/>
  <c r="L215" i="26"/>
  <c r="P215" i="26"/>
  <c r="AB215" i="26"/>
  <c r="H216" i="26"/>
  <c r="L216" i="26"/>
  <c r="P216" i="26"/>
  <c r="L217" i="26"/>
  <c r="AL222" i="26"/>
  <c r="L235" i="26"/>
  <c r="G236" i="26"/>
  <c r="S236" i="26" s="1"/>
  <c r="O236" i="26"/>
  <c r="T263" i="26"/>
  <c r="AB285" i="26"/>
  <c r="AA286" i="26"/>
  <c r="AN287" i="26"/>
  <c r="H290" i="26"/>
  <c r="H296" i="26" s="1"/>
  <c r="L290" i="26"/>
  <c r="L299" i="26" s="1"/>
  <c r="P290" i="26"/>
  <c r="P299" i="26" s="1"/>
  <c r="AB291" i="26"/>
  <c r="H292" i="26"/>
  <c r="L292" i="26"/>
  <c r="P292" i="26"/>
  <c r="AB292" i="26"/>
  <c r="H293" i="26"/>
  <c r="L293" i="26"/>
  <c r="P293" i="26"/>
  <c r="H294" i="26"/>
  <c r="P294" i="26"/>
  <c r="AB295" i="26"/>
  <c r="AL299" i="26"/>
  <c r="I312" i="26"/>
  <c r="M312" i="26"/>
  <c r="Q312" i="26"/>
  <c r="H313" i="26"/>
  <c r="L313" i="26"/>
  <c r="P313" i="26"/>
  <c r="L373" i="26"/>
  <c r="AB362" i="26"/>
  <c r="AA363" i="26"/>
  <c r="AN364" i="26"/>
  <c r="I372" i="26"/>
  <c r="M372" i="26"/>
  <c r="Q372" i="26"/>
  <c r="H376" i="26"/>
  <c r="L376" i="26"/>
  <c r="H367" i="26"/>
  <c r="H371" i="26" s="1"/>
  <c r="L367" i="26"/>
  <c r="P367" i="26"/>
  <c r="P373" i="26" s="1"/>
  <c r="AB368" i="26"/>
  <c r="H369" i="26"/>
  <c r="AM285" i="26"/>
  <c r="AB286" i="26"/>
  <c r="AA287" i="26"/>
  <c r="I290" i="26"/>
  <c r="I296" i="26" s="1"/>
  <c r="M290" i="26"/>
  <c r="M299" i="26" s="1"/>
  <c r="Q290" i="26"/>
  <c r="Q299" i="26" s="1"/>
  <c r="AM291" i="26"/>
  <c r="I292" i="26"/>
  <c r="M292" i="26"/>
  <c r="Q292" i="26"/>
  <c r="AM292" i="26"/>
  <c r="I293" i="26"/>
  <c r="M293" i="26"/>
  <c r="Q293" i="26"/>
  <c r="M294" i="26"/>
  <c r="AM295" i="26"/>
  <c r="Z299" i="26"/>
  <c r="J312" i="26"/>
  <c r="N312" i="26"/>
  <c r="R312" i="26"/>
  <c r="I313" i="26"/>
  <c r="M313" i="26"/>
  <c r="Q313" i="26"/>
  <c r="AA372" i="26"/>
  <c r="AN372" i="26"/>
  <c r="AN369" i="26"/>
  <c r="AM372" i="26"/>
  <c r="AB372" i="26"/>
  <c r="AM362" i="26"/>
  <c r="AB363" i="26"/>
  <c r="AA364" i="26"/>
  <c r="J372" i="26"/>
  <c r="N372" i="26"/>
  <c r="R372" i="26"/>
  <c r="I376" i="26"/>
  <c r="I371" i="26"/>
  <c r="M370" i="26"/>
  <c r="Q376" i="26"/>
  <c r="Q374" i="26"/>
  <c r="Q370" i="26"/>
  <c r="I367" i="26"/>
  <c r="I374" i="26" s="1"/>
  <c r="M367" i="26"/>
  <c r="M373" i="26" s="1"/>
  <c r="Q367" i="26"/>
  <c r="Q369" i="26" s="1"/>
  <c r="AM368" i="26"/>
  <c r="I369" i="26"/>
  <c r="AB369" i="26"/>
  <c r="I370" i="26"/>
  <c r="L371" i="26"/>
  <c r="N454" i="26"/>
  <c r="AN285" i="26"/>
  <c r="AM286" i="26"/>
  <c r="AB287" i="26"/>
  <c r="J290" i="26"/>
  <c r="J299" i="26" s="1"/>
  <c r="N290" i="26"/>
  <c r="N299" i="26" s="1"/>
  <c r="R290" i="26"/>
  <c r="R294" i="26" s="1"/>
  <c r="AN291" i="26"/>
  <c r="J292" i="26"/>
  <c r="N292" i="26"/>
  <c r="R292" i="26"/>
  <c r="AN292" i="26"/>
  <c r="J293" i="26"/>
  <c r="N293" i="26"/>
  <c r="R293" i="26"/>
  <c r="N294" i="26"/>
  <c r="AN295" i="26"/>
  <c r="K312" i="26"/>
  <c r="O312" i="26"/>
  <c r="J313" i="26"/>
  <c r="N313" i="26"/>
  <c r="R313" i="26"/>
  <c r="O390" i="26"/>
  <c r="K390" i="26"/>
  <c r="G390" i="26"/>
  <c r="S390" i="26" s="1"/>
  <c r="P389" i="26"/>
  <c r="L389" i="26"/>
  <c r="H389" i="26"/>
  <c r="R390" i="26"/>
  <c r="N390" i="26"/>
  <c r="J390" i="26"/>
  <c r="O389" i="26"/>
  <c r="K389" i="26"/>
  <c r="Q390" i="26"/>
  <c r="M390" i="26"/>
  <c r="I390" i="26"/>
  <c r="R389" i="26"/>
  <c r="N389" i="26"/>
  <c r="J389" i="26"/>
  <c r="P390" i="26"/>
  <c r="L390" i="26"/>
  <c r="H390" i="26"/>
  <c r="Q389" i="26"/>
  <c r="M389" i="26"/>
  <c r="I389" i="26"/>
  <c r="Z376" i="26"/>
  <c r="AL376" i="26"/>
  <c r="J373" i="26"/>
  <c r="R373" i="26"/>
  <c r="AN362" i="26"/>
  <c r="AM363" i="26"/>
  <c r="AB364" i="26"/>
  <c r="J376" i="26"/>
  <c r="J371" i="26"/>
  <c r="J369" i="26"/>
  <c r="R376" i="26"/>
  <c r="R374" i="26" s="1"/>
  <c r="R371" i="26"/>
  <c r="R369" i="26"/>
  <c r="J367" i="26"/>
  <c r="J374" i="26" s="1"/>
  <c r="N367" i="26"/>
  <c r="N370" i="26" s="1"/>
  <c r="R367" i="26"/>
  <c r="R370" i="26" s="1"/>
  <c r="AN368" i="26"/>
  <c r="AM369" i="26"/>
  <c r="AA285" i="26"/>
  <c r="AN286" i="26"/>
  <c r="AM287" i="26"/>
  <c r="G290" i="26"/>
  <c r="G299" i="26" s="1"/>
  <c r="K290" i="26"/>
  <c r="K296" i="26" s="1"/>
  <c r="O290" i="26"/>
  <c r="O299" i="26" s="1"/>
  <c r="AA291" i="26"/>
  <c r="G292" i="26"/>
  <c r="K292" i="26"/>
  <c r="O292" i="26"/>
  <c r="AA292" i="26"/>
  <c r="G293" i="26"/>
  <c r="K293" i="26"/>
  <c r="O293" i="26"/>
  <c r="K294" i="26"/>
  <c r="H312" i="26"/>
  <c r="L312" i="26"/>
  <c r="P312" i="26"/>
  <c r="G313" i="26"/>
  <c r="S313" i="26" s="1"/>
  <c r="K313" i="26"/>
  <c r="AA362" i="26"/>
  <c r="AN363" i="26"/>
  <c r="AM364" i="26"/>
  <c r="G367" i="26"/>
  <c r="G376" i="26" s="1"/>
  <c r="K367" i="26"/>
  <c r="K370" i="26" s="1"/>
  <c r="O367" i="26"/>
  <c r="O369" i="26" s="1"/>
  <c r="AA368" i="26"/>
  <c r="G369" i="26"/>
  <c r="G370" i="26"/>
  <c r="L466" i="26"/>
  <c r="AN439" i="26"/>
  <c r="AB441" i="26"/>
  <c r="I449" i="26"/>
  <c r="M449" i="26"/>
  <c r="Q449" i="26"/>
  <c r="N446" i="26"/>
  <c r="AM449" i="26"/>
  <c r="AM446" i="26"/>
  <c r="AM445" i="26"/>
  <c r="AA441" i="26"/>
  <c r="AB440" i="26"/>
  <c r="AM439" i="26"/>
  <c r="AB449" i="26"/>
  <c r="AB446" i="26"/>
  <c r="AB445" i="26"/>
  <c r="AN441" i="26"/>
  <c r="AA440" i="26"/>
  <c r="AB439" i="26"/>
  <c r="AA449" i="26"/>
  <c r="AA446" i="26"/>
  <c r="AA445" i="26"/>
  <c r="AM441" i="26"/>
  <c r="AN440" i="26"/>
  <c r="AA439" i="26"/>
  <c r="T417" i="26"/>
  <c r="R444" i="26"/>
  <c r="R448" i="26" s="1"/>
  <c r="N451" i="26"/>
  <c r="R467" i="26"/>
  <c r="N467" i="26"/>
  <c r="J467" i="26"/>
  <c r="O466" i="26"/>
  <c r="K466" i="26"/>
  <c r="Q467" i="26"/>
  <c r="M467" i="26"/>
  <c r="I467" i="26"/>
  <c r="R466" i="26"/>
  <c r="N466" i="26"/>
  <c r="J466" i="26"/>
  <c r="P467" i="26"/>
  <c r="L467" i="26"/>
  <c r="H467" i="26"/>
  <c r="Q466" i="26"/>
  <c r="M466" i="26"/>
  <c r="I466" i="26"/>
  <c r="K467" i="26"/>
  <c r="H466" i="26"/>
  <c r="G467" i="26"/>
  <c r="S467" i="26" s="1"/>
  <c r="P466" i="26"/>
  <c r="Z453" i="26"/>
  <c r="AL453" i="26"/>
  <c r="I450" i="26"/>
  <c r="Q450" i="26"/>
  <c r="AM440" i="26"/>
  <c r="AN445" i="26"/>
  <c r="AN446" i="26"/>
  <c r="J448" i="26"/>
  <c r="O467" i="26"/>
  <c r="P539" i="26"/>
  <c r="S429" i="26"/>
  <c r="O453" i="26"/>
  <c r="J444" i="26"/>
  <c r="J446" i="26"/>
  <c r="N448" i="26"/>
  <c r="G444" i="26"/>
  <c r="G453" i="26" s="1"/>
  <c r="K444" i="26"/>
  <c r="K453" i="26" s="1"/>
  <c r="O444" i="26"/>
  <c r="O450" i="26" s="1"/>
  <c r="K446" i="26"/>
  <c r="O447" i="26"/>
  <c r="K448" i="26"/>
  <c r="G530" i="26"/>
  <c r="O530" i="26"/>
  <c r="O528" i="26" s="1"/>
  <c r="H524" i="26"/>
  <c r="H540" i="26" s="1"/>
  <c r="H444" i="26"/>
  <c r="H450" i="26" s="1"/>
  <c r="L444" i="26"/>
  <c r="L450" i="26" s="1"/>
  <c r="P444" i="26"/>
  <c r="P453" i="26" s="1"/>
  <c r="L446" i="26"/>
  <c r="P447" i="26"/>
  <c r="L448" i="26"/>
  <c r="M527" i="26"/>
  <c r="H531" i="26"/>
  <c r="P531" i="26"/>
  <c r="P524" i="26"/>
  <c r="P540" i="26" s="1"/>
  <c r="H527" i="26"/>
  <c r="I444" i="26"/>
  <c r="I447" i="26" s="1"/>
  <c r="M444" i="26"/>
  <c r="M453" i="26" s="1"/>
  <c r="Q444" i="26"/>
  <c r="Q453" i="26" s="1"/>
  <c r="I446" i="26"/>
  <c r="Q446" i="26"/>
  <c r="M447" i="26"/>
  <c r="Q447" i="26"/>
  <c r="I448" i="26"/>
  <c r="Q448" i="26"/>
  <c r="M524" i="26"/>
  <c r="Q530" i="26"/>
  <c r="G494" i="26"/>
  <c r="T494" i="26" s="1"/>
  <c r="AA517" i="26"/>
  <c r="I521" i="26"/>
  <c r="I523" i="26" s="1"/>
  <c r="Q521" i="26"/>
  <c r="Q523" i="26" s="1"/>
  <c r="I524" i="26"/>
  <c r="Q524" i="26"/>
  <c r="M525" i="26"/>
  <c r="M530" i="26"/>
  <c r="AA526" i="26"/>
  <c r="AA523" i="26"/>
  <c r="AA522" i="26"/>
  <c r="AM518" i="26"/>
  <c r="AN517" i="26"/>
  <c r="AA516" i="26"/>
  <c r="AN526" i="26"/>
  <c r="AN523" i="26"/>
  <c r="AN522" i="26"/>
  <c r="AB518" i="26"/>
  <c r="AM517" i="26"/>
  <c r="AN516" i="26"/>
  <c r="G527" i="26"/>
  <c r="AB516" i="26"/>
  <c r="AB517" i="26"/>
  <c r="L521" i="26"/>
  <c r="L527" i="26" s="1"/>
  <c r="AB522" i="26"/>
  <c r="L523" i="26"/>
  <c r="AB523" i="26"/>
  <c r="H525" i="26"/>
  <c r="H539" i="26" s="1"/>
  <c r="P525" i="26"/>
  <c r="AB526" i="26"/>
  <c r="H528" i="26"/>
  <c r="P528" i="26"/>
  <c r="AM516" i="26"/>
  <c r="J530" i="26"/>
  <c r="J528" i="26" s="1"/>
  <c r="M521" i="26"/>
  <c r="M528" i="26" s="1"/>
  <c r="AM522" i="26"/>
  <c r="M523" i="26"/>
  <c r="AM523" i="26"/>
  <c r="Q525" i="26"/>
  <c r="AM526" i="26"/>
  <c r="J521" i="26"/>
  <c r="J524" i="26" s="1"/>
  <c r="N521" i="26"/>
  <c r="N524" i="26" s="1"/>
  <c r="R521" i="26"/>
  <c r="R527" i="26" s="1"/>
  <c r="N523" i="26"/>
  <c r="R524" i="26"/>
  <c r="N525" i="26"/>
  <c r="G521" i="26"/>
  <c r="K521" i="26"/>
  <c r="K527" i="26" s="1"/>
  <c r="O521" i="26"/>
  <c r="O527" i="26" s="1"/>
  <c r="G523" i="26"/>
  <c r="O523" i="26"/>
  <c r="G524" i="26"/>
  <c r="K524" i="26"/>
  <c r="G525" i="26"/>
  <c r="O525" i="26"/>
  <c r="M454" i="26" l="1"/>
  <c r="M451" i="26"/>
  <c r="K454" i="26"/>
  <c r="K451" i="26"/>
  <c r="N300" i="26"/>
  <c r="N297" i="26"/>
  <c r="Q300" i="26"/>
  <c r="H146" i="26"/>
  <c r="H143" i="26"/>
  <c r="G223" i="26"/>
  <c r="J146" i="26"/>
  <c r="J143" i="26"/>
  <c r="G454" i="26"/>
  <c r="G451" i="26"/>
  <c r="O300" i="26"/>
  <c r="J300" i="26"/>
  <c r="M300" i="26"/>
  <c r="M297" i="26"/>
  <c r="I223" i="26"/>
  <c r="I220" i="26"/>
  <c r="P454" i="26"/>
  <c r="P451" i="26"/>
  <c r="P300" i="26"/>
  <c r="P297" i="26"/>
  <c r="P223" i="26"/>
  <c r="R223" i="26"/>
  <c r="Q540" i="26"/>
  <c r="Q539" i="26"/>
  <c r="Q454" i="26"/>
  <c r="Q451" i="26"/>
  <c r="G377" i="26"/>
  <c r="G374" i="26"/>
  <c r="G300" i="26"/>
  <c r="G297" i="26"/>
  <c r="L300" i="26"/>
  <c r="L146" i="26"/>
  <c r="L143" i="26"/>
  <c r="K525" i="26"/>
  <c r="J525" i="26"/>
  <c r="R523" i="26"/>
  <c r="M540" i="26"/>
  <c r="M539" i="26"/>
  <c r="N530" i="26"/>
  <c r="N527" i="26"/>
  <c r="M446" i="26"/>
  <c r="P529" i="26"/>
  <c r="P536" i="26" s="1"/>
  <c r="P538" i="26" s="1"/>
  <c r="Q527" i="26"/>
  <c r="H448" i="26"/>
  <c r="P446" i="26"/>
  <c r="K530" i="26"/>
  <c r="G448" i="26"/>
  <c r="O446" i="26"/>
  <c r="J453" i="26"/>
  <c r="J451" i="26" s="1"/>
  <c r="P419" i="26"/>
  <c r="P418" i="26"/>
  <c r="L72" i="26" s="1"/>
  <c r="I419" i="26"/>
  <c r="I418" i="26"/>
  <c r="L65" i="26" s="1"/>
  <c r="R419" i="26"/>
  <c r="R418" i="26"/>
  <c r="L74" i="26" s="1"/>
  <c r="R446" i="26"/>
  <c r="I453" i="26"/>
  <c r="L453" i="26"/>
  <c r="K450" i="26"/>
  <c r="K376" i="26"/>
  <c r="G373" i="26"/>
  <c r="P265" i="26"/>
  <c r="P264" i="26"/>
  <c r="J72" i="26" s="1"/>
  <c r="G294" i="26"/>
  <c r="K369" i="26"/>
  <c r="N371" i="26"/>
  <c r="J370" i="26"/>
  <c r="N373" i="26"/>
  <c r="Q341" i="26"/>
  <c r="K73" i="26" s="1"/>
  <c r="Q342" i="26"/>
  <c r="J342" i="26"/>
  <c r="J341" i="26"/>
  <c r="K66" i="26" s="1"/>
  <c r="O342" i="26"/>
  <c r="O341" i="26"/>
  <c r="K71" i="26" s="1"/>
  <c r="H342" i="26"/>
  <c r="H341" i="26"/>
  <c r="K64" i="26" s="1"/>
  <c r="K265" i="26"/>
  <c r="K264" i="26"/>
  <c r="J67" i="26" s="1"/>
  <c r="J297" i="26"/>
  <c r="J294" i="26"/>
  <c r="N452" i="26"/>
  <c r="N459" i="26" s="1"/>
  <c r="N461" i="26" s="1"/>
  <c r="N460" i="26"/>
  <c r="P370" i="26"/>
  <c r="I386" i="26"/>
  <c r="I385" i="26"/>
  <c r="Q377" i="26"/>
  <c r="M376" i="26"/>
  <c r="I373" i="26"/>
  <c r="J265" i="26"/>
  <c r="J264" i="26"/>
  <c r="J66" i="26" s="1"/>
  <c r="I297" i="26"/>
  <c r="I294" i="26"/>
  <c r="K371" i="26"/>
  <c r="H374" i="26"/>
  <c r="Q264" i="26"/>
  <c r="J73" i="26" s="1"/>
  <c r="Q265" i="26"/>
  <c r="P309" i="26"/>
  <c r="P308" i="26"/>
  <c r="K299" i="26"/>
  <c r="G296" i="26"/>
  <c r="H217" i="26"/>
  <c r="P140" i="26"/>
  <c r="H138" i="26"/>
  <c r="M369" i="26"/>
  <c r="R296" i="26"/>
  <c r="G220" i="26"/>
  <c r="G217" i="26"/>
  <c r="K138" i="26"/>
  <c r="I299" i="26"/>
  <c r="R220" i="26"/>
  <c r="R217" i="26"/>
  <c r="N231" i="26"/>
  <c r="N232" i="26"/>
  <c r="N187" i="26"/>
  <c r="I70" i="26" s="1"/>
  <c r="N188" i="26"/>
  <c r="J140" i="26"/>
  <c r="R138" i="26"/>
  <c r="G371" i="26"/>
  <c r="G386" i="26" s="1"/>
  <c r="H299" i="26"/>
  <c r="J236" i="26"/>
  <c r="Q232" i="26"/>
  <c r="Q231" i="26"/>
  <c r="M138" i="26"/>
  <c r="R219" i="26"/>
  <c r="Q145" i="26"/>
  <c r="R185" i="26"/>
  <c r="I60" i="26" s="1"/>
  <c r="R199" i="26"/>
  <c r="N185" i="26"/>
  <c r="I56" i="26" s="1"/>
  <c r="N199" i="26"/>
  <c r="H185" i="26"/>
  <c r="I50" i="26" s="1"/>
  <c r="H199" i="26"/>
  <c r="N222" i="26"/>
  <c r="I219" i="26"/>
  <c r="J142" i="26"/>
  <c r="J430" i="26"/>
  <c r="J416" i="26"/>
  <c r="L52" i="26" s="1"/>
  <c r="G465" i="26"/>
  <c r="S464" i="26"/>
  <c r="L430" i="26"/>
  <c r="L416" i="26"/>
  <c r="L54" i="26" s="1"/>
  <c r="Q430" i="26"/>
  <c r="Q416" i="26"/>
  <c r="L59" i="26" s="1"/>
  <c r="P219" i="26"/>
  <c r="O145" i="26"/>
  <c r="O339" i="26"/>
  <c r="K57" i="26" s="1"/>
  <c r="O353" i="26"/>
  <c r="I339" i="26"/>
  <c r="K51" i="26" s="1"/>
  <c r="I353" i="26"/>
  <c r="J339" i="26"/>
  <c r="K52" i="26" s="1"/>
  <c r="J353" i="26"/>
  <c r="L222" i="26"/>
  <c r="G219" i="26"/>
  <c r="P142" i="26"/>
  <c r="X80" i="26"/>
  <c r="G83" i="26"/>
  <c r="G311" i="26"/>
  <c r="S310" i="26"/>
  <c r="L276" i="26"/>
  <c r="L262" i="26"/>
  <c r="J54" i="26" s="1"/>
  <c r="Q262" i="26"/>
  <c r="J59" i="26" s="1"/>
  <c r="Q276" i="26"/>
  <c r="R262" i="26"/>
  <c r="J60" i="26" s="1"/>
  <c r="R276" i="26"/>
  <c r="N540" i="26"/>
  <c r="N539" i="26"/>
  <c r="M531" i="26"/>
  <c r="M529" i="26" s="1"/>
  <c r="M536" i="26" s="1"/>
  <c r="J527" i="26"/>
  <c r="I530" i="26"/>
  <c r="I463" i="26"/>
  <c r="I462" i="26"/>
  <c r="L524" i="26"/>
  <c r="L539" i="26" s="1"/>
  <c r="G531" i="26"/>
  <c r="O454" i="26"/>
  <c r="M419" i="26"/>
  <c r="M418" i="26"/>
  <c r="L69" i="26" s="1"/>
  <c r="K419" i="26"/>
  <c r="K418" i="26"/>
  <c r="L67" i="26" s="1"/>
  <c r="P450" i="26"/>
  <c r="R453" i="26"/>
  <c r="H453" i="26"/>
  <c r="G450" i="26"/>
  <c r="L265" i="26"/>
  <c r="L264" i="26"/>
  <c r="J68" i="26" s="1"/>
  <c r="R386" i="26"/>
  <c r="R385" i="26"/>
  <c r="R377" i="26"/>
  <c r="R375" i="26" s="1"/>
  <c r="R382" i="26" s="1"/>
  <c r="N342" i="26"/>
  <c r="N341" i="26"/>
  <c r="K70" i="26" s="1"/>
  <c r="L342" i="26"/>
  <c r="L341" i="26"/>
  <c r="K68" i="26" s="1"/>
  <c r="R309" i="26"/>
  <c r="R308" i="26"/>
  <c r="O370" i="26"/>
  <c r="O386" i="26" s="1"/>
  <c r="P371" i="26"/>
  <c r="P369" i="26"/>
  <c r="P376" i="26"/>
  <c r="P374" i="26" s="1"/>
  <c r="H377" i="26"/>
  <c r="M264" i="26"/>
  <c r="J69" i="26" s="1"/>
  <c r="M265" i="26"/>
  <c r="L188" i="26"/>
  <c r="L187" i="26"/>
  <c r="I68" i="26" s="1"/>
  <c r="R299" i="26"/>
  <c r="K188" i="26"/>
  <c r="K187" i="26"/>
  <c r="I67" i="26" s="1"/>
  <c r="Q296" i="26"/>
  <c r="I188" i="26"/>
  <c r="I187" i="26"/>
  <c r="I65" i="26" s="1"/>
  <c r="R187" i="26"/>
  <c r="I74" i="26" s="1"/>
  <c r="R188" i="26"/>
  <c r="P296" i="26"/>
  <c r="O188" i="26"/>
  <c r="O187" i="26"/>
  <c r="I71" i="26" s="1"/>
  <c r="O222" i="26"/>
  <c r="M145" i="26"/>
  <c r="AO530" i="26"/>
  <c r="AR530" i="26"/>
  <c r="AN530" i="26"/>
  <c r="AP530" i="26" s="1"/>
  <c r="AQ530" i="26"/>
  <c r="I199" i="26"/>
  <c r="I185" i="26"/>
  <c r="I51" i="26" s="1"/>
  <c r="AO222" i="26"/>
  <c r="AR222" i="26"/>
  <c r="AN222" i="26"/>
  <c r="AQ222" i="26"/>
  <c r="AS222" i="26" s="1"/>
  <c r="G234" i="26"/>
  <c r="S233" i="26"/>
  <c r="L185" i="26"/>
  <c r="I54" i="26" s="1"/>
  <c r="L199" i="26"/>
  <c r="J222" i="26"/>
  <c r="P145" i="26"/>
  <c r="AC453" i="26"/>
  <c r="AF453" i="26"/>
  <c r="AB453" i="26"/>
  <c r="AD453" i="26" s="1"/>
  <c r="AE453" i="26"/>
  <c r="K416" i="26"/>
  <c r="L53" i="26" s="1"/>
  <c r="K430" i="26"/>
  <c r="P416" i="26"/>
  <c r="L58" i="26" s="1"/>
  <c r="P430" i="26"/>
  <c r="Q222" i="26"/>
  <c r="K145" i="26"/>
  <c r="M142" i="26"/>
  <c r="AF376" i="26"/>
  <c r="AB376" i="26"/>
  <c r="AE376" i="26"/>
  <c r="AG376" i="26" s="1"/>
  <c r="AC376" i="26"/>
  <c r="H353" i="26"/>
  <c r="H339" i="26"/>
  <c r="K50" i="26" s="1"/>
  <c r="M339" i="26"/>
  <c r="K55" i="26" s="1"/>
  <c r="M353" i="26"/>
  <c r="N339" i="26"/>
  <c r="K56" i="26" s="1"/>
  <c r="N353" i="26"/>
  <c r="H222" i="26"/>
  <c r="R145" i="26"/>
  <c r="L142" i="26"/>
  <c r="K262" i="26"/>
  <c r="J53" i="26" s="1"/>
  <c r="K276" i="26"/>
  <c r="P276" i="26"/>
  <c r="P262" i="26"/>
  <c r="J58" i="26" s="1"/>
  <c r="AO299" i="26"/>
  <c r="AR299" i="26"/>
  <c r="AN299" i="26"/>
  <c r="AP299" i="26" s="1"/>
  <c r="AQ299" i="26"/>
  <c r="J536" i="26"/>
  <c r="J531" i="26"/>
  <c r="J529" i="26" s="1"/>
  <c r="G528" i="26"/>
  <c r="O524" i="26"/>
  <c r="O540" i="26" s="1"/>
  <c r="K523" i="26"/>
  <c r="R525" i="26"/>
  <c r="J523" i="26"/>
  <c r="Q528" i="26"/>
  <c r="I525" i="26"/>
  <c r="I540" i="26" s="1"/>
  <c r="M448" i="26"/>
  <c r="I527" i="26"/>
  <c r="P448" i="26"/>
  <c r="L447" i="26"/>
  <c r="L463" i="26" s="1"/>
  <c r="H446" i="26"/>
  <c r="O448" i="26"/>
  <c r="K447" i="26"/>
  <c r="K463" i="26" s="1"/>
  <c r="G446" i="26"/>
  <c r="M450" i="26"/>
  <c r="H419" i="26"/>
  <c r="H418" i="26"/>
  <c r="L64" i="26" s="1"/>
  <c r="Q419" i="26"/>
  <c r="Q418" i="26"/>
  <c r="L73" i="26" s="1"/>
  <c r="J419" i="26"/>
  <c r="J418" i="26"/>
  <c r="L66" i="26" s="1"/>
  <c r="O418" i="26"/>
  <c r="L71" i="26" s="1"/>
  <c r="O419" i="26"/>
  <c r="N463" i="26"/>
  <c r="N462" i="26"/>
  <c r="L419" i="26"/>
  <c r="L418" i="26"/>
  <c r="L68" i="26" s="1"/>
  <c r="O376" i="26"/>
  <c r="O373" i="26"/>
  <c r="H265" i="26"/>
  <c r="H264" i="26"/>
  <c r="J64" i="26" s="1"/>
  <c r="O294" i="26"/>
  <c r="O309" i="26" s="1"/>
  <c r="K309" i="26"/>
  <c r="K308" i="26"/>
  <c r="N369" i="26"/>
  <c r="N376" i="26"/>
  <c r="I341" i="26"/>
  <c r="K65" i="26" s="1"/>
  <c r="I342" i="26"/>
  <c r="R342" i="26"/>
  <c r="R341" i="26"/>
  <c r="K74" i="26" s="1"/>
  <c r="P342" i="26"/>
  <c r="P341" i="26"/>
  <c r="K72" i="26" s="1"/>
  <c r="R297" i="26"/>
  <c r="N309" i="26"/>
  <c r="N308" i="26"/>
  <c r="J447" i="26"/>
  <c r="J450" i="26"/>
  <c r="Q386" i="26"/>
  <c r="Q371" i="26"/>
  <c r="Q385" i="26" s="1"/>
  <c r="M371" i="26"/>
  <c r="Q373" i="26"/>
  <c r="R265" i="26"/>
  <c r="R264" i="26"/>
  <c r="J74" i="26" s="1"/>
  <c r="Q297" i="26"/>
  <c r="Q294" i="26"/>
  <c r="Q308" i="26" s="1"/>
  <c r="M309" i="26"/>
  <c r="M308" i="26"/>
  <c r="H370" i="26"/>
  <c r="L370" i="26"/>
  <c r="L369" i="26"/>
  <c r="L374" i="26"/>
  <c r="H373" i="26"/>
  <c r="I264" i="26"/>
  <c r="J65" i="26" s="1"/>
  <c r="I265" i="26"/>
  <c r="L297" i="26"/>
  <c r="L294" i="26"/>
  <c r="L308" i="26" s="1"/>
  <c r="H309" i="26"/>
  <c r="H308" i="26"/>
  <c r="O296" i="26"/>
  <c r="P217" i="26"/>
  <c r="P231" i="26" s="1"/>
  <c r="L232" i="26"/>
  <c r="L231" i="26"/>
  <c r="H140" i="26"/>
  <c r="P138" i="26"/>
  <c r="J296" i="26"/>
  <c r="O220" i="26"/>
  <c r="O217" i="26"/>
  <c r="O232" i="26" s="1"/>
  <c r="K232" i="26"/>
  <c r="K231" i="26"/>
  <c r="K140" i="26"/>
  <c r="G139" i="26"/>
  <c r="G155" i="26" s="1"/>
  <c r="M296" i="26"/>
  <c r="P188" i="26"/>
  <c r="P187" i="26"/>
  <c r="I72" i="26" s="1"/>
  <c r="J220" i="26"/>
  <c r="J217" i="26"/>
  <c r="J231" i="26" s="1"/>
  <c r="M188" i="26"/>
  <c r="M187" i="26"/>
  <c r="I69" i="26" s="1"/>
  <c r="I236" i="26"/>
  <c r="R140" i="26"/>
  <c r="N139" i="26"/>
  <c r="N155" i="26" s="1"/>
  <c r="J138" i="26"/>
  <c r="O371" i="26"/>
  <c r="L296" i="26"/>
  <c r="M220" i="26"/>
  <c r="M217" i="26"/>
  <c r="M231" i="26" s="1"/>
  <c r="I232" i="26"/>
  <c r="I231" i="26"/>
  <c r="I139" i="26"/>
  <c r="I155" i="26" s="1"/>
  <c r="K222" i="26"/>
  <c r="I145" i="26"/>
  <c r="Q199" i="26"/>
  <c r="Q185" i="26"/>
  <c r="I59" i="26" s="1"/>
  <c r="M199" i="26"/>
  <c r="M185" i="26"/>
  <c r="I55" i="26" s="1"/>
  <c r="K185" i="26"/>
  <c r="I53" i="26" s="1"/>
  <c r="K199" i="26"/>
  <c r="P185" i="26"/>
  <c r="I58" i="26" s="1"/>
  <c r="P199" i="26"/>
  <c r="N430" i="26"/>
  <c r="N416" i="26"/>
  <c r="L56" i="26" s="1"/>
  <c r="O416" i="26"/>
  <c r="L57" i="26" s="1"/>
  <c r="O430" i="26"/>
  <c r="I430" i="26"/>
  <c r="I416" i="26"/>
  <c r="L51" i="26" s="1"/>
  <c r="M222" i="26"/>
  <c r="G145" i="26"/>
  <c r="G388" i="26"/>
  <c r="S387" i="26"/>
  <c r="L353" i="26"/>
  <c r="L339" i="26"/>
  <c r="K54" i="26" s="1"/>
  <c r="Q339" i="26"/>
  <c r="K59" i="26" s="1"/>
  <c r="Q353" i="26"/>
  <c r="R339" i="26"/>
  <c r="K60" i="26" s="1"/>
  <c r="R353" i="26"/>
  <c r="N145" i="26"/>
  <c r="H142" i="26"/>
  <c r="O262" i="26"/>
  <c r="J57" i="26" s="1"/>
  <c r="O276" i="26"/>
  <c r="I262" i="26"/>
  <c r="J51" i="26" s="1"/>
  <c r="I276" i="26"/>
  <c r="J262" i="26"/>
  <c r="J52" i="26" s="1"/>
  <c r="J276" i="26"/>
  <c r="AO145" i="26"/>
  <c r="AR145" i="26"/>
  <c r="AN145" i="26"/>
  <c r="AP145" i="26" s="1"/>
  <c r="AQ145" i="26"/>
  <c r="AC145" i="26"/>
  <c r="AF145" i="26"/>
  <c r="AB145" i="26"/>
  <c r="AD145" i="26" s="1"/>
  <c r="AE145" i="26"/>
  <c r="G540" i="26"/>
  <c r="G539" i="26"/>
  <c r="R530" i="26"/>
  <c r="L530" i="26"/>
  <c r="L525" i="26"/>
  <c r="L528" i="26"/>
  <c r="Q531" i="26"/>
  <c r="Q529" i="26" s="1"/>
  <c r="Q536" i="26"/>
  <c r="Q463" i="26"/>
  <c r="Q462" i="26"/>
  <c r="H529" i="26"/>
  <c r="H536" i="26" s="1"/>
  <c r="H538" i="26" s="1"/>
  <c r="H447" i="26"/>
  <c r="O531" i="26"/>
  <c r="O529" i="26" s="1"/>
  <c r="O536" i="26"/>
  <c r="O538" i="26" s="1"/>
  <c r="O451" i="26"/>
  <c r="G447" i="26"/>
  <c r="J463" i="26"/>
  <c r="J462" i="26"/>
  <c r="N419" i="26"/>
  <c r="N418" i="26"/>
  <c r="L70" i="26" s="1"/>
  <c r="R447" i="26"/>
  <c r="K374" i="26"/>
  <c r="K373" i="26"/>
  <c r="O297" i="26"/>
  <c r="G309" i="26"/>
  <c r="G308" i="26"/>
  <c r="J386" i="26"/>
  <c r="J385" i="26"/>
  <c r="J377" i="26"/>
  <c r="J375" i="26" s="1"/>
  <c r="J382" i="26" s="1"/>
  <c r="M341" i="26"/>
  <c r="K69" i="26" s="1"/>
  <c r="M342" i="26"/>
  <c r="K342" i="26"/>
  <c r="K341" i="26"/>
  <c r="K67" i="26" s="1"/>
  <c r="O265" i="26"/>
  <c r="O264" i="26"/>
  <c r="J71" i="26" s="1"/>
  <c r="J309" i="26"/>
  <c r="J308" i="26"/>
  <c r="R451" i="26"/>
  <c r="R450" i="26"/>
  <c r="M374" i="26"/>
  <c r="I377" i="26"/>
  <c r="I375" i="26" s="1"/>
  <c r="I382" i="26" s="1"/>
  <c r="N265" i="26"/>
  <c r="N264" i="26"/>
  <c r="J70" i="26" s="1"/>
  <c r="I309" i="26"/>
  <c r="I308" i="26"/>
  <c r="H386" i="26"/>
  <c r="H385" i="26"/>
  <c r="L377" i="26"/>
  <c r="L375" i="26" s="1"/>
  <c r="L382" i="26" s="1"/>
  <c r="P220" i="26"/>
  <c r="H232" i="26"/>
  <c r="H231" i="26"/>
  <c r="L155" i="26"/>
  <c r="L154" i="26"/>
  <c r="G232" i="26"/>
  <c r="G231" i="26"/>
  <c r="O155" i="26"/>
  <c r="O154" i="26"/>
  <c r="H188" i="26"/>
  <c r="H187" i="26"/>
  <c r="I64" i="26" s="1"/>
  <c r="R232" i="26"/>
  <c r="R231" i="26"/>
  <c r="Q188" i="26"/>
  <c r="Q187" i="26"/>
  <c r="I73" i="26" s="1"/>
  <c r="J187" i="26"/>
  <c r="I66" i="26" s="1"/>
  <c r="J188" i="26"/>
  <c r="J139" i="26"/>
  <c r="Q155" i="26"/>
  <c r="Q154" i="26"/>
  <c r="AF530" i="26"/>
  <c r="AB530" i="26"/>
  <c r="AE530" i="26"/>
  <c r="AG530" i="26" s="1"/>
  <c r="AC530" i="26"/>
  <c r="J185" i="26"/>
  <c r="I52" i="26" s="1"/>
  <c r="J199" i="26"/>
  <c r="AC222" i="26"/>
  <c r="AF222" i="26"/>
  <c r="AB222" i="26"/>
  <c r="AE222" i="26"/>
  <c r="O185" i="26"/>
  <c r="I57" i="26" s="1"/>
  <c r="O199" i="26"/>
  <c r="AQ453" i="26"/>
  <c r="AO453" i="26"/>
  <c r="AR453" i="26"/>
  <c r="AN453" i="26"/>
  <c r="AP453" i="26" s="1"/>
  <c r="R430" i="26"/>
  <c r="R416" i="26"/>
  <c r="L60" i="26" s="1"/>
  <c r="H430" i="26"/>
  <c r="H416" i="26"/>
  <c r="L50" i="26" s="1"/>
  <c r="M430" i="26"/>
  <c r="M416" i="26"/>
  <c r="L55" i="26" s="1"/>
  <c r="R236" i="26"/>
  <c r="K339" i="26"/>
  <c r="K53" i="26" s="1"/>
  <c r="K353" i="26"/>
  <c r="P353" i="26"/>
  <c r="P339" i="26"/>
  <c r="K58" i="26" s="1"/>
  <c r="AO376" i="26"/>
  <c r="AR376" i="26"/>
  <c r="AN376" i="26"/>
  <c r="AQ376" i="26"/>
  <c r="AS376" i="26" s="1"/>
  <c r="AF299" i="26"/>
  <c r="AB299" i="26"/>
  <c r="AE299" i="26"/>
  <c r="AC299" i="26"/>
  <c r="H276" i="26"/>
  <c r="H262" i="26"/>
  <c r="J50" i="26" s="1"/>
  <c r="M262" i="26"/>
  <c r="J55" i="26" s="1"/>
  <c r="M276" i="26"/>
  <c r="N262" i="26"/>
  <c r="J56" i="26" s="1"/>
  <c r="N276" i="26"/>
  <c r="J383" i="26" l="1"/>
  <c r="J384" i="26"/>
  <c r="L383" i="26"/>
  <c r="R384" i="26"/>
  <c r="R383" i="26"/>
  <c r="M537" i="26"/>
  <c r="M538" i="26"/>
  <c r="AD299" i="26"/>
  <c r="R531" i="26"/>
  <c r="R528" i="26"/>
  <c r="M223" i="26"/>
  <c r="M221" i="26" s="1"/>
  <c r="M228" i="26"/>
  <c r="M230" i="26" s="1"/>
  <c r="K223" i="26"/>
  <c r="K220" i="26"/>
  <c r="J155" i="26"/>
  <c r="J154" i="26"/>
  <c r="L386" i="26"/>
  <c r="L385" i="26"/>
  <c r="AS299" i="26"/>
  <c r="AG453" i="26"/>
  <c r="P146" i="26"/>
  <c r="P143" i="26"/>
  <c r="AS530" i="26"/>
  <c r="M146" i="26"/>
  <c r="M143" i="26"/>
  <c r="M232" i="26"/>
  <c r="J232" i="26"/>
  <c r="O231" i="26"/>
  <c r="P232" i="26"/>
  <c r="L309" i="26"/>
  <c r="L384" i="26"/>
  <c r="P386" i="26"/>
  <c r="P385" i="26"/>
  <c r="Q309" i="26"/>
  <c r="G529" i="26"/>
  <c r="G536" i="26" s="1"/>
  <c r="G538" i="26" s="1"/>
  <c r="X81" i="26"/>
  <c r="M19" i="26" s="1"/>
  <c r="F473" i="26" s="1"/>
  <c r="G84" i="26"/>
  <c r="X82" i="26" s="1"/>
  <c r="L223" i="26"/>
  <c r="L220" i="26"/>
  <c r="M155" i="26"/>
  <c r="M154" i="26"/>
  <c r="H300" i="26"/>
  <c r="H298" i="26" s="1"/>
  <c r="H305" i="26"/>
  <c r="H297" i="26"/>
  <c r="H155" i="26"/>
  <c r="H154" i="26"/>
  <c r="K300" i="26"/>
  <c r="K297" i="26"/>
  <c r="I384" i="26"/>
  <c r="I383" i="26"/>
  <c r="K386" i="26"/>
  <c r="K385" i="26"/>
  <c r="P537" i="26"/>
  <c r="P541" i="26" s="1"/>
  <c r="P463" i="26"/>
  <c r="P462" i="26"/>
  <c r="M463" i="26"/>
  <c r="M462" i="26"/>
  <c r="N531" i="26"/>
  <c r="N528" i="26"/>
  <c r="L144" i="26"/>
  <c r="L151" i="26" s="1"/>
  <c r="L153" i="26" s="1"/>
  <c r="L298" i="26"/>
  <c r="L305" i="26" s="1"/>
  <c r="Q452" i="26"/>
  <c r="Q459" i="26" s="1"/>
  <c r="P452" i="26"/>
  <c r="P459" i="26" s="1"/>
  <c r="P461" i="26" s="1"/>
  <c r="I221" i="26"/>
  <c r="I228" i="26" s="1"/>
  <c r="M229" i="26"/>
  <c r="I539" i="26"/>
  <c r="N377" i="26"/>
  <c r="N374" i="26"/>
  <c r="O377" i="26"/>
  <c r="O374" i="26"/>
  <c r="J540" i="26"/>
  <c r="J539" i="26"/>
  <c r="AT299" i="26"/>
  <c r="R146" i="26"/>
  <c r="R143" i="26"/>
  <c r="AH453" i="26"/>
  <c r="J223" i="26"/>
  <c r="J221" i="26" s="1"/>
  <c r="J228" i="26"/>
  <c r="J230" i="26" s="1"/>
  <c r="S234" i="26"/>
  <c r="G185" i="26"/>
  <c r="G199" i="26"/>
  <c r="S199" i="26" s="1"/>
  <c r="G235" i="26"/>
  <c r="AT530" i="26"/>
  <c r="O223" i="26"/>
  <c r="O221" i="26" s="1"/>
  <c r="O228" i="26" s="1"/>
  <c r="N154" i="26"/>
  <c r="O308" i="26"/>
  <c r="K462" i="26"/>
  <c r="L462" i="26"/>
  <c r="P88" i="26"/>
  <c r="N88" i="26"/>
  <c r="N165" i="26"/>
  <c r="M242" i="26"/>
  <c r="N319" i="26"/>
  <c r="P242" i="26"/>
  <c r="M396" i="26"/>
  <c r="M165" i="26"/>
  <c r="N242" i="26"/>
  <c r="P396" i="26"/>
  <c r="P165" i="26"/>
  <c r="P319" i="26"/>
  <c r="M319" i="26"/>
  <c r="N396" i="26"/>
  <c r="M88" i="26"/>
  <c r="M377" i="26"/>
  <c r="M375" i="26" s="1"/>
  <c r="M382" i="26" s="1"/>
  <c r="K377" i="26"/>
  <c r="K375" i="26" s="1"/>
  <c r="K382" i="26" s="1"/>
  <c r="L454" i="26"/>
  <c r="L452" i="26" s="1"/>
  <c r="L459" i="26" s="1"/>
  <c r="L451" i="26"/>
  <c r="O463" i="26"/>
  <c r="O462" i="26"/>
  <c r="P221" i="26"/>
  <c r="P228" i="26" s="1"/>
  <c r="P230" i="26" s="1"/>
  <c r="P298" i="26"/>
  <c r="P305" i="26" s="1"/>
  <c r="P306" i="26" s="1"/>
  <c r="M298" i="26"/>
  <c r="M305" i="26" s="1"/>
  <c r="M307" i="26" s="1"/>
  <c r="O298" i="26"/>
  <c r="O305" i="26" s="1"/>
  <c r="K452" i="26"/>
  <c r="K459" i="26" s="1"/>
  <c r="K460" i="26" s="1"/>
  <c r="AG299" i="26"/>
  <c r="AP376" i="26"/>
  <c r="AT376" i="26" s="1"/>
  <c r="AG222" i="26"/>
  <c r="AD530" i="26"/>
  <c r="AH530" i="26" s="1"/>
  <c r="N146" i="26"/>
  <c r="N143" i="26"/>
  <c r="S388" i="26"/>
  <c r="G339" i="26"/>
  <c r="G353" i="26"/>
  <c r="S353" i="26" s="1"/>
  <c r="G389" i="26"/>
  <c r="L307" i="26"/>
  <c r="L306" i="26"/>
  <c r="M306" i="26"/>
  <c r="P155" i="26"/>
  <c r="P154" i="26"/>
  <c r="H383" i="26"/>
  <c r="N386" i="26"/>
  <c r="N385" i="26"/>
  <c r="H463" i="26"/>
  <c r="H462" i="26"/>
  <c r="H223" i="26"/>
  <c r="H221" i="26" s="1"/>
  <c r="H228" i="26" s="1"/>
  <c r="H220" i="26"/>
  <c r="K151" i="26"/>
  <c r="K146" i="26"/>
  <c r="K144" i="26" s="1"/>
  <c r="K143" i="26"/>
  <c r="I154" i="26"/>
  <c r="G154" i="26"/>
  <c r="R305" i="26"/>
  <c r="R300" i="26"/>
  <c r="R298" i="26" s="1"/>
  <c r="H375" i="26"/>
  <c r="H382" i="26" s="1"/>
  <c r="H384" i="26" s="1"/>
  <c r="H459" i="26"/>
  <c r="H454" i="26"/>
  <c r="H452" i="26" s="1"/>
  <c r="H451" i="26"/>
  <c r="H537" i="26"/>
  <c r="H541" i="26" s="1"/>
  <c r="I531" i="26"/>
  <c r="I529" i="26" s="1"/>
  <c r="I536" i="26" s="1"/>
  <c r="I528" i="26"/>
  <c r="L540" i="26"/>
  <c r="O539" i="26"/>
  <c r="S465" i="26"/>
  <c r="G430" i="26"/>
  <c r="S430" i="26" s="1"/>
  <c r="G416" i="26"/>
  <c r="G466" i="26"/>
  <c r="I230" i="26"/>
  <c r="I229" i="26"/>
  <c r="Q146" i="26"/>
  <c r="Q143" i="26"/>
  <c r="R155" i="26"/>
  <c r="R154" i="26"/>
  <c r="I300" i="26"/>
  <c r="I298" i="26" s="1"/>
  <c r="I305" i="26"/>
  <c r="I307" i="26" s="1"/>
  <c r="R307" i="26"/>
  <c r="R306" i="26"/>
  <c r="G385" i="26"/>
  <c r="I454" i="26"/>
  <c r="I452" i="26" s="1"/>
  <c r="I459" i="26" s="1"/>
  <c r="I451" i="26"/>
  <c r="Q538" i="26"/>
  <c r="Q537" i="26"/>
  <c r="Q541" i="26" s="1"/>
  <c r="G537" i="26"/>
  <c r="G375" i="26"/>
  <c r="G382" i="26" s="1"/>
  <c r="G384" i="26" s="1"/>
  <c r="O537" i="26"/>
  <c r="O541" i="26" s="1"/>
  <c r="J298" i="26"/>
  <c r="J305" i="26" s="1"/>
  <c r="J306" i="26" s="1"/>
  <c r="O385" i="26"/>
  <c r="G452" i="26"/>
  <c r="G459" i="26" s="1"/>
  <c r="G461" i="26" s="1"/>
  <c r="G221" i="26"/>
  <c r="G228" i="26" s="1"/>
  <c r="H144" i="26"/>
  <c r="H151" i="26" s="1"/>
  <c r="H153" i="26" s="1"/>
  <c r="Q298" i="26"/>
  <c r="Q305" i="26" s="1"/>
  <c r="Q307" i="26" s="1"/>
  <c r="N298" i="26"/>
  <c r="N305" i="26" s="1"/>
  <c r="M452" i="26"/>
  <c r="M459" i="26" s="1"/>
  <c r="M460" i="26" s="1"/>
  <c r="AS453" i="26"/>
  <c r="AT453" i="26" s="1"/>
  <c r="AD222" i="26"/>
  <c r="AH222" i="26" s="1"/>
  <c r="L531" i="26"/>
  <c r="L529" i="26" s="1"/>
  <c r="L536" i="26" s="1"/>
  <c r="AG145" i="26"/>
  <c r="AH145" i="26" s="1"/>
  <c r="AS145" i="26"/>
  <c r="AT145" i="26" s="1"/>
  <c r="G151" i="26"/>
  <c r="G146" i="26"/>
  <c r="G144" i="26" s="1"/>
  <c r="G143" i="26"/>
  <c r="I146" i="26"/>
  <c r="I143" i="26"/>
  <c r="O307" i="26"/>
  <c r="O306" i="26"/>
  <c r="G463" i="26"/>
  <c r="G462" i="26"/>
  <c r="K539" i="26"/>
  <c r="K540" i="26"/>
  <c r="AD376" i="26"/>
  <c r="AH376" i="26" s="1"/>
  <c r="Q223" i="26"/>
  <c r="Q220" i="26"/>
  <c r="AP222" i="26"/>
  <c r="AT222" i="26" s="1"/>
  <c r="P377" i="26"/>
  <c r="P375" i="26" s="1"/>
  <c r="P382" i="26" s="1"/>
  <c r="R454" i="26"/>
  <c r="R452" i="26" s="1"/>
  <c r="R459" i="26"/>
  <c r="R460" i="26" s="1"/>
  <c r="O452" i="26"/>
  <c r="O459" i="26" s="1"/>
  <c r="O460" i="26" s="1"/>
  <c r="J538" i="26"/>
  <c r="J537" i="26"/>
  <c r="J541" i="26" s="1"/>
  <c r="G262" i="26"/>
  <c r="G276" i="26"/>
  <c r="S276" i="26" s="1"/>
  <c r="S311" i="26"/>
  <c r="G312" i="26"/>
  <c r="G230" i="26"/>
  <c r="G229" i="26"/>
  <c r="O146" i="26"/>
  <c r="O143" i="26"/>
  <c r="N223" i="26"/>
  <c r="N221" i="26" s="1"/>
  <c r="N228" i="26" s="1"/>
  <c r="N220" i="26"/>
  <c r="R230" i="26"/>
  <c r="R229" i="26"/>
  <c r="K155" i="26"/>
  <c r="K154" i="26"/>
  <c r="M386" i="26"/>
  <c r="M385" i="26"/>
  <c r="G306" i="26"/>
  <c r="Q375" i="26"/>
  <c r="Q382" i="26" s="1"/>
  <c r="Q384" i="26" s="1"/>
  <c r="R462" i="26"/>
  <c r="R463" i="26"/>
  <c r="J454" i="26"/>
  <c r="J452" i="26" s="1"/>
  <c r="J459" i="26"/>
  <c r="J460" i="26" s="1"/>
  <c r="K531" i="26"/>
  <c r="K529" i="26" s="1"/>
  <c r="K536" i="26" s="1"/>
  <c r="K528" i="26"/>
  <c r="R540" i="26"/>
  <c r="R539" i="26"/>
  <c r="G298" i="26"/>
  <c r="G305" i="26" s="1"/>
  <c r="G307" i="26" s="1"/>
  <c r="R221" i="26"/>
  <c r="R228" i="26" s="1"/>
  <c r="J144" i="26"/>
  <c r="J151" i="26" s="1"/>
  <c r="J153" i="26" s="1"/>
  <c r="M383" i="26" l="1"/>
  <c r="M384" i="26"/>
  <c r="O230" i="26"/>
  <c r="O229" i="26"/>
  <c r="P383" i="26"/>
  <c r="P384" i="26"/>
  <c r="I538" i="26"/>
  <c r="L537" i="26"/>
  <c r="L541" i="26" s="1"/>
  <c r="L538" i="26"/>
  <c r="K384" i="26"/>
  <c r="K383" i="26"/>
  <c r="K538" i="26"/>
  <c r="K537" i="26"/>
  <c r="N229" i="26"/>
  <c r="N230" i="26"/>
  <c r="O144" i="26"/>
  <c r="O151" i="26" s="1"/>
  <c r="J542" i="26"/>
  <c r="J544" i="26"/>
  <c r="I144" i="26"/>
  <c r="I151" i="26" s="1"/>
  <c r="R461" i="26"/>
  <c r="O542" i="26"/>
  <c r="O544" i="26"/>
  <c r="Q542" i="26"/>
  <c r="Q544" i="26"/>
  <c r="H542" i="26"/>
  <c r="H544" i="26"/>
  <c r="H229" i="26"/>
  <c r="H230" i="26"/>
  <c r="I47" i="26"/>
  <c r="Q306" i="26"/>
  <c r="T185" i="26"/>
  <c r="I61" i="26" s="1"/>
  <c r="I49" i="26"/>
  <c r="J307" i="26"/>
  <c r="O461" i="26"/>
  <c r="N529" i="26"/>
  <c r="N536" i="26" s="1"/>
  <c r="K461" i="26"/>
  <c r="H307" i="26"/>
  <c r="H306" i="26"/>
  <c r="L221" i="26"/>
  <c r="L228" i="26" s="1"/>
  <c r="P307" i="26"/>
  <c r="M144" i="26"/>
  <c r="M151" i="26" s="1"/>
  <c r="P144" i="26"/>
  <c r="P151" i="26" s="1"/>
  <c r="K221" i="26"/>
  <c r="K228" i="26" s="1"/>
  <c r="S312" i="26"/>
  <c r="G265" i="26"/>
  <c r="T265" i="26" s="1"/>
  <c r="G264" i="26"/>
  <c r="Q221" i="26"/>
  <c r="Q228" i="26" s="1"/>
  <c r="Q229" i="26" s="1"/>
  <c r="G153" i="26"/>
  <c r="G152" i="26"/>
  <c r="N307" i="26"/>
  <c r="N306" i="26"/>
  <c r="I306" i="26"/>
  <c r="S466" i="26"/>
  <c r="G419" i="26"/>
  <c r="T419" i="26" s="1"/>
  <c r="G418" i="26"/>
  <c r="H460" i="26"/>
  <c r="H461" i="26"/>
  <c r="K153" i="26"/>
  <c r="K152" i="26"/>
  <c r="M461" i="26"/>
  <c r="J461" i="26"/>
  <c r="T339" i="26"/>
  <c r="K61" i="26" s="1"/>
  <c r="K49" i="26"/>
  <c r="N144" i="26"/>
  <c r="N151" i="26" s="1"/>
  <c r="L461" i="26"/>
  <c r="L460" i="26"/>
  <c r="L47" i="26"/>
  <c r="H47" i="26"/>
  <c r="G460" i="26"/>
  <c r="R144" i="26"/>
  <c r="R151" i="26" s="1"/>
  <c r="I537" i="26"/>
  <c r="I541" i="26" s="1"/>
  <c r="O375" i="26"/>
  <c r="O382" i="26" s="1"/>
  <c r="O384" i="26" s="1"/>
  <c r="Q383" i="26"/>
  <c r="H152" i="26"/>
  <c r="H156" i="26" s="1"/>
  <c r="J229" i="26"/>
  <c r="G383" i="26"/>
  <c r="K298" i="26"/>
  <c r="K305" i="26" s="1"/>
  <c r="P229" i="26"/>
  <c r="P460" i="26"/>
  <c r="O383" i="26"/>
  <c r="I153" i="26"/>
  <c r="I152" i="26"/>
  <c r="I156" i="26" s="1"/>
  <c r="I460" i="26"/>
  <c r="I461" i="26"/>
  <c r="Q144" i="26"/>
  <c r="Q151" i="26" s="1"/>
  <c r="Q152" i="26" s="1"/>
  <c r="T416" i="26"/>
  <c r="L61" i="26" s="1"/>
  <c r="L49" i="26"/>
  <c r="J152" i="26"/>
  <c r="J156" i="26" s="1"/>
  <c r="J47" i="26"/>
  <c r="K47" i="26"/>
  <c r="S235" i="26"/>
  <c r="G188" i="26"/>
  <c r="T188" i="26" s="1"/>
  <c r="G187" i="26"/>
  <c r="P542" i="26"/>
  <c r="P544" i="26"/>
  <c r="L152" i="26"/>
  <c r="L156" i="26" s="1"/>
  <c r="AH299" i="26"/>
  <c r="O153" i="26"/>
  <c r="O152" i="26"/>
  <c r="T262" i="26"/>
  <c r="J61" i="26" s="1"/>
  <c r="J49" i="26"/>
  <c r="G541" i="26"/>
  <c r="S389" i="26"/>
  <c r="G342" i="26"/>
  <c r="T342" i="26" s="1"/>
  <c r="G341" i="26"/>
  <c r="N153" i="26"/>
  <c r="N152" i="26"/>
  <c r="R153" i="26"/>
  <c r="R152" i="26"/>
  <c r="R156" i="26" s="1"/>
  <c r="N375" i="26"/>
  <c r="N382" i="26" s="1"/>
  <c r="Q461" i="26"/>
  <c r="Q460" i="26"/>
  <c r="K307" i="26"/>
  <c r="K306" i="26"/>
  <c r="L230" i="26"/>
  <c r="L229" i="26"/>
  <c r="P473" i="26"/>
  <c r="N473" i="26"/>
  <c r="M473" i="26"/>
  <c r="K230" i="26"/>
  <c r="K229" i="26"/>
  <c r="R529" i="26"/>
  <c r="R536" i="26" s="1"/>
  <c r="R538" i="26" s="1"/>
  <c r="M541" i="26"/>
  <c r="G542" i="26" l="1"/>
  <c r="G544" i="26"/>
  <c r="N384" i="26"/>
  <c r="N383" i="26"/>
  <c r="T341" i="26"/>
  <c r="K75" i="26" s="1"/>
  <c r="K63" i="26"/>
  <c r="H182" i="26"/>
  <c r="I40" i="26" s="1"/>
  <c r="L166" i="26"/>
  <c r="I542" i="26"/>
  <c r="I544" i="26"/>
  <c r="K156" i="26"/>
  <c r="T418" i="26"/>
  <c r="L75" i="26" s="1"/>
  <c r="L63" i="26"/>
  <c r="N538" i="26"/>
  <c r="N537" i="26"/>
  <c r="N541" i="26" s="1"/>
  <c r="Q153" i="26"/>
  <c r="Q156" i="26" s="1"/>
  <c r="O507" i="26"/>
  <c r="O493" i="26"/>
  <c r="M57" i="26" s="1"/>
  <c r="O543" i="26"/>
  <c r="Q230" i="26"/>
  <c r="M542" i="26"/>
  <c r="M544" i="26"/>
  <c r="R157" i="26"/>
  <c r="R159" i="26"/>
  <c r="R537" i="26"/>
  <c r="R541" i="26" s="1"/>
  <c r="P507" i="26"/>
  <c r="P493" i="26"/>
  <c r="M58" i="26" s="1"/>
  <c r="P543" i="26"/>
  <c r="I157" i="26"/>
  <c r="I159" i="26"/>
  <c r="H157" i="26"/>
  <c r="H159" i="26"/>
  <c r="T264" i="26"/>
  <c r="J75" i="26" s="1"/>
  <c r="J63" i="26"/>
  <c r="P153" i="26"/>
  <c r="P152" i="26"/>
  <c r="P156" i="26" s="1"/>
  <c r="M47" i="26"/>
  <c r="N156" i="26"/>
  <c r="H336" i="26"/>
  <c r="K40" i="26" s="1"/>
  <c r="L320" i="26"/>
  <c r="O156" i="26"/>
  <c r="T187" i="26"/>
  <c r="I75" i="26" s="1"/>
  <c r="I63" i="26"/>
  <c r="H413" i="26"/>
  <c r="L40" i="26" s="1"/>
  <c r="L397" i="26"/>
  <c r="G156" i="26"/>
  <c r="M153" i="26"/>
  <c r="M152" i="26"/>
  <c r="M156" i="26" s="1"/>
  <c r="H507" i="26"/>
  <c r="H493" i="26"/>
  <c r="M50" i="26" s="1"/>
  <c r="H543" i="26"/>
  <c r="Q493" i="26"/>
  <c r="M59" i="26" s="1"/>
  <c r="Q507" i="26"/>
  <c r="Q543" i="26"/>
  <c r="J493" i="26"/>
  <c r="M52" i="26" s="1"/>
  <c r="J507" i="26"/>
  <c r="J543" i="26"/>
  <c r="K541" i="26"/>
  <c r="L157" i="26"/>
  <c r="L159" i="26"/>
  <c r="J157" i="26"/>
  <c r="J159" i="26"/>
  <c r="H259" i="26"/>
  <c r="J40" i="26" s="1"/>
  <c r="L243" i="26"/>
  <c r="L542" i="26"/>
  <c r="L544" i="26"/>
  <c r="Q157" i="26" l="1"/>
  <c r="Q159" i="26"/>
  <c r="K542" i="26"/>
  <c r="K544" i="26"/>
  <c r="L122" i="26"/>
  <c r="L108" i="26"/>
  <c r="H54" i="26" s="1"/>
  <c r="N54" i="26" s="1"/>
  <c r="L158" i="26"/>
  <c r="H495" i="26"/>
  <c r="M64" i="26" s="1"/>
  <c r="H496" i="26"/>
  <c r="I122" i="26"/>
  <c r="I108" i="26"/>
  <c r="H51" i="26" s="1"/>
  <c r="N51" i="26" s="1"/>
  <c r="I158" i="26"/>
  <c r="R542" i="26"/>
  <c r="R544" i="26"/>
  <c r="M507" i="26"/>
  <c r="M493" i="26"/>
  <c r="M55" i="26" s="1"/>
  <c r="M543" i="26"/>
  <c r="I493" i="26"/>
  <c r="M51" i="26" s="1"/>
  <c r="I507" i="26"/>
  <c r="I543" i="26"/>
  <c r="S541" i="26"/>
  <c r="Q496" i="26"/>
  <c r="Q495" i="26"/>
  <c r="M73" i="26" s="1"/>
  <c r="P157" i="26"/>
  <c r="P159" i="26"/>
  <c r="P495" i="26"/>
  <c r="M72" i="26" s="1"/>
  <c r="P496" i="26"/>
  <c r="L167" i="26"/>
  <c r="I42" i="26"/>
  <c r="G239" i="26"/>
  <c r="R165" i="26" s="1"/>
  <c r="I45" i="26" s="1"/>
  <c r="G238" i="26"/>
  <c r="Q165" i="26" s="1"/>
  <c r="I44" i="26" s="1"/>
  <c r="N166" i="26"/>
  <c r="N167" i="26" s="1"/>
  <c r="P166" i="26"/>
  <c r="P167" i="26" s="1"/>
  <c r="M166" i="26"/>
  <c r="M167" i="26" s="1"/>
  <c r="G507" i="26"/>
  <c r="G493" i="26"/>
  <c r="G543" i="26"/>
  <c r="N157" i="26"/>
  <c r="N159" i="26"/>
  <c r="L244" i="26"/>
  <c r="J42" i="26"/>
  <c r="G316" i="26"/>
  <c r="R242" i="26" s="1"/>
  <c r="J45" i="26" s="1"/>
  <c r="G315" i="26"/>
  <c r="Q242" i="26" s="1"/>
  <c r="J44" i="26" s="1"/>
  <c r="M243" i="26"/>
  <c r="M244" i="26" s="1"/>
  <c r="P243" i="26"/>
  <c r="P244" i="26" s="1"/>
  <c r="N243" i="26"/>
  <c r="N244" i="26" s="1"/>
  <c r="J122" i="26"/>
  <c r="J108" i="26"/>
  <c r="H52" i="26" s="1"/>
  <c r="N52" i="26" s="1"/>
  <c r="J158" i="26"/>
  <c r="J496" i="26"/>
  <c r="J495" i="26"/>
  <c r="M66" i="26" s="1"/>
  <c r="L398" i="26"/>
  <c r="L42" i="26"/>
  <c r="G470" i="26"/>
  <c r="R396" i="26" s="1"/>
  <c r="L45" i="26" s="1"/>
  <c r="G469" i="26"/>
  <c r="Q396" i="26" s="1"/>
  <c r="L44" i="26" s="1"/>
  <c r="P397" i="26"/>
  <c r="P398" i="26" s="1"/>
  <c r="M397" i="26"/>
  <c r="M398" i="26" s="1"/>
  <c r="N397" i="26"/>
  <c r="N398" i="26" s="1"/>
  <c r="O157" i="26"/>
  <c r="O159" i="26"/>
  <c r="H122" i="26"/>
  <c r="H108" i="26"/>
  <c r="H50" i="26" s="1"/>
  <c r="N50" i="26" s="1"/>
  <c r="H158" i="26"/>
  <c r="R122" i="26"/>
  <c r="R108" i="26"/>
  <c r="H60" i="26" s="1"/>
  <c r="N60" i="26" s="1"/>
  <c r="R158" i="26"/>
  <c r="O496" i="26"/>
  <c r="O495" i="26"/>
  <c r="M71" i="26" s="1"/>
  <c r="N542" i="26"/>
  <c r="S542" i="26" s="1"/>
  <c r="N544" i="26"/>
  <c r="S544" i="26" s="1"/>
  <c r="K157" i="26"/>
  <c r="K159" i="26"/>
  <c r="L507" i="26"/>
  <c r="L493" i="26"/>
  <c r="M54" i="26" s="1"/>
  <c r="L543" i="26"/>
  <c r="S156" i="26"/>
  <c r="G157" i="26"/>
  <c r="G159" i="26"/>
  <c r="S159" i="26" s="1"/>
  <c r="M157" i="26"/>
  <c r="M159" i="26"/>
  <c r="L321" i="26"/>
  <c r="K42" i="26"/>
  <c r="G393" i="26"/>
  <c r="R319" i="26" s="1"/>
  <c r="K45" i="26" s="1"/>
  <c r="G392" i="26"/>
  <c r="Q319" i="26" s="1"/>
  <c r="K44" i="26" s="1"/>
  <c r="N320" i="26"/>
  <c r="N321" i="26" s="1"/>
  <c r="M320" i="26"/>
  <c r="M321" i="26" s="1"/>
  <c r="P320" i="26"/>
  <c r="P321" i="26" s="1"/>
  <c r="M122" i="26" l="1"/>
  <c r="M108" i="26"/>
  <c r="H55" i="26" s="1"/>
  <c r="N55" i="26" s="1"/>
  <c r="M158" i="26"/>
  <c r="L495" i="26"/>
  <c r="M68" i="26" s="1"/>
  <c r="L496" i="26"/>
  <c r="K122" i="26"/>
  <c r="K108" i="26"/>
  <c r="H53" i="26" s="1"/>
  <c r="N53" i="26" s="1"/>
  <c r="K158" i="26"/>
  <c r="H111" i="26"/>
  <c r="H110" i="26"/>
  <c r="H64" i="26" s="1"/>
  <c r="N64" i="26" s="1"/>
  <c r="O122" i="26"/>
  <c r="O108" i="26"/>
  <c r="H57" i="26" s="1"/>
  <c r="N57" i="26" s="1"/>
  <c r="O158" i="26"/>
  <c r="P122" i="26"/>
  <c r="P108" i="26"/>
  <c r="H58" i="26" s="1"/>
  <c r="N58" i="26" s="1"/>
  <c r="P158" i="26"/>
  <c r="I495" i="26"/>
  <c r="M65" i="26" s="1"/>
  <c r="I496" i="26"/>
  <c r="I111" i="26"/>
  <c r="I110" i="26"/>
  <c r="H65" i="26" s="1"/>
  <c r="N65" i="26" s="1"/>
  <c r="N122" i="26"/>
  <c r="N108" i="26"/>
  <c r="H56" i="26" s="1"/>
  <c r="N56" i="26" s="1"/>
  <c r="N158" i="26"/>
  <c r="L110" i="26"/>
  <c r="H68" i="26" s="1"/>
  <c r="N68" i="26" s="1"/>
  <c r="L111" i="26"/>
  <c r="K507" i="26"/>
  <c r="S507" i="26" s="1"/>
  <c r="K493" i="26"/>
  <c r="M53" i="26" s="1"/>
  <c r="K543" i="26"/>
  <c r="S543" i="26" s="1"/>
  <c r="K46" i="26"/>
  <c r="K43" i="26"/>
  <c r="R111" i="26"/>
  <c r="R110" i="26"/>
  <c r="H74" i="26" s="1"/>
  <c r="N74" i="26" s="1"/>
  <c r="G122" i="26"/>
  <c r="S157" i="26"/>
  <c r="G108" i="26"/>
  <c r="G158" i="26"/>
  <c r="N507" i="26"/>
  <c r="N493" i="26"/>
  <c r="M56" i="26" s="1"/>
  <c r="N543" i="26"/>
  <c r="L46" i="26"/>
  <c r="L43" i="26"/>
  <c r="J111" i="26"/>
  <c r="J110" i="26"/>
  <c r="H66" i="26" s="1"/>
  <c r="N66" i="26" s="1"/>
  <c r="J46" i="26"/>
  <c r="J43" i="26"/>
  <c r="G496" i="26"/>
  <c r="G495" i="26"/>
  <c r="M49" i="26"/>
  <c r="I46" i="26"/>
  <c r="I43" i="26"/>
  <c r="M495" i="26"/>
  <c r="M69" i="26" s="1"/>
  <c r="M496" i="26"/>
  <c r="R493" i="26"/>
  <c r="M60" i="26" s="1"/>
  <c r="R507" i="26"/>
  <c r="R543" i="26"/>
  <c r="Q122" i="26"/>
  <c r="Q108" i="26"/>
  <c r="H59" i="26" s="1"/>
  <c r="N59" i="26" s="1"/>
  <c r="Q158" i="26"/>
  <c r="H490" i="26" l="1"/>
  <c r="M40" i="26" s="1"/>
  <c r="L474" i="26"/>
  <c r="Q111" i="26"/>
  <c r="Q110" i="26"/>
  <c r="H73" i="26" s="1"/>
  <c r="N73" i="26" s="1"/>
  <c r="T495" i="26"/>
  <c r="M75" i="26" s="1"/>
  <c r="M63" i="26"/>
  <c r="N495" i="26"/>
  <c r="M70" i="26" s="1"/>
  <c r="N496" i="26"/>
  <c r="T108" i="26"/>
  <c r="H61" i="26" s="1"/>
  <c r="N61" i="26" s="1"/>
  <c r="H49" i="26"/>
  <c r="N49" i="26" s="1"/>
  <c r="P111" i="26"/>
  <c r="P110" i="26"/>
  <c r="H72" i="26" s="1"/>
  <c r="N72" i="26" s="1"/>
  <c r="K111" i="26"/>
  <c r="K110" i="26"/>
  <c r="H67" i="26" s="1"/>
  <c r="N67" i="26" s="1"/>
  <c r="N111" i="26"/>
  <c r="N110" i="26"/>
  <c r="H70" i="26" s="1"/>
  <c r="N70" i="26" s="1"/>
  <c r="M110" i="26"/>
  <c r="H69" i="26" s="1"/>
  <c r="N69" i="26" s="1"/>
  <c r="M111" i="26"/>
  <c r="R495" i="26"/>
  <c r="M74" i="26" s="1"/>
  <c r="R496" i="26"/>
  <c r="T493" i="26"/>
  <c r="M61" i="26" s="1"/>
  <c r="S122" i="26"/>
  <c r="S158" i="26"/>
  <c r="G111" i="26"/>
  <c r="G110" i="26"/>
  <c r="K496" i="26"/>
  <c r="T496" i="26" s="1"/>
  <c r="K495" i="26"/>
  <c r="M67" i="26" s="1"/>
  <c r="O111" i="26"/>
  <c r="O110" i="26"/>
  <c r="H71" i="26" s="1"/>
  <c r="N71" i="26" s="1"/>
  <c r="T111" i="26" l="1"/>
  <c r="H105" i="26"/>
  <c r="H40" i="26" s="1"/>
  <c r="L89" i="26"/>
  <c r="T110" i="26"/>
  <c r="H75" i="26" s="1"/>
  <c r="N75" i="26" s="1"/>
  <c r="H63" i="26"/>
  <c r="N63" i="26" s="1"/>
  <c r="L475" i="26"/>
  <c r="M42" i="26"/>
  <c r="G546" i="26"/>
  <c r="Q473" i="26" s="1"/>
  <c r="M44" i="26" s="1"/>
  <c r="G547" i="26"/>
  <c r="R473" i="26" s="1"/>
  <c r="M45" i="26" s="1"/>
  <c r="N474" i="26"/>
  <c r="N475" i="26" s="1"/>
  <c r="P474" i="26"/>
  <c r="P475" i="26" s="1"/>
  <c r="M474" i="26"/>
  <c r="M475" i="26" s="1"/>
  <c r="L90" i="26" l="1"/>
  <c r="H42" i="26"/>
  <c r="G161" i="26"/>
  <c r="Q88" i="26" s="1"/>
  <c r="H44" i="26" s="1"/>
  <c r="G162" i="26"/>
  <c r="R88" i="26" s="1"/>
  <c r="H45" i="26" s="1"/>
  <c r="M89" i="26"/>
  <c r="M90" i="26" s="1"/>
  <c r="P89" i="26"/>
  <c r="P90" i="26" s="1"/>
  <c r="N89" i="26"/>
  <c r="N90" i="26" s="1"/>
  <c r="M46" i="26"/>
  <c r="M43" i="26"/>
  <c r="H46" i="26" l="1"/>
  <c r="N46" i="26" s="1"/>
  <c r="H43" i="26"/>
  <c r="N43" i="26" s="1"/>
  <c r="N42" i="26"/>
  <c r="N4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5" authorId="0" shapeId="0" xr:uid="{9766793C-B580-4399-BFDF-EFB45227E7F4}">
      <text>
        <r>
          <rPr>
            <sz val="10"/>
            <color indexed="8"/>
            <rFont val="Segoe UI"/>
            <family val="2"/>
          </rPr>
          <t>Angle between North and a straight line 
perpendicular to the panel.
North:             0°
Northeast:     45°
East:            90°
Southeast:  135°
South:        180°
Southwest: 225°
West:         270°
Northwest:  315°</t>
        </r>
      </text>
    </comment>
    <comment ref="F16" authorId="0" shapeId="0" xr:uid="{D22B8428-DF09-42A5-AD05-EBF95372727A}">
      <text>
        <r>
          <rPr>
            <sz val="10"/>
            <color indexed="8"/>
            <rFont val="Segoe UI"/>
            <family val="2"/>
          </rPr>
          <t>Horizontal:    0° 
Vertical:      90°
See also manual.</t>
        </r>
      </text>
    </comment>
    <comment ref="F19" authorId="0" shapeId="0" xr:uid="{0802F35B-578C-459E-B99B-99DF71436769}">
      <text>
        <r>
          <rPr>
            <sz val="10"/>
            <color indexed="8"/>
            <rFont val="Segoe UI"/>
            <family val="2"/>
          </rPr>
          <t>Will be needed
only for the primary 
energy balance</t>
        </r>
      </text>
    </comment>
    <comment ref="F20" authorId="0" shapeId="0" xr:uid="{C0B5BA6B-3B3B-421D-874A-89571A8C0020}">
      <text>
        <r>
          <rPr>
            <sz val="10"/>
            <color indexed="8"/>
            <rFont val="Segoe UI"/>
            <family val="2"/>
          </rPr>
          <t>Current at the MPP</t>
        </r>
      </text>
    </comment>
    <comment ref="F21" authorId="0" shapeId="0" xr:uid="{22D26C71-9720-448D-9D26-735E569F2271}">
      <text>
        <r>
          <rPr>
            <sz val="10"/>
            <color indexed="8"/>
            <rFont val="Segoe UI"/>
            <family val="2"/>
          </rPr>
          <t>Voltage at 
the MPP</t>
        </r>
      </text>
    </comment>
    <comment ref="F22" authorId="0" shapeId="0" xr:uid="{3CF78809-AE9B-40F8-B77D-16ABBE7CDE93}">
      <text>
        <r>
          <rPr>
            <sz val="10"/>
            <color indexed="8"/>
            <rFont val="Segoe UI"/>
            <family val="2"/>
          </rPr>
          <t>Rated power at STC 
(standard test conditions)</t>
        </r>
      </text>
    </comment>
    <comment ref="F23" authorId="0" shapeId="0" xr:uid="{BC9A46AE-1BF3-42E8-995B-198BD44AB964}">
      <text>
        <r>
          <rPr>
            <sz val="10"/>
            <color indexed="8"/>
            <rFont val="Segoe UI"/>
            <family val="2"/>
          </rPr>
          <t xml:space="preserve">Related to the short circuit 
electricity as stated in the data sheet.
If value is given in A/K, please convert as follows:
a in %/K = (a in A/K) / ISC x 100
ie if value(z) is given in Amps per K. Input into cell should be z/ I short circuit * 100 </t>
        </r>
      </text>
    </comment>
    <comment ref="K23" authorId="0" shapeId="0" xr:uid="{277CD1A5-75A1-4688-ABE6-A3B2662CD1D7}">
      <text>
        <r>
          <rPr>
            <b/>
            <sz val="9"/>
            <color indexed="81"/>
            <rFont val="Tahoma"/>
            <family val="2"/>
          </rPr>
          <t>Author:</t>
        </r>
        <r>
          <rPr>
            <sz val="9"/>
            <color indexed="81"/>
            <rFont val="Tahoma"/>
            <family val="2"/>
          </rPr>
          <t xml:space="preserve">
You can input this is cell H23
</t>
        </r>
      </text>
    </comment>
    <comment ref="F24" authorId="0" shapeId="0" xr:uid="{78E8CA74-C0A0-46BD-AD34-0C890CAEED92}">
      <text>
        <r>
          <rPr>
            <sz val="10"/>
            <color indexed="8"/>
            <rFont val="Segoe UI"/>
            <family val="2"/>
          </rPr>
          <t>Related to the open-circuit voltage 
in the data sheet. If value is given in 
mV/K, please convert as follows:
b in %/K = (b in mV/K) / UOC x 100</t>
        </r>
      </text>
    </comment>
    <comment ref="K24" authorId="0" shapeId="0" xr:uid="{388C1141-CA2E-4FC4-99A5-02E2FFB683C1}">
      <text>
        <r>
          <rPr>
            <b/>
            <sz val="9"/>
            <color indexed="81"/>
            <rFont val="Tahoma"/>
            <family val="2"/>
          </rPr>
          <t>Author:</t>
        </r>
        <r>
          <rPr>
            <sz val="9"/>
            <color indexed="81"/>
            <rFont val="Tahoma"/>
            <family val="2"/>
          </rPr>
          <t xml:space="preserve">
You can input this is H24</t>
        </r>
      </text>
    </comment>
    <comment ref="F30" authorId="0" shapeId="0" xr:uid="{B6F4D627-81EF-449A-95A2-B4591C27CE39}">
      <text>
        <r>
          <rPr>
            <sz val="10"/>
            <color indexed="8"/>
            <rFont val="Segoe UI"/>
            <family val="2"/>
          </rPr>
          <t>Distance between upper and lower 
rim of panel. 
Required for shading calculation at 
small horizon heights.</t>
        </r>
      </text>
    </comment>
    <comment ref="F31" authorId="0" shapeId="0" xr:uid="{B805806C-F44A-4064-815E-64BDCE68E1B3}">
      <text>
        <r>
          <rPr>
            <sz val="10"/>
            <color indexed="8"/>
            <rFont val="Segoe UI"/>
            <family val="2"/>
          </rPr>
          <t>Shading object height
above the lower edge
of the panel.</t>
        </r>
      </text>
    </comment>
    <comment ref="F32" authorId="0" shapeId="0" xr:uid="{DB58B8B8-B930-46E3-9178-06CB6B7823CE}">
      <text>
        <r>
          <rPr>
            <sz val="10"/>
            <color indexed="8"/>
            <rFont val="Segoe UI"/>
            <family val="2"/>
          </rPr>
          <t>Horizontal distance to the shading object.</t>
        </r>
      </text>
    </comment>
    <comment ref="F33" authorId="0" shapeId="0" xr:uid="{B384ED4A-FCDF-4AE9-B4B0-56CD11F00D86}">
      <text>
        <r>
          <rPr>
            <sz val="10"/>
            <color indexed="8"/>
            <rFont val="Segoe UI"/>
            <family val="2"/>
          </rPr>
          <t>e.g. oriels, trees, other buildings, etc.
no additional shading: 100%
totally shaded: 0%</t>
        </r>
      </text>
    </comment>
    <comment ref="F34" authorId="0" shapeId="0" xr:uid="{7D3D57D6-5113-4A72-82C2-B71B9E633931}">
      <text>
        <r>
          <rPr>
            <sz val="10"/>
            <color indexed="8"/>
            <rFont val="Segoe UI"/>
            <family val="2"/>
          </rPr>
          <t>Taken from 
data sheet of
the converter.</t>
        </r>
      </text>
    </comment>
    <comment ref="I78" authorId="0" shapeId="0" xr:uid="{C896AD8A-0A7B-4160-9311-315079F8D4FA}">
      <text>
        <r>
          <rPr>
            <sz val="10"/>
            <color indexed="8"/>
            <rFont val="Segoe UI"/>
            <family val="2"/>
          </rPr>
          <t>Accumulated
energy input</t>
        </r>
      </text>
    </comment>
  </commentList>
</comments>
</file>

<file path=xl/sharedStrings.xml><?xml version="1.0" encoding="utf-8"?>
<sst xmlns="http://schemas.openxmlformats.org/spreadsheetml/2006/main" count="1589" uniqueCount="490">
  <si>
    <t>PROOF OF SITE COMPLIANCE AND QUALITY</t>
  </si>
  <si>
    <t>Generally:</t>
  </si>
  <si>
    <t>KEY</t>
  </si>
  <si>
    <t>ALWAYS REQUIRED</t>
  </si>
  <si>
    <t>BUILDING DEPENDANT</t>
  </si>
  <si>
    <t>Mainly PDF format please, a couple of DWGs are ok if PDF not available</t>
  </si>
  <si>
    <t>PDF drawings should have scale bar, and north arrow where applicable</t>
  </si>
  <si>
    <r>
      <rPr>
        <b/>
        <sz val="11"/>
        <color theme="1"/>
        <rFont val="Calibri"/>
        <family val="2"/>
        <scheme val="minor"/>
      </rPr>
      <t>POST</t>
    </r>
    <r>
      <rPr>
        <sz val="11"/>
        <color theme="1"/>
        <rFont val="Calibri"/>
        <family val="2"/>
        <scheme val="minor"/>
      </rPr>
      <t>-CONSTRUCTION</t>
    </r>
  </si>
  <si>
    <r>
      <rPr>
        <b/>
        <sz val="11"/>
        <color theme="1"/>
        <rFont val="Calibri"/>
        <family val="2"/>
        <scheme val="minor"/>
      </rPr>
      <t>PRE</t>
    </r>
    <r>
      <rPr>
        <sz val="11"/>
        <color theme="1"/>
        <rFont val="Calibri"/>
        <family val="2"/>
        <scheme val="minor"/>
      </rPr>
      <t>-CONSTRUCTION</t>
    </r>
  </si>
  <si>
    <t>MVHR design flow rates</t>
  </si>
  <si>
    <t>H7</t>
  </si>
  <si>
    <t>H9</t>
  </si>
  <si>
    <t>PRIMARY ENERGY TARGET - NON RESIDENTIAL</t>
  </si>
  <si>
    <t>Domestic Hot Water</t>
  </si>
  <si>
    <r>
      <t xml:space="preserve">DHW heat source 
</t>
    </r>
    <r>
      <rPr>
        <sz val="11"/>
        <color theme="1"/>
        <rFont val="Calibri"/>
        <family val="2"/>
        <scheme val="minor"/>
      </rPr>
      <t>What produces DHW?</t>
    </r>
  </si>
  <si>
    <r>
      <t xml:space="preserve">Data sheet for each heating source
</t>
    </r>
    <r>
      <rPr>
        <sz val="11"/>
        <color theme="1"/>
        <rFont val="Calibri"/>
        <family val="2"/>
        <scheme val="minor"/>
      </rPr>
      <t>Data sheets showing efficiency/COP</t>
    </r>
  </si>
  <si>
    <r>
      <t xml:space="preserve">DHW circulation pipework lengths &amp; sizes
</t>
    </r>
    <r>
      <rPr>
        <sz val="11"/>
        <color theme="1"/>
        <rFont val="Calibri"/>
        <family val="2"/>
        <scheme val="minor"/>
      </rPr>
      <t>I.e. 150m of 22mm circulation pipe - or marked up drawing</t>
    </r>
  </si>
  <si>
    <r>
      <t xml:space="preserve">DHW circulation pipework insulation
</t>
    </r>
    <r>
      <rPr>
        <sz val="11"/>
        <color theme="1"/>
        <rFont val="Calibri"/>
        <family val="2"/>
        <scheme val="minor"/>
      </rPr>
      <t>i.e. 25mm of Kingspan xxx, conductivity 0.025W/mK</t>
    </r>
  </si>
  <si>
    <r>
      <t>DHW circulation flow temperature</t>
    </r>
    <r>
      <rPr>
        <sz val="11"/>
        <color theme="1"/>
        <rFont val="Calibri"/>
        <family val="2"/>
        <scheme val="minor"/>
      </rPr>
      <t xml:space="preserve"> i.e. 60ºC</t>
    </r>
  </si>
  <si>
    <r>
      <t xml:space="preserve">DHW circulation control &amp; hours of operation
</t>
    </r>
    <r>
      <rPr>
        <sz val="11"/>
        <color theme="1"/>
        <rFont val="Calibri"/>
        <family val="2"/>
        <scheme val="minor"/>
      </rPr>
      <t>i.e. 6 hours per day controlled by …</t>
    </r>
  </si>
  <si>
    <r>
      <t xml:space="preserve">DHW deadleg pipework lengths &amp; sizes
</t>
    </r>
    <r>
      <rPr>
        <sz val="11"/>
        <color theme="1"/>
        <rFont val="Calibri"/>
        <family val="2"/>
        <scheme val="minor"/>
      </rPr>
      <t>marked up drawing showing DHW distribution -lengths and pipe diameters</t>
    </r>
  </si>
  <si>
    <r>
      <t xml:space="preserve">Hot water storage tank data
</t>
    </r>
    <r>
      <rPr>
        <sz val="11"/>
        <color theme="1"/>
        <rFont val="Calibri"/>
        <family val="2"/>
        <scheme val="minor"/>
      </rPr>
      <t>Tank model, volume and heat loss</t>
    </r>
  </si>
  <si>
    <r>
      <t xml:space="preserve">Water use for staff use
</t>
    </r>
    <r>
      <rPr>
        <sz val="11"/>
        <color theme="1"/>
        <rFont val="Calibri"/>
        <family val="2"/>
        <scheme val="minor"/>
      </rPr>
      <t>x litre per day estimated</t>
    </r>
  </si>
  <si>
    <r>
      <t xml:space="preserve">Process water use
</t>
    </r>
    <r>
      <rPr>
        <sz val="11"/>
        <color theme="1"/>
        <rFont val="Calibri"/>
        <family val="2"/>
        <scheme val="minor"/>
      </rPr>
      <t>present?</t>
    </r>
  </si>
  <si>
    <t>Heating and distribution</t>
  </si>
  <si>
    <r>
      <t xml:space="preserve">Space heating source 
</t>
    </r>
    <r>
      <rPr>
        <sz val="11"/>
        <color theme="1"/>
        <rFont val="Calibri"/>
        <family val="2"/>
        <scheme val="minor"/>
      </rPr>
      <t>What provides heat for building?</t>
    </r>
  </si>
  <si>
    <r>
      <t xml:space="preserve">Space heat distribution pipework length and sizes
</t>
    </r>
    <r>
      <rPr>
        <sz val="11"/>
        <color theme="1"/>
        <rFont val="Calibri"/>
        <family val="2"/>
        <scheme val="minor"/>
      </rPr>
      <t>Marked up drawing and</t>
    </r>
    <r>
      <rPr>
        <b/>
        <sz val="11"/>
        <color theme="1"/>
        <rFont val="Calibri"/>
        <family val="2"/>
        <scheme val="minor"/>
      </rPr>
      <t xml:space="preserve"> approximate</t>
    </r>
    <r>
      <rPr>
        <sz val="11"/>
        <color theme="1"/>
        <rFont val="Calibri"/>
        <family val="2"/>
        <scheme val="minor"/>
      </rPr>
      <t xml:space="preserve"> heating pipework lengths</t>
    </r>
  </si>
  <si>
    <r>
      <t xml:space="preserve">Space heat distribution pipework insulation
</t>
    </r>
    <r>
      <rPr>
        <sz val="11"/>
        <color theme="1"/>
        <rFont val="Calibri"/>
        <family val="2"/>
        <scheme val="minor"/>
      </rPr>
      <t>i.e. 25mm of Kingspan xxx</t>
    </r>
  </si>
  <si>
    <r>
      <t xml:space="preserve">Peak heat loads for each heating system
</t>
    </r>
    <r>
      <rPr>
        <sz val="11"/>
        <color theme="1"/>
        <rFont val="Calibri"/>
        <family val="2"/>
        <scheme val="minor"/>
      </rPr>
      <t>only if available</t>
    </r>
  </si>
  <si>
    <r>
      <t xml:space="preserve">Space heating distribution flow and return temperatures </t>
    </r>
    <r>
      <rPr>
        <sz val="11"/>
        <color theme="1"/>
        <rFont val="Calibri"/>
        <family val="2"/>
        <scheme val="minor"/>
      </rPr>
      <t>ºC</t>
    </r>
  </si>
  <si>
    <t>IT &amp; 
small power</t>
  </si>
  <si>
    <r>
      <t xml:space="preserve">All ICT
</t>
    </r>
    <r>
      <rPr>
        <sz val="11"/>
        <color theme="1"/>
        <rFont val="Calibri"/>
        <family val="2"/>
        <scheme val="minor"/>
      </rPr>
      <t>Schedule of all ICT equipment e.g..
Computers, printers, severs
Displays, whiteboards, projectors
Network equipment
Lab and teaching equipment</t>
    </r>
  </si>
  <si>
    <t>Lighting</t>
  </si>
  <si>
    <r>
      <t xml:space="preserve">Lighting zones
</t>
    </r>
    <r>
      <rPr>
        <sz val="11"/>
        <color theme="1"/>
        <rFont val="Calibri"/>
        <family val="2"/>
        <scheme val="minor"/>
      </rPr>
      <t>Lighting zones - could be sketch or email</t>
    </r>
  </si>
  <si>
    <r>
      <t xml:space="preserve">Lux levels for each lighting zone
</t>
    </r>
    <r>
      <rPr>
        <sz val="11"/>
        <color theme="1"/>
        <rFont val="Calibri"/>
        <family val="2"/>
        <scheme val="minor"/>
      </rPr>
      <t>Design lux levels for each room/zone</t>
    </r>
  </si>
  <si>
    <r>
      <t xml:space="preserve">Installed lighting power for each zone (w/m2)
</t>
    </r>
    <r>
      <rPr>
        <sz val="11"/>
        <color theme="1"/>
        <rFont val="Calibri"/>
        <family val="2"/>
        <scheme val="minor"/>
      </rPr>
      <t>Installed power to include all efficiencies - i.e. not just the rated power of each lamp</t>
    </r>
  </si>
  <si>
    <r>
      <t xml:space="preserve">Control &amp; hours of operation for each zone
</t>
    </r>
    <r>
      <rPr>
        <sz val="11"/>
        <color theme="1"/>
        <rFont val="Calibri"/>
        <family val="2"/>
        <scheme val="minor"/>
      </rPr>
      <t>Description of controls for occupancy an daylight - and drawing showing</t>
    </r>
  </si>
  <si>
    <t>Services (pumps and fans)</t>
  </si>
  <si>
    <t>Ventilation</t>
  </si>
  <si>
    <t>Main Ventilation</t>
  </si>
  <si>
    <r>
      <t xml:space="preserve">Summer specific ventilation
</t>
    </r>
    <r>
      <rPr>
        <sz val="11"/>
        <color theme="1"/>
        <rFont val="Calibri"/>
        <family val="2"/>
        <scheme val="minor"/>
      </rPr>
      <t>Same as winter? Or natural vent?</t>
    </r>
  </si>
  <si>
    <r>
      <t xml:space="preserve">Defroster HX - main AHU
</t>
    </r>
    <r>
      <rPr>
        <sz val="11"/>
        <color theme="1"/>
        <rFont val="Calibri"/>
        <family val="2"/>
        <scheme val="minor"/>
      </rPr>
      <t>Details of defrost heater and cut-in temperature</t>
    </r>
  </si>
  <si>
    <r>
      <t xml:space="preserve">Internal ventilation systems
</t>
    </r>
    <r>
      <rPr>
        <sz val="11"/>
        <color theme="1"/>
        <rFont val="Calibri"/>
        <family val="2"/>
        <scheme val="minor"/>
      </rPr>
      <t>Any recirculating systems?</t>
    </r>
  </si>
  <si>
    <t>Heating System</t>
  </si>
  <si>
    <r>
      <t>Circulation Pump</t>
    </r>
    <r>
      <rPr>
        <sz val="11"/>
        <color theme="1"/>
        <rFont val="Calibri"/>
        <family val="2"/>
        <scheme val="minor"/>
      </rPr>
      <t xml:space="preserve">
pump details if applicable?</t>
    </r>
  </si>
  <si>
    <t>DHW system</t>
  </si>
  <si>
    <r>
      <t xml:space="preserve">Storage Load Pump DHW 
</t>
    </r>
    <r>
      <rPr>
        <sz val="11"/>
        <color theme="1"/>
        <rFont val="Calibri"/>
        <family val="2"/>
        <scheme val="minor"/>
      </rPr>
      <t>pump details if applicable?</t>
    </r>
  </si>
  <si>
    <r>
      <t xml:space="preserve">Solar Aux Electricity 
</t>
    </r>
    <r>
      <rPr>
        <sz val="11"/>
        <color theme="1"/>
        <rFont val="Calibri"/>
        <family val="2"/>
        <scheme val="minor"/>
      </rPr>
      <t>pump details if applicable?</t>
    </r>
  </si>
  <si>
    <t>MCW system</t>
  </si>
  <si>
    <r>
      <t xml:space="preserve">Booster pump
</t>
    </r>
    <r>
      <rPr>
        <sz val="11"/>
        <color theme="1"/>
        <rFont val="Calibri"/>
        <family val="2"/>
        <scheme val="minor"/>
      </rPr>
      <t>pump details if applicable?</t>
    </r>
  </si>
  <si>
    <t>Sprinkler System</t>
  </si>
  <si>
    <r>
      <t xml:space="preserve">Sprinkler tank, losses
</t>
    </r>
    <r>
      <rPr>
        <sz val="11"/>
        <color theme="1"/>
        <rFont val="Calibri"/>
        <family val="2"/>
        <scheme val="minor"/>
      </rPr>
      <t>details if present?</t>
    </r>
  </si>
  <si>
    <r>
      <t xml:space="preserve">Sprinkler pipework, trace heating
</t>
    </r>
    <r>
      <rPr>
        <sz val="11"/>
        <color theme="1"/>
        <rFont val="Calibri"/>
        <family val="2"/>
        <scheme val="minor"/>
      </rPr>
      <t>details if present?</t>
    </r>
  </si>
  <si>
    <r>
      <t xml:space="preserve">Controls/BMS
</t>
    </r>
    <r>
      <rPr>
        <sz val="11"/>
        <color theme="1"/>
        <rFont val="Calibri"/>
        <family val="2"/>
        <scheme val="minor"/>
      </rPr>
      <t>BMS details inc power demand</t>
    </r>
  </si>
  <si>
    <t>Lift</t>
  </si>
  <si>
    <r>
      <t xml:space="preserve">Details of lift and energy calc
</t>
    </r>
    <r>
      <rPr>
        <sz val="11"/>
        <color theme="1"/>
        <rFont val="Calibri"/>
        <family val="2"/>
        <scheme val="minor"/>
      </rPr>
      <t>We can supply spreadsheet for energy calc</t>
    </r>
  </si>
  <si>
    <t>Distribution flow and return temperatures</t>
  </si>
  <si>
    <t>Clothes drying</t>
  </si>
  <si>
    <t>White goods</t>
  </si>
  <si>
    <t>Renewable energy</t>
  </si>
  <si>
    <t>Plans</t>
  </si>
  <si>
    <t>Mark-ups</t>
  </si>
  <si>
    <t>Thermal Bridges</t>
  </si>
  <si>
    <t>U values</t>
  </si>
  <si>
    <t>Products</t>
  </si>
  <si>
    <t>MVHR</t>
  </si>
  <si>
    <t>mark when done</t>
  </si>
  <si>
    <t>Doors and Windows</t>
  </si>
  <si>
    <t>Site Supervisor Declaration</t>
  </si>
  <si>
    <t>PRIMARY ENERGY - Residential</t>
  </si>
  <si>
    <t>PRIMARY ENERGY - Non Residential</t>
  </si>
  <si>
    <t>click to see example TFA mark up</t>
  </si>
  <si>
    <t>click to see example glazing evidence</t>
  </si>
  <si>
    <t xml:space="preserve">PHPP with sizes and references from quote. </t>
  </si>
  <si>
    <t>click to see example window evidence</t>
  </si>
  <si>
    <t>click to see link to example Heat Loss mark up</t>
  </si>
  <si>
    <t xml:space="preserve">Additional and example information </t>
  </si>
  <si>
    <t xml:space="preserve">AHU’s </t>
  </si>
  <si>
    <t xml:space="preserve">1. Balanced supply and extract (&lt;&lt;10%) at a typical flowrate for each ventilation system. Identify how &amp; </t>
  </si>
  <si>
    <t xml:space="preserve">where measurements were taken from on a layout drawing or schematic </t>
  </si>
  <si>
    <t xml:space="preserve">2. Demonstrate rough balancing at highest &amp; lowest used flowrates, record this information on </t>
  </si>
  <si>
    <t xml:space="preserve">Ventilation Commissioning sheet. </t>
  </si>
  <si>
    <t xml:space="preserve">2. Specific fan power (to include both fans) preferably at all the settings above. For domestic units </t>
  </si>
  <si>
    <t xml:space="preserve">installing a plug and socket will allow quick access to the power, usually alongside the fused spur. </t>
  </si>
  <si>
    <t xml:space="preserve">3. Provide specific fan power at the typical flowrate for each ventilation system, to include both fans </t>
  </si>
  <si>
    <t xml:space="preserve">4. Confirm control settings incl. timeclock </t>
  </si>
  <si>
    <t xml:space="preserve">5. If possible, confirm the temperatures on the extract, exhaust &amp; fresh air intake for typical flowrates </t>
  </si>
  <si>
    <t xml:space="preserve">(non/critical) </t>
  </si>
  <si>
    <t xml:space="preserve">6. Confirm condensate drain is working correctly and cannot dry out (if this happens air can bypass the </t>
  </si>
  <si>
    <t xml:space="preserve">heat exchanger) Confirm unit is installed level and that condensate drain is flowing correctly to trap </t>
  </si>
  <si>
    <t xml:space="preserve">7. Confirm unit has not been running during construction &amp; is free from dust – photos to demonstrate </t>
  </si>
  <si>
    <t xml:space="preserve">heat exchanger is clean if possible </t>
  </si>
  <si>
    <t xml:space="preserve">8. Confirm clean filters have been installed correctly and of the specified grade F7 fresh air, G4 extract </t>
  </si>
  <si>
    <t xml:space="preserve">9. Provide pictures of name plate to demonstrate exact units provided (otherwise written declaration ok) </t>
  </si>
  <si>
    <t xml:space="preserve">10. Identify frost protection temperature settings </t>
  </si>
  <si>
    <t xml:space="preserve">11. Confirm breakout low frequency sound from services room does not exceed 35 dB(A) </t>
  </si>
  <si>
    <t xml:space="preserve">System: </t>
  </si>
  <si>
    <t xml:space="preserve">11. Evidence to confirm flowrates to each usable space are achieved </t>
  </si>
  <si>
    <t xml:space="preserve">12. Noise levels within the usable spaces during typical flowrate &lt;25dB(A) </t>
  </si>
  <si>
    <t xml:space="preserve">13. Confirm noise levels from wall mounted high velocity jets are acceptable and not whistling </t>
  </si>
  <si>
    <t xml:space="preserve">14. If there are any interconnected systems (such as WC bypass) need to demonstrate there is no </t>
  </si>
  <si>
    <t xml:space="preserve">unwanted leakage between the two, and confirm the controls settings </t>
  </si>
  <si>
    <t xml:space="preserve">15. Evidence (eg pictures) to confirm insulation depth and continuity on cold ducts &amp; vapour tight. </t>
  </si>
  <si>
    <t xml:space="preserve">Confirmation of actual lengths &amp; sizes of ductwork used for ‘cold’ ductwork. </t>
  </si>
  <si>
    <t xml:space="preserve">16. Evidence of natural ventilation commissioning if motorised </t>
  </si>
  <si>
    <t xml:space="preserve">17. Evidence (eg pictures) to confirm complete ductwork is free from dust </t>
  </si>
  <si>
    <t xml:space="preserve">18. Photographs of typical terminals (and terminal connections) for supply &amp; extract, otherwise confirm all </t>
  </si>
  <si>
    <t xml:space="preserve">as specified </t>
  </si>
  <si>
    <t xml:space="preserve">19. Photographic evidence of external inlet and exhaust (grills positioning, height and location) </t>
  </si>
  <si>
    <t>click to see vent commissioning notes</t>
  </si>
  <si>
    <t>to TWO significant figures</t>
  </si>
  <si>
    <t>See PHPP manual for TFA rules or click for link to WARM website explanation.</t>
  </si>
  <si>
    <t>Click for link to Passivhaus Trust climate data technical guide web page</t>
  </si>
  <si>
    <t>Insulation Conductivities</t>
  </si>
  <si>
    <t>Treated Floor Area Examples</t>
  </si>
  <si>
    <t>Click to see further guidance</t>
  </si>
  <si>
    <t>Ventilation Commissioning best Practice and Common Errors</t>
  </si>
  <si>
    <t>Click to see ventilation information</t>
  </si>
  <si>
    <t>PHPP</t>
  </si>
  <si>
    <t xml:space="preserve">Plans, sections and elevations showing extent of heated envelope. </t>
  </si>
  <si>
    <t>Site Photographs and Documents</t>
  </si>
  <si>
    <t>Click to see example site photographs and documents</t>
  </si>
  <si>
    <t xml:space="preserve">Provide marked up PDF elevation with window references </t>
  </si>
  <si>
    <t xml:space="preserve">Provide manufacturers certificate with Glass Ug and g values </t>
  </si>
  <si>
    <t xml:space="preserve">Provide window quotation from supplier </t>
  </si>
  <si>
    <t>showing evidence of glazing used in each window</t>
  </si>
  <si>
    <t>click to return to heat demand</t>
  </si>
  <si>
    <t>Shading</t>
  </si>
  <si>
    <t>Information on how you derived the figures in your Shading sheet. For instance, a mark-up showing heights/distances of shading objects.</t>
  </si>
  <si>
    <t>At least 4x photos taken from the building's position, facing outwards, looking north, east, south, west.</t>
  </si>
  <si>
    <t xml:space="preserve">HEATING ENERGY TARGET DESIGN INFORMATION (NORMALLY PROVIDED PRE CONSTRUCTION) </t>
  </si>
  <si>
    <t xml:space="preserve">Useful links </t>
  </si>
  <si>
    <t>Component Database Clickable House (passivehouse.com)</t>
  </si>
  <si>
    <t>Passipedia</t>
  </si>
  <si>
    <t>Passivhaus Trust Guides</t>
  </si>
  <si>
    <t>Passivhaus Certification Building Criteria</t>
  </si>
  <si>
    <t>https://passivehouse.com/downloads/03_building_criteria_en.pdf</t>
  </si>
  <si>
    <t>Passipedia - The Passive House Resource [ ]</t>
  </si>
  <si>
    <t>Home (passivhaustrust.org.uk)</t>
  </si>
  <si>
    <r>
      <rPr>
        <b/>
        <sz val="9"/>
        <color theme="1"/>
        <rFont val="Arial"/>
        <family val="2"/>
      </rPr>
      <t>PRE</t>
    </r>
    <r>
      <rPr>
        <sz val="9"/>
        <color theme="1"/>
        <rFont val="Arial"/>
        <family val="2"/>
      </rPr>
      <t>-CONSTRUCTION</t>
    </r>
  </si>
  <si>
    <r>
      <rPr>
        <b/>
        <sz val="9"/>
        <color theme="1"/>
        <rFont val="Arial"/>
        <family val="2"/>
      </rPr>
      <t>POST</t>
    </r>
    <r>
      <rPr>
        <sz val="9"/>
        <color theme="1"/>
        <rFont val="Arial"/>
        <family val="2"/>
      </rPr>
      <t>-CONSTRUCTION</t>
    </r>
  </si>
  <si>
    <r>
      <rPr>
        <b/>
        <sz val="9"/>
        <color theme="1"/>
        <rFont val="Arial"/>
        <family val="2"/>
      </rPr>
      <t>Treated Floor Area (TFA) mark-up</t>
    </r>
    <r>
      <rPr>
        <sz val="9"/>
        <color theme="1"/>
        <rFont val="Arial"/>
        <family val="2"/>
      </rPr>
      <t xml:space="preserve"> showing TFA overlaid on floor plans and clear figure for total</t>
    </r>
  </si>
  <si>
    <r>
      <rPr>
        <b/>
        <sz val="9"/>
        <color theme="1"/>
        <rFont val="Arial"/>
        <family val="2"/>
      </rPr>
      <t>Heat loss area mark-ups</t>
    </r>
    <r>
      <rPr>
        <sz val="9"/>
        <color theme="1"/>
        <rFont val="Arial"/>
        <family val="2"/>
      </rPr>
      <t xml:space="preserve"> for all building elements;
drawings overlaid with heat loss areas or measurements, calculations,  and a clear figure for the total</t>
    </r>
  </si>
  <si>
    <r>
      <rPr>
        <b/>
        <sz val="9"/>
        <color theme="1"/>
        <rFont val="Arial"/>
        <family val="2"/>
      </rPr>
      <t>Thermal bridge lengths</t>
    </r>
    <r>
      <rPr>
        <sz val="9"/>
        <color theme="1"/>
        <rFont val="Arial"/>
        <family val="2"/>
      </rPr>
      <t xml:space="preserve"> - clearly marked on plans or sections</t>
    </r>
  </si>
  <si>
    <r>
      <rPr>
        <b/>
        <sz val="9"/>
        <color theme="1"/>
        <rFont val="Arial"/>
        <family val="2"/>
      </rPr>
      <t>Details for U values</t>
    </r>
    <r>
      <rPr>
        <sz val="9"/>
        <color theme="1"/>
        <rFont val="Arial"/>
        <family val="2"/>
      </rPr>
      <t xml:space="preserve"> of all building components inc walls, roof, floor, upstands, lifts pits etc…</t>
    </r>
  </si>
  <si>
    <r>
      <rPr>
        <b/>
        <sz val="9"/>
        <color theme="1"/>
        <rFont val="Arial"/>
        <family val="2"/>
      </rPr>
      <t>Timber fraction calculations</t>
    </r>
    <r>
      <rPr>
        <sz val="9"/>
        <color theme="1"/>
        <rFont val="Arial"/>
        <family val="2"/>
      </rPr>
      <t xml:space="preserve"> for timber frame walls
WARM can use conservative estimates where in the region of 25% for walls, 15% for roofs
Lower figures will need to be backed up with calcs</t>
    </r>
  </si>
  <si>
    <r>
      <rPr>
        <b/>
        <sz val="9"/>
        <color theme="1"/>
        <rFont val="Arial"/>
        <family val="2"/>
      </rPr>
      <t>Window/rooflight schedule or quote</t>
    </r>
    <r>
      <rPr>
        <sz val="9"/>
        <color theme="1"/>
        <rFont val="Arial"/>
        <family val="2"/>
      </rPr>
      <t>, and elevations with references which match schedule/quote</t>
    </r>
  </si>
  <si>
    <r>
      <rPr>
        <b/>
        <sz val="9"/>
        <color theme="1"/>
        <rFont val="Arial"/>
        <family val="2"/>
      </rPr>
      <t>Door schedule or quote</t>
    </r>
    <r>
      <rPr>
        <sz val="9"/>
        <color theme="1"/>
        <rFont val="Arial"/>
        <family val="2"/>
      </rPr>
      <t>, and elevations with references which match schedule/quote</t>
    </r>
  </si>
  <si>
    <r>
      <t xml:space="preserve">The </t>
    </r>
    <r>
      <rPr>
        <b/>
        <sz val="9"/>
        <color theme="1"/>
        <rFont val="Arial"/>
        <family val="2"/>
      </rPr>
      <t xml:space="preserve">diameter of the MVHR ducts </t>
    </r>
    <r>
      <rPr>
        <sz val="9"/>
        <color theme="1"/>
        <rFont val="Arial"/>
        <family val="2"/>
      </rPr>
      <t xml:space="preserve">between the unit and outside
The </t>
    </r>
    <r>
      <rPr>
        <b/>
        <sz val="9"/>
        <color theme="1"/>
        <rFont val="Arial"/>
        <family val="2"/>
      </rPr>
      <t xml:space="preserve">insulation </t>
    </r>
    <r>
      <rPr>
        <sz val="9"/>
        <color theme="1"/>
        <rFont val="Arial"/>
        <family val="2"/>
      </rPr>
      <t>used on them - both thickness and type</t>
    </r>
  </si>
  <si>
    <r>
      <t>Summer Vent. -</t>
    </r>
    <r>
      <rPr>
        <sz val="9"/>
        <color theme="1"/>
        <rFont val="Arial"/>
        <family val="2"/>
      </rPr>
      <t xml:space="preserve"> provide evidence of how natural ventilation can be achieved if you are relying on this to prevent overheating. Typically values above 0.1 ACH are considered high. Consider security, noise, rain ingress, insect ingress, air paths within the building etc</t>
    </r>
  </si>
  <si>
    <r>
      <rPr>
        <b/>
        <sz val="9"/>
        <color theme="1"/>
        <rFont val="Arial"/>
        <family val="2"/>
      </rPr>
      <t xml:space="preserve">Fan pressurisation test
</t>
    </r>
    <r>
      <rPr>
        <sz val="9"/>
        <color theme="1"/>
        <rFont val="Arial"/>
        <family val="2"/>
      </rPr>
      <t>Including derivation of building volume</t>
    </r>
  </si>
  <si>
    <r>
      <t xml:space="preserve">MVHR Commissioning Data
</t>
    </r>
    <r>
      <rPr>
        <sz val="9"/>
        <color theme="1"/>
        <rFont val="Arial"/>
        <family val="2"/>
      </rPr>
      <t>Preferably using 'PHI final protocol ' sheet - available with PHPP CD</t>
    </r>
  </si>
  <si>
    <t>Drawings should be in PDF format</t>
  </si>
  <si>
    <t xml:space="preserve">PHI Tools </t>
  </si>
  <si>
    <t>Passivhaus Institut (passivehouse.com)</t>
  </si>
  <si>
    <t>Use the same description on as on the manufacturers information</t>
  </si>
  <si>
    <t xml:space="preserve">If the spacer is either a Passivhaus certified product or listed on the German glass association website we can find the psi value. </t>
  </si>
  <si>
    <t>http://www.bundesverband-flachglas.de/en/downloads/data-sheets/</t>
  </si>
  <si>
    <t xml:space="preserve">Provide details of the  glazing edge spacer used in each glazing unit and the psi (thermal bridge value). </t>
  </si>
  <si>
    <t>See link for example: https://passipedia.org/_media/picopen/uf_value_calculation.pdf</t>
  </si>
  <si>
    <t>Provide drawings showing the facing dimensions of the</t>
  </si>
  <si>
    <t xml:space="preserve"> different parts of the frames</t>
  </si>
  <si>
    <t>Click to see example data</t>
  </si>
  <si>
    <t xml:space="preserve">Heating Demand Summary </t>
  </si>
  <si>
    <t xml:space="preserve">Text </t>
  </si>
  <si>
    <t>Title</t>
  </si>
  <si>
    <t>Example reveal / overhang shading markup</t>
  </si>
  <si>
    <t xml:space="preserve">Ventilation </t>
  </si>
  <si>
    <t>Provide a mark up showing the cold duct lengths</t>
  </si>
  <si>
    <t>PRIMARY ENERGY / PRIMARY ENERGY RENEWABLE  DESIGN INFORMATION (NORMALLY PROVIDED PRE COSTRUCTION)</t>
  </si>
  <si>
    <t>Climate</t>
  </si>
  <si>
    <t>Elevation Finder (freemaptools.com)</t>
  </si>
  <si>
    <t xml:space="preserve">Air Test Volume </t>
  </si>
  <si>
    <t xml:space="preserve">Wind Protection   </t>
  </si>
  <si>
    <t>SUMMER COMFORT DESIGN INFOMRATION (NORMALLY PROVIDED PRE CONSTRUCTION)</t>
  </si>
  <si>
    <r>
      <t xml:space="preserve">DHW heat source 
</t>
    </r>
    <r>
      <rPr>
        <sz val="9"/>
        <color theme="1"/>
        <rFont val="Arial"/>
        <family val="2"/>
      </rPr>
      <t>What produces DHW? Boiler? Heat pump? Immersion?</t>
    </r>
  </si>
  <si>
    <r>
      <t xml:space="preserve">Data sheet for each heating source
</t>
    </r>
    <r>
      <rPr>
        <sz val="9"/>
        <color theme="1"/>
        <rFont val="Arial"/>
        <family val="2"/>
      </rPr>
      <t>Data sheets showing efficiency/COP</t>
    </r>
  </si>
  <si>
    <r>
      <t xml:space="preserve">Hot water storage tank data
</t>
    </r>
    <r>
      <rPr>
        <sz val="9"/>
        <color theme="1"/>
        <rFont val="Arial"/>
        <family val="2"/>
      </rPr>
      <t>Tank model, volume and heat loss</t>
    </r>
  </si>
  <si>
    <r>
      <t xml:space="preserve">Fraction of heating from each heating source 
</t>
    </r>
    <r>
      <rPr>
        <sz val="9"/>
        <color theme="1"/>
        <rFont val="Arial"/>
        <family val="2"/>
      </rPr>
      <t>What provides heat for building?</t>
    </r>
  </si>
  <si>
    <r>
      <t xml:space="preserve">Boiler data
</t>
    </r>
    <r>
      <rPr>
        <sz val="9"/>
        <color theme="1"/>
        <rFont val="Arial"/>
        <family val="2"/>
      </rPr>
      <t>Data sheets showing efficiency/COP</t>
    </r>
  </si>
  <si>
    <r>
      <t xml:space="preserve">Defrost heater set point is present
</t>
    </r>
    <r>
      <rPr>
        <sz val="9"/>
        <color theme="1"/>
        <rFont val="Arial"/>
        <family val="2"/>
      </rPr>
      <t>Details of frost heater cut-in temperature in ºC</t>
    </r>
  </si>
  <si>
    <r>
      <t xml:space="preserve">Details of central heating pump
</t>
    </r>
    <r>
      <rPr>
        <sz val="9"/>
        <color theme="1"/>
        <rFont val="Arial"/>
        <family val="2"/>
      </rPr>
      <t>Pump details including rated power</t>
    </r>
  </si>
  <si>
    <r>
      <t xml:space="preserve">Details of SHW pump
</t>
    </r>
    <r>
      <rPr>
        <sz val="9"/>
        <color theme="1"/>
        <rFont val="Arial"/>
        <family val="2"/>
      </rPr>
      <t>Pump details including rated power</t>
    </r>
  </si>
  <si>
    <r>
      <t xml:space="preserve">Other pumps and fans?
</t>
    </r>
    <r>
      <rPr>
        <sz val="9"/>
        <color theme="1"/>
        <rFont val="Arial"/>
        <family val="2"/>
      </rPr>
      <t>Pump details including rated power</t>
    </r>
  </si>
  <si>
    <r>
      <t xml:space="preserve">Fraction of low energy light bulbs (CFL or LED)
</t>
    </r>
    <r>
      <rPr>
        <sz val="9"/>
        <color theme="1"/>
        <rFont val="Arial"/>
        <family val="2"/>
      </rPr>
      <t>95% low energy (CFL/LED) estimated
If calculated - should be on basis % of total installed power</t>
    </r>
  </si>
  <si>
    <r>
      <t xml:space="preserve">Type of cooking
</t>
    </r>
    <r>
      <rPr>
        <sz val="9"/>
        <color theme="1"/>
        <rFont val="Arial"/>
        <family val="2"/>
      </rPr>
      <t>Gas or electric?</t>
    </r>
  </si>
  <si>
    <r>
      <t xml:space="preserve">SHW panels
</t>
    </r>
    <r>
      <rPr>
        <sz val="9"/>
        <color theme="1"/>
        <rFont val="Arial"/>
        <family val="2"/>
      </rPr>
      <t>Product details</t>
    </r>
  </si>
  <si>
    <t xml:space="preserve">A completed PHPP in in .xlsx format. This must be the latest version of PHPP at the time the design started. Ensure that all relevant cells are completed, and the check sheet has been reviewed. </t>
  </si>
  <si>
    <t>Click link for further guidance on the check sheet</t>
  </si>
  <si>
    <t>Click link for further guidance of climate sheet</t>
  </si>
  <si>
    <t xml:space="preserve">Free tools to find the altitude: </t>
  </si>
  <si>
    <t>Passivhaus Certification Design Guidance</t>
  </si>
  <si>
    <t>PHI thermal bridge tool</t>
  </si>
  <si>
    <t>http://www.peterwarm.co.uk/?dl_id=45</t>
  </si>
  <si>
    <t xml:space="preserve">Books </t>
  </si>
  <si>
    <t>Home - Architecture Detail Library - download CAD details! (firstinarchitecture.co.uk)</t>
  </si>
  <si>
    <t xml:space="preserve">Click to see additional information </t>
  </si>
  <si>
    <t xml:space="preserve">Summer Vent </t>
  </si>
  <si>
    <t>PV</t>
  </si>
  <si>
    <t>Photovoltaic systems</t>
  </si>
  <si>
    <t>Error(s):</t>
  </si>
  <si>
    <r>
      <rPr>
        <b/>
        <sz val="10"/>
        <rFont val="Arial"/>
        <family val="2"/>
      </rPr>
      <t>STC</t>
    </r>
    <r>
      <rPr>
        <sz val="11"/>
        <color theme="1"/>
        <rFont val="Calibri"/>
        <family val="2"/>
        <scheme val="minor"/>
      </rPr>
      <t xml:space="preserve"> - Solar Panel manufacturers use what are called STC (Standard Test Conditions) when they evaluate solar panels in a solar simulator called a flash tester.  During flash testing, solar panels are exposed to artificial sunlight with an intensity of 1000 watts per square meter.  (Bear in mind, 1000 watts per square meter of sunlight would only be reached around solar noon, with the panel squarely facing the sun, just after a rain shower has washed all the dust out of the air.) The temperature is 25°C (77 °F) and the atmospheric density is 1.5.  The output of the panel under these Standard Test Conditions is what gives the panel it’s rating.  All solar panels are rated using this same method, meaning that a 100 watt solar panel from one manufacturer will produce that same 100 watts under STC as a 100 watt solar panel from another manufacturer. PHPP uses STC values. 
</t>
    </r>
  </si>
  <si>
    <t>Climate data set:</t>
  </si>
  <si>
    <t>Building type:</t>
  </si>
  <si>
    <r>
      <rPr>
        <b/>
        <sz val="10"/>
        <rFont val="Arial"/>
        <family val="2"/>
      </rPr>
      <t>NOCT</t>
    </r>
    <r>
      <rPr>
        <sz val="11"/>
        <color theme="1"/>
        <rFont val="Calibri"/>
        <family val="2"/>
        <scheme val="minor"/>
      </rPr>
      <t xml:space="preserve"> – Because Standard Test Conditions hardly resemble "Real World" conditions, utilities and municipalities have adopted what they call NOCT (Normal Operating Cell Temperature) ratings in order to more accurately issue rebates and tax credits.  NOCT incorporates more reality into their conditions by assuming the following: 800 watts per square meter of sunlight irradiance, an average of 20°C (68°F) air temperature and an average wind velocity of 1 meter per second (2.24 miles per hour) with the back side of the solar panel open to that breeze (as opposed to being on a roof where heat builds up under the panels). PHPP does not use NOCT values.</t>
    </r>
  </si>
  <si>
    <t>Projected building footprint:</t>
  </si>
  <si>
    <t>m²</t>
  </si>
  <si>
    <t>Name of system</t>
  </si>
  <si>
    <t>System 1</t>
  </si>
  <si>
    <t>Reference PV syst.</t>
  </si>
  <si>
    <t>Location: Selection in 'Areas' worksheet</t>
  </si>
  <si>
    <t>4-Roof</t>
  </si>
  <si>
    <t>Size of selected area</t>
  </si>
  <si>
    <t>Deviation from North</t>
  </si>
  <si>
    <t>°</t>
  </si>
  <si>
    <r>
      <rPr>
        <b/>
        <sz val="10"/>
        <rFont val="Arial"/>
        <family val="2"/>
      </rPr>
      <t>MPP</t>
    </r>
    <r>
      <rPr>
        <sz val="11"/>
        <color theme="1"/>
        <rFont val="Calibri"/>
        <family val="2"/>
        <scheme val="minor"/>
      </rPr>
      <t xml:space="preserve">: When a PV panel receives solar radiation, it produces power, the product of current and voltage. 
To find the highest possible power output for a panel under a certain set of conditions the resistance is varied. The nominal current and voltage at Maximum Peak Power is given here. (PV inverters adjust the circuit resistance to maximise PV output. </t>
    </r>
  </si>
  <si>
    <t>Angle of inclination from horizontal</t>
  </si>
  <si>
    <t>Alternative input: Deviation from North</t>
  </si>
  <si>
    <t>Alternative input: Angle of inclination from the horizontal</t>
  </si>
  <si>
    <t>Information from the module data sheet</t>
  </si>
  <si>
    <t>Technology</t>
  </si>
  <si>
    <t>4-Mono-Si</t>
  </si>
  <si>
    <r>
      <t xml:space="preserve">Nominal current </t>
    </r>
    <r>
      <rPr>
        <sz val="10"/>
        <color rgb="FFFF0000"/>
        <rFont val="Arial"/>
        <family val="2"/>
      </rPr>
      <t>at maximum power point (MPP) under STC</t>
    </r>
  </si>
  <si>
    <r>
      <t>I</t>
    </r>
    <r>
      <rPr>
        <vertAlign val="subscript"/>
        <sz val="10"/>
        <rFont val="Arial"/>
        <family val="2"/>
      </rPr>
      <t>MPP0</t>
    </r>
  </si>
  <si>
    <t>A</t>
  </si>
  <si>
    <r>
      <t>Typical 1.6m</t>
    </r>
    <r>
      <rPr>
        <vertAlign val="superscript"/>
        <sz val="10"/>
        <rFont val="Arial"/>
        <family val="2"/>
      </rPr>
      <t>2</t>
    </r>
    <r>
      <rPr>
        <sz val="11"/>
        <color theme="1"/>
        <rFont val="Calibri"/>
        <family val="2"/>
        <scheme val="minor"/>
      </rPr>
      <t xml:space="preserve"> module has 250 Wpeak output under standard test conditions. </t>
    </r>
  </si>
  <si>
    <r>
      <t xml:space="preserve">Nominal voltage </t>
    </r>
    <r>
      <rPr>
        <sz val="10"/>
        <color rgb="FFFF0000"/>
        <rFont val="Arial"/>
        <family val="2"/>
      </rPr>
      <t>at mazimum power point (MPP) under STC</t>
    </r>
  </si>
  <si>
    <r>
      <t>U</t>
    </r>
    <r>
      <rPr>
        <vertAlign val="subscript"/>
        <sz val="10"/>
        <rFont val="Arial"/>
        <family val="2"/>
      </rPr>
      <t>MPP0</t>
    </r>
  </si>
  <si>
    <t>Alterantive calc of Temp Co Eff. (Alfa)</t>
  </si>
  <si>
    <t>V</t>
  </si>
  <si>
    <t>Nominal power</t>
  </si>
  <si>
    <r>
      <t>P</t>
    </r>
    <r>
      <rPr>
        <vertAlign val="subscript"/>
        <sz val="10"/>
        <rFont val="Arial"/>
        <family val="2"/>
      </rPr>
      <t>n</t>
    </r>
  </si>
  <si>
    <t>Temp Co eff Isc mA/K</t>
  </si>
  <si>
    <t>Short Ctt Current (A)</t>
  </si>
  <si>
    <t>Temp Co Eff %/K</t>
  </si>
  <si>
    <t>Wp</t>
  </si>
  <si>
    <r>
      <rPr>
        <b/>
        <sz val="10"/>
        <rFont val="Arial"/>
        <family val="2"/>
      </rPr>
      <t>Temperature co-efficients</t>
    </r>
    <r>
      <rPr>
        <sz val="11"/>
        <color theme="1"/>
        <rFont val="Calibri"/>
        <family val="2"/>
        <scheme val="minor"/>
      </rPr>
      <t xml:space="preserve">: As the temperature of PV cells increases its performance reduces (like most semi conductors). The temperature coefficients indicate what percentage the solar module's output power will decrease for every degree the temperature of the solar cells rises above 25°C. Current increases slightly but voltage reduces significantly. These PHPP enrties must be expressed as a percentage per degree Kelvin (%/K). Some suppliers may use Volts/K or mA/K. This can be converted if you also know the short circuit current and open circuit voltage. </t>
    </r>
  </si>
  <si>
    <r>
      <t xml:space="preserve">Temperature coefficient short-circuit current %/K. 
</t>
    </r>
    <r>
      <rPr>
        <sz val="10"/>
        <color rgb="FFFF0000"/>
        <rFont val="Arial"/>
        <family val="2"/>
      </rPr>
      <t>See manual for default values pg 197 (normally slightly +ve)</t>
    </r>
  </si>
  <si>
    <t>a</t>
  </si>
  <si>
    <t>%/K</t>
  </si>
  <si>
    <r>
      <t>Temperature coefficient open-circuit voltage %/K</t>
    </r>
    <r>
      <rPr>
        <sz val="10"/>
        <color rgb="FFFF0000"/>
        <rFont val="Arial"/>
        <family val="2"/>
      </rPr>
      <t xml:space="preserve"> 
See manual for default values pg 197 (normally -ve)</t>
    </r>
  </si>
  <si>
    <t>b</t>
  </si>
  <si>
    <t>Module dimensions: Height</t>
  </si>
  <si>
    <t>Temp Co eff Voc V/K</t>
  </si>
  <si>
    <t>Open CCt Volt (V)</t>
  </si>
  <si>
    <t>m</t>
  </si>
  <si>
    <t>Module dimensions: Width</t>
  </si>
  <si>
    <t xml:space="preserve">Alternative Calc of Temp Co Eff (Beta) </t>
  </si>
  <si>
    <t>Module area [m²]</t>
  </si>
  <si>
    <t>Further specifications</t>
  </si>
  <si>
    <t>Number of modules</t>
  </si>
  <si>
    <r>
      <t>n</t>
    </r>
    <r>
      <rPr>
        <vertAlign val="subscript"/>
        <sz val="10"/>
        <rFont val="Arial"/>
        <family val="2"/>
      </rPr>
      <t>M</t>
    </r>
  </si>
  <si>
    <t xml:space="preserve">Modules: The data enrty above relates to one module. A PV module is typically approx 1*1.6 metres in plan area and contains 50-120 PV cells. </t>
  </si>
  <si>
    <r>
      <t xml:space="preserve">Height of module array. </t>
    </r>
    <r>
      <rPr>
        <sz val="10"/>
        <color rgb="FFFF0000"/>
        <rFont val="Arial"/>
        <family val="2"/>
      </rPr>
      <t xml:space="preserve">Cell H30 change to formula: Panel length * SIN angle </t>
    </r>
  </si>
  <si>
    <t xml:space="preserve">m </t>
  </si>
  <si>
    <r>
      <t xml:space="preserve">Height of horizon. </t>
    </r>
    <r>
      <rPr>
        <sz val="10"/>
        <color rgb="FFFF0000"/>
        <rFont val="Arial"/>
        <family val="2"/>
      </rPr>
      <t>Height from bottom of PV panel.</t>
    </r>
  </si>
  <si>
    <r>
      <t>h</t>
    </r>
    <r>
      <rPr>
        <vertAlign val="subscript"/>
        <sz val="10"/>
        <rFont val="Arial"/>
        <family val="2"/>
      </rPr>
      <t>Hori</t>
    </r>
  </si>
  <si>
    <t>Horizontal distance</t>
  </si>
  <si>
    <r>
      <t>a</t>
    </r>
    <r>
      <rPr>
        <vertAlign val="subscript"/>
        <sz val="10"/>
        <rFont val="Arial"/>
        <family val="2"/>
      </rPr>
      <t>Hori</t>
    </r>
  </si>
  <si>
    <t>Additional reduction factor shading</t>
  </si>
  <si>
    <r>
      <t>r</t>
    </r>
    <r>
      <rPr>
        <vertAlign val="subscript"/>
        <sz val="10"/>
        <rFont val="Arial"/>
        <family val="2"/>
      </rPr>
      <t>other</t>
    </r>
  </si>
  <si>
    <t xml:space="preserve">Efficiency of the inverter </t>
  </si>
  <si>
    <r>
      <t>h</t>
    </r>
    <r>
      <rPr>
        <vertAlign val="subscript"/>
        <sz val="10"/>
        <rFont val="Arial"/>
        <family val="2"/>
      </rPr>
      <t>HRV</t>
    </r>
  </si>
  <si>
    <t xml:space="preserve">Typical output for  8 modules is approx 2kWp or 1800 kWh per annum.  Assume TFA of 100m2 = 18 kWh/m2a </t>
  </si>
  <si>
    <t>Results</t>
  </si>
  <si>
    <t>Area of module field</t>
  </si>
  <si>
    <t>Free area on the selected building element</t>
  </si>
  <si>
    <t>Allocation to building element</t>
  </si>
  <si>
    <t>Annual losses due to shading</t>
  </si>
  <si>
    <t>kWh</t>
  </si>
  <si>
    <t>Total</t>
  </si>
  <si>
    <t>Annual electricity yield of the inverter, absolute</t>
  </si>
  <si>
    <t>kWh/a</t>
  </si>
  <si>
    <t>Related to projected building footprint area</t>
  </si>
  <si>
    <r>
      <t>kWh/m²A</t>
    </r>
    <r>
      <rPr>
        <vertAlign val="subscript"/>
        <sz val="10"/>
        <rFont val="Arial"/>
        <family val="2"/>
      </rPr>
      <t>Projected</t>
    </r>
    <r>
      <rPr>
        <sz val="11"/>
        <color theme="1"/>
        <rFont val="Calibri"/>
        <family val="2"/>
        <scheme val="minor"/>
      </rPr>
      <t>*a</t>
    </r>
  </si>
  <si>
    <t>Specific PE factor (non-renewable primary energy)</t>
  </si>
  <si>
    <r>
      <t>kWh</t>
    </r>
    <r>
      <rPr>
        <vertAlign val="subscript"/>
        <sz val="10"/>
        <rFont val="Arial"/>
        <family val="2"/>
      </rPr>
      <t>prim_ne</t>
    </r>
    <r>
      <rPr>
        <sz val="11"/>
        <color theme="1"/>
        <rFont val="Calibri"/>
        <family val="2"/>
        <scheme val="minor"/>
      </rPr>
      <t>/kWh</t>
    </r>
    <r>
      <rPr>
        <vertAlign val="subscript"/>
        <sz val="10"/>
        <rFont val="Arial"/>
        <family val="2"/>
      </rPr>
      <t>Final</t>
    </r>
  </si>
  <si>
    <r>
      <t>Specific CO</t>
    </r>
    <r>
      <rPr>
        <vertAlign val="subscript"/>
        <sz val="10"/>
        <rFont val="Arial"/>
        <family val="2"/>
      </rPr>
      <t xml:space="preserve">2 </t>
    </r>
    <r>
      <rPr>
        <sz val="11"/>
        <color theme="1"/>
        <rFont val="Calibri"/>
        <family val="2"/>
        <scheme val="minor"/>
      </rPr>
      <t>equivalent emissions of the system</t>
    </r>
  </si>
  <si>
    <t>g/kWh</t>
  </si>
  <si>
    <t>kg/a</t>
  </si>
  <si>
    <r>
      <t>kWh</t>
    </r>
    <r>
      <rPr>
        <vertAlign val="subscript"/>
        <sz val="10"/>
        <rFont val="Arial"/>
        <family val="2"/>
      </rPr>
      <t>prim</t>
    </r>
    <r>
      <rPr>
        <sz val="11"/>
        <color theme="1"/>
        <rFont val="Calibri"/>
        <family val="2"/>
        <scheme val="minor"/>
      </rPr>
      <t>/kWh</t>
    </r>
    <r>
      <rPr>
        <vertAlign val="subscript"/>
        <sz val="10"/>
        <rFont val="Arial"/>
        <family val="2"/>
      </rPr>
      <t>End</t>
    </r>
  </si>
  <si>
    <t>Solar radiation on tilted surface</t>
  </si>
  <si>
    <t>Jan</t>
  </si>
  <si>
    <t>kWh/(m²*Month)</t>
  </si>
  <si>
    <t>Feb</t>
  </si>
  <si>
    <t>Mar</t>
  </si>
  <si>
    <t>Apr</t>
  </si>
  <si>
    <t>May</t>
  </si>
  <si>
    <t>Jun</t>
  </si>
  <si>
    <t>Jul</t>
  </si>
  <si>
    <t>Aug</t>
  </si>
  <si>
    <t>Sep</t>
  </si>
  <si>
    <t>Oct</t>
  </si>
  <si>
    <t>Nov</t>
  </si>
  <si>
    <t>Dec</t>
  </si>
  <si>
    <t>Year kWh/(m²a)</t>
  </si>
  <si>
    <t>Total monthly yield</t>
  </si>
  <si>
    <t>kWh/month</t>
  </si>
  <si>
    <t>Year kWh/a</t>
  </si>
  <si>
    <t>Drop-down list for module technologies</t>
  </si>
  <si>
    <t>AEE</t>
  </si>
  <si>
    <r>
      <t>CO</t>
    </r>
    <r>
      <rPr>
        <vertAlign val="subscript"/>
        <sz val="10"/>
        <rFont val="Arial"/>
        <family val="2"/>
      </rPr>
      <t>2</t>
    </r>
  </si>
  <si>
    <t>Lifespan</t>
  </si>
  <si>
    <t>kWh/Wp</t>
  </si>
  <si>
    <t>kg/Wp</t>
  </si>
  <si>
    <t>years</t>
  </si>
  <si>
    <t>Amorph-Si</t>
  </si>
  <si>
    <t>CIGS</t>
  </si>
  <si>
    <t>Mono-Si</t>
  </si>
  <si>
    <t>Poly-Si</t>
  </si>
  <si>
    <t>▼</t>
  </si>
  <si>
    <t>Annual yield of inverter</t>
  </si>
  <si>
    <t>Electricity</t>
  </si>
  <si>
    <t>Specific PE value (non-renewable)</t>
  </si>
  <si>
    <r>
      <t>Specific value of CO</t>
    </r>
    <r>
      <rPr>
        <vertAlign val="subscript"/>
        <sz val="10"/>
        <rFont val="Arial"/>
        <family val="2"/>
      </rPr>
      <t>2</t>
    </r>
    <r>
      <rPr>
        <sz val="11"/>
        <color theme="1"/>
        <rFont val="Calibri"/>
        <family val="2"/>
        <scheme val="minor"/>
      </rPr>
      <t>-equivalent emissions [g/kWh]</t>
    </r>
  </si>
  <si>
    <t>Nominal current</t>
  </si>
  <si>
    <r>
      <t>kgCO</t>
    </r>
    <r>
      <rPr>
        <vertAlign val="subscript"/>
        <sz val="10"/>
        <rFont val="Arial"/>
        <family val="2"/>
      </rPr>
      <t>2</t>
    </r>
    <r>
      <rPr>
        <sz val="11"/>
        <color theme="1"/>
        <rFont val="Calibri"/>
        <family val="2"/>
        <scheme val="minor"/>
      </rPr>
      <t>eq/a (absolute)</t>
    </r>
  </si>
  <si>
    <t>Nominal voltage</t>
  </si>
  <si>
    <r>
      <t>kWh/m²</t>
    </r>
    <r>
      <rPr>
        <vertAlign val="subscript"/>
        <sz val="10"/>
        <rFont val="Arial"/>
        <family val="2"/>
      </rPr>
      <t>Projected</t>
    </r>
    <r>
      <rPr>
        <sz val="11"/>
        <color theme="1"/>
        <rFont val="Calibri"/>
        <family val="2"/>
        <scheme val="minor"/>
      </rPr>
      <t>*a</t>
    </r>
  </si>
  <si>
    <r>
      <t>CO</t>
    </r>
    <r>
      <rPr>
        <vertAlign val="subscript"/>
        <sz val="10"/>
        <rFont val="Arial"/>
        <family val="2"/>
      </rPr>
      <t>2</t>
    </r>
    <r>
      <rPr>
        <sz val="11"/>
        <color theme="1"/>
        <rFont val="Calibri"/>
        <family val="2"/>
        <scheme val="minor"/>
      </rPr>
      <t>eq/m²Projected*a (projected building footprint)</t>
    </r>
  </si>
  <si>
    <t>Temperature coefficient short-circuit current</t>
  </si>
  <si>
    <t>Temperature coefficient open-circuit voltage</t>
  </si>
  <si>
    <t>Latitude</t>
  </si>
  <si>
    <t>Height of module array</t>
  </si>
  <si>
    <t>Height of horizon</t>
  </si>
  <si>
    <t>Year</t>
  </si>
  <si>
    <t>kWh/(m²month)</t>
  </si>
  <si>
    <t>kWh/(m²a)</t>
  </si>
  <si>
    <t>Ambient temperature</t>
  </si>
  <si>
    <t>°C</t>
  </si>
  <si>
    <t>Losses through shading situation</t>
  </si>
  <si>
    <t>Januar</t>
  </si>
  <si>
    <t>Februar</t>
  </si>
  <si>
    <t>März</t>
  </si>
  <si>
    <t>April</t>
  </si>
  <si>
    <t>Mai</t>
  </si>
  <si>
    <t>Juni</t>
  </si>
  <si>
    <t>Juli</t>
  </si>
  <si>
    <t>August</t>
  </si>
  <si>
    <t>September</t>
  </si>
  <si>
    <t>Oktober</t>
  </si>
  <si>
    <t>November</t>
  </si>
  <si>
    <t>Dezember</t>
  </si>
  <si>
    <t xml:space="preserve">Jahreswerte </t>
  </si>
  <si>
    <t>Monat</t>
  </si>
  <si>
    <t>Summe/Mittelwert</t>
  </si>
  <si>
    <t>Tage im jeweiligen Monat     [d]</t>
  </si>
  <si>
    <t>Zeit im jeweiligen Monat     [h]</t>
  </si>
  <si>
    <t>AußenTemp    [°C]</t>
  </si>
  <si>
    <t>Strahlung auf geneigte Fläche    [kWh/m²/Monat]</t>
  </si>
  <si>
    <t>Strahlung und Verschattung einer geneigten Modulfläche</t>
  </si>
  <si>
    <t>Orientierungsberechnung</t>
  </si>
  <si>
    <t>Exponent</t>
  </si>
  <si>
    <t>Rad</t>
  </si>
  <si>
    <t>Albedo</t>
  </si>
  <si>
    <t>Verschattungsroutine</t>
  </si>
  <si>
    <t>Klimadaten</t>
  </si>
  <si>
    <t>Monate</t>
  </si>
  <si>
    <t>Horizont Winter</t>
  </si>
  <si>
    <t>Pi/180</t>
  </si>
  <si>
    <t>Horizont Sommer</t>
  </si>
  <si>
    <t>Horizontal</t>
  </si>
  <si>
    <t>r</t>
  </si>
  <si>
    <t>S</t>
  </si>
  <si>
    <t>O/W</t>
  </si>
  <si>
    <t>N</t>
  </si>
  <si>
    <t>Senkrecht</t>
  </si>
  <si>
    <t>unten</t>
  </si>
  <si>
    <t>Ost-West</t>
  </si>
  <si>
    <t>A0</t>
  </si>
  <si>
    <t>A1</t>
  </si>
  <si>
    <t>A2</t>
  </si>
  <si>
    <t>B1</t>
  </si>
  <si>
    <t>Nord-Süd</t>
  </si>
  <si>
    <t>Neigung</t>
  </si>
  <si>
    <t>Azimut</t>
  </si>
  <si>
    <t>hh/dh</t>
  </si>
  <si>
    <t>Azimut_unten</t>
  </si>
  <si>
    <t>hor1</t>
  </si>
  <si>
    <t>hor2</t>
  </si>
  <si>
    <t>ipol_hor</t>
  </si>
  <si>
    <t>senk1</t>
  </si>
  <si>
    <t>senk2</t>
  </si>
  <si>
    <t>ipol_senk</t>
  </si>
  <si>
    <t>Vfaktor_Hori</t>
  </si>
  <si>
    <t>alpha</t>
  </si>
  <si>
    <t>cos^n alpha</t>
  </si>
  <si>
    <t>Summe</t>
  </si>
  <si>
    <t>B2</t>
  </si>
  <si>
    <t>Esouth</t>
  </si>
  <si>
    <t>c</t>
  </si>
  <si>
    <t>Enorth</t>
  </si>
  <si>
    <t>Ewest</t>
  </si>
  <si>
    <t>Eeast</t>
  </si>
  <si>
    <t>Global Radiation</t>
  </si>
  <si>
    <t>Radiation with shading [kWh/(m²mon)]</t>
  </si>
  <si>
    <t xml:space="preserve">Income with shading </t>
  </si>
  <si>
    <t>Ertrag ohne Verschattung</t>
  </si>
  <si>
    <t>PE-Faktor (nicht-erneuerbar)</t>
  </si>
  <si>
    <t>CO2-Faktor</t>
  </si>
  <si>
    <t>kWh/m²/month</t>
  </si>
  <si>
    <t>kWh/m²/a</t>
  </si>
  <si>
    <t>Globalstrahlung</t>
  </si>
  <si>
    <t>Ergebnis: Strahlung mit Verschattung [kWh/(m²mon)]</t>
  </si>
  <si>
    <t>Ertrag mit Verschattung</t>
  </si>
  <si>
    <t>('Climate' worksheet)</t>
  </si>
  <si>
    <t>Example horizon shading markups above</t>
  </si>
  <si>
    <t xml:space="preserve">Verification </t>
  </si>
  <si>
    <t>Stair area excluded from TFA calculation</t>
  </si>
  <si>
    <t xml:space="preserve">DWH and Distribution </t>
  </si>
  <si>
    <t xml:space="preserve">Provide DHW drawing markups showing pipe lengths and number of DHW outlets as example below: </t>
  </si>
  <si>
    <t>Check and Plausibility Statements</t>
  </si>
  <si>
    <r>
      <t>Provide a pdf of the original calculation for review.</t>
    </r>
    <r>
      <rPr>
        <b/>
        <sz val="9"/>
        <color rgb="FFFF0000"/>
        <rFont val="Arial"/>
        <family val="2"/>
      </rPr>
      <t xml:space="preserve"> (a list of numbers is insufficient)</t>
    </r>
  </si>
  <si>
    <t>Example calculation showing thermal model and Uf calculation:</t>
  </si>
  <si>
    <t xml:space="preserve">Passivhaus Trust Tools: </t>
  </si>
  <si>
    <t>Guidance (passivhaustrust.org.uk)</t>
  </si>
  <si>
    <t>Heat Loss Areas</t>
  </si>
  <si>
    <t xml:space="preserve"> </t>
  </si>
  <si>
    <t>Heat Pumps</t>
  </si>
  <si>
    <t xml:space="preserve">Click to see further information </t>
  </si>
  <si>
    <r>
      <t xml:space="preserve">Heat Pumps
</t>
    </r>
    <r>
      <rPr>
        <sz val="9"/>
        <color theme="1"/>
        <rFont val="Arial"/>
        <family val="2"/>
      </rPr>
      <t>Provide test point data from the manufacturer</t>
    </r>
  </si>
  <si>
    <r>
      <t>MVHR utilisati</t>
    </r>
    <r>
      <rPr>
        <sz val="9"/>
        <color theme="1"/>
        <rFont val="Arial"/>
        <family val="2"/>
      </rPr>
      <t xml:space="preserve">on, i.e hours per day, off in winter? 
</t>
    </r>
    <r>
      <rPr>
        <b/>
        <sz val="9"/>
        <color theme="1"/>
        <rFont val="Arial"/>
        <family val="2"/>
      </rPr>
      <t>For non-residential</t>
    </r>
    <r>
      <rPr>
        <sz val="9"/>
        <color theme="1"/>
        <rFont val="Arial"/>
        <family val="2"/>
      </rPr>
      <t xml:space="preserve"> - utilisation over year and basis of control system</t>
    </r>
  </si>
  <si>
    <r>
      <rPr>
        <b/>
        <sz val="9"/>
        <color theme="1"/>
        <rFont val="Arial"/>
        <family val="2"/>
      </rPr>
      <t>Filled in Primary Energy Checklist</t>
    </r>
    <r>
      <rPr>
        <sz val="9"/>
        <color theme="1"/>
        <rFont val="Arial"/>
        <family val="2"/>
      </rPr>
      <t xml:space="preserve">
Choose Either residential or non residential sheets - delete other</t>
    </r>
  </si>
  <si>
    <t xml:space="preserve">PDF drawings should have scale bar or a dimension to allow the scale to be checked, and north arrow where applicable. Markups created by Bluebeam are preferred. </t>
  </si>
  <si>
    <t>Use the PHT website map to locate the correct climate data set. These are based on county boundaries. DO NOT USE THE TOOL ON THE CLIMATE SHEET TO FIND THE NEAREST WEATHER STATION. THIS IS NOT FOR USE IN THE UK.</t>
  </si>
  <si>
    <t>Ceiling ht between 1 and 2m counted at 60%</t>
  </si>
  <si>
    <t>PHPP TFA - number traceable from markup without calculation.</t>
  </si>
  <si>
    <t>PHPP wall area - number traceable from markup without calculation.</t>
  </si>
  <si>
    <t>Warm u-value supplement calculator</t>
  </si>
  <si>
    <t xml:space="preserve">This should be the original calculation provide by the glass manufacture (not just a table of values) </t>
  </si>
  <si>
    <t xml:space="preserve"> (e.g., Saint Gobain Calumen or Guardian Configurator) </t>
  </si>
  <si>
    <t>Glazing values input to PHPP traceable to evidence</t>
  </si>
  <si>
    <t xml:space="preserve">Example declaration of performance: </t>
  </si>
  <si>
    <t>Common Mistakes</t>
  </si>
  <si>
    <t>Provide details confirming the make and model of the MVHR units,  intake and exhaust duct diameters, insulation thickness and conductivity</t>
  </si>
  <si>
    <t xml:space="preserve">Provide manufacturers test point data and fill in the HP sheet as below: </t>
  </si>
  <si>
    <r>
      <rPr>
        <b/>
        <sz val="9"/>
        <color rgb="FFFF0000"/>
        <rFont val="Arial"/>
        <family val="2"/>
      </rPr>
      <t xml:space="preserve">Provide a map of the site showing the altitude above sea level. </t>
    </r>
    <r>
      <rPr>
        <sz val="9"/>
        <rFont val="Arial"/>
        <family val="2"/>
      </rPr>
      <t xml:space="preserve">
Provide site location plan with north arrow and location (i.e. street name, postcode)</t>
    </r>
  </si>
  <si>
    <r>
      <rPr>
        <b/>
        <sz val="9"/>
        <color rgb="FFFF0000"/>
        <rFont val="Arial"/>
        <family val="2"/>
      </rPr>
      <t>Provide markup showing the Treated Floor Area</t>
    </r>
    <r>
      <rPr>
        <sz val="9"/>
        <rFont val="Arial"/>
        <family val="2"/>
      </rPr>
      <t xml:space="preserve"> as an unflattened PDF mark up with traceable calculation as showing in this example: </t>
    </r>
  </si>
  <si>
    <r>
      <rPr>
        <b/>
        <sz val="9"/>
        <color rgb="FFFF0000"/>
        <rFont val="Arial"/>
        <family val="2"/>
      </rPr>
      <t>Provide markup showing the HLA</t>
    </r>
    <r>
      <rPr>
        <sz val="9"/>
        <rFont val="Arial"/>
        <family val="2"/>
      </rPr>
      <t xml:space="preserve"> as an unflattened PDF mark up with traceable calculation as showing in this example: </t>
    </r>
  </si>
  <si>
    <r>
      <t xml:space="preserve">We recommend grouping windows by elevation in the windows sheet to make it easier to follow the shading entries. If windows have the same shading - this data can be copied down or formula used to link it to master data.
</t>
    </r>
    <r>
      <rPr>
        <b/>
        <sz val="9"/>
        <color rgb="FFFF0000"/>
        <rFont val="Arial"/>
        <family val="2"/>
      </rPr>
      <t xml:space="preserve">Provide mark-ups showing heights/distances of shading objects. 
Provide photos looking out from each building elevation
</t>
    </r>
    <r>
      <rPr>
        <sz val="9"/>
        <rFont val="Arial"/>
        <family val="2"/>
      </rPr>
      <t xml:space="preserve">
For trees and complex shading there is a free shading add in sheet on the peterwarm.co.uk website</t>
    </r>
  </si>
  <si>
    <r>
      <rPr>
        <b/>
        <sz val="9"/>
        <color rgb="FFFF0000"/>
        <rFont val="Arial"/>
        <family val="2"/>
      </rPr>
      <t>Provide vent drawings showing designed ventilation rates.</t>
    </r>
    <r>
      <rPr>
        <sz val="9"/>
        <rFont val="Arial"/>
        <family val="2"/>
      </rPr>
      <t xml:space="preserve"> These will be replaced in the PHPP with the commissioned rates at completion. </t>
    </r>
  </si>
  <si>
    <t>Priovide markups showing  pipe lengths for circulation and single pipes. Provide details of pipe insulation for circulation pipework</t>
  </si>
  <si>
    <t xml:space="preserve">Vent Rates:
PHPP frequently calculates a ventilation rate of around 0.3ACH, and warns you if the rate gets over 1.5x the supply air rate. However, this is based on German occupancy numbers. For UK homes, at the smaller end of the scale Part F ventilation rates – even accepting that these are peak rates –average ventilation rates can be closer to 0.5ACH. A nasty surprise, if the first time you see this rate is on the commissioning certificate.
Multiple Vent Units:
Use the addtional ventilation sheet if you are assessing multiple dwelling units within a single thermal envelope – i.e. a terrace or block of flats. </t>
  </si>
  <si>
    <t xml:space="preserve">DesignPH </t>
  </si>
  <si>
    <t xml:space="preserve">Passivhaus component database </t>
  </si>
  <si>
    <t>Passivhaus Institute Certification Guide</t>
  </si>
  <si>
    <r>
      <rPr>
        <sz val="9"/>
        <rFont val="Arial"/>
        <family val="2"/>
      </rPr>
      <t xml:space="preserve">Climate and Orientation
Provide site location plan with north arrow and location (i.e. street name, postcode). Provide altitude of site.
Nearby buildings and other potential shading objects.
The site location is used to select the correct climate data. This has a big affect on the PHPP results. 22 data sets are produced which follow County and London Borough boundaries. Also check you have entered the correct altitude! 
</t>
    </r>
    <r>
      <rPr>
        <sz val="9"/>
        <color rgb="FF0000FF"/>
        <rFont val="Arial"/>
        <family val="2"/>
      </rPr>
      <t xml:space="preserve">
</t>
    </r>
  </si>
  <si>
    <r>
      <rPr>
        <b/>
        <sz val="9"/>
        <color theme="1"/>
        <rFont val="Arial"/>
        <family val="2"/>
      </rPr>
      <t>Set of details for all major building junctions</t>
    </r>
    <r>
      <rPr>
        <sz val="9"/>
        <color theme="1"/>
        <rFont val="Arial"/>
        <family val="2"/>
      </rPr>
      <t xml:space="preserve">, to scale and showing all materials </t>
    </r>
  </si>
  <si>
    <r>
      <rPr>
        <b/>
        <sz val="9"/>
        <color theme="1"/>
        <rFont val="Arial"/>
        <family val="2"/>
      </rPr>
      <t>Product data sheets for any insulating material</t>
    </r>
    <r>
      <rPr>
        <sz val="9"/>
        <color theme="1"/>
        <rFont val="Arial"/>
        <family val="2"/>
      </rPr>
      <t>s within construction - inc. insulants, lightweight blocks etc..
Should show that conductivity to Lambda 90/90, or to standard which demand 90/90 i.e. EN13162-13170</t>
    </r>
  </si>
  <si>
    <r>
      <rPr>
        <b/>
        <sz val="9"/>
        <color theme="1"/>
        <rFont val="Arial"/>
        <family val="2"/>
      </rPr>
      <t>Curtain walling schedule or quote</t>
    </r>
    <r>
      <rPr>
        <sz val="9"/>
        <color theme="1"/>
        <rFont val="Arial"/>
        <family val="2"/>
      </rPr>
      <t>, and elevations with references which match schedule/quote</t>
    </r>
  </si>
  <si>
    <r>
      <rPr>
        <b/>
        <sz val="9"/>
        <color theme="1"/>
        <rFont val="Arial"/>
        <family val="2"/>
      </rPr>
      <t>Frame datasheets for all glazed elements</t>
    </r>
    <r>
      <rPr>
        <sz val="9"/>
        <color theme="1"/>
        <rFont val="Arial"/>
        <family val="2"/>
      </rPr>
      <t xml:space="preserve"> </t>
    </r>
    <r>
      <rPr>
        <b/>
        <sz val="9"/>
        <color theme="1"/>
        <rFont val="Arial"/>
        <family val="2"/>
      </rPr>
      <t>either:</t>
    </r>
    <r>
      <rPr>
        <sz val="9"/>
        <color theme="1"/>
        <rFont val="Arial"/>
        <family val="2"/>
      </rPr>
      <t xml:space="preserve">
+ PHI certificate for certified windows
+ thermal reports from manufacturer showing Uf-value, spacer Psi-value</t>
    </r>
  </si>
  <si>
    <r>
      <t xml:space="preserve">Where glazed elements are used with </t>
    </r>
    <r>
      <rPr>
        <b/>
        <sz val="9"/>
        <color theme="1"/>
        <rFont val="Arial"/>
        <family val="2"/>
      </rPr>
      <t xml:space="preserve">frame dimensions </t>
    </r>
    <r>
      <rPr>
        <sz val="9"/>
        <color theme="1"/>
        <rFont val="Arial"/>
        <family val="2"/>
      </rPr>
      <t>which are not  covered by above (i.e. mullions) - please provide frame profile drawings</t>
    </r>
  </si>
  <si>
    <r>
      <rPr>
        <b/>
        <sz val="9"/>
        <color theme="1"/>
        <rFont val="Arial"/>
        <family val="2"/>
      </rPr>
      <t>Glazing data to all glazed elements:</t>
    </r>
    <r>
      <rPr>
        <sz val="9"/>
        <color theme="1"/>
        <rFont val="Arial"/>
        <family val="2"/>
      </rPr>
      <t xml:space="preserve">
Glass U-values to 2 d.p. e.g. 0.61, g value to 2 d.p. e.g. 0.57
For all variants, i.e. laminated, obscured etc..
Either manufacture official data or calculation</t>
    </r>
  </si>
  <si>
    <r>
      <t xml:space="preserve">Evidence of </t>
    </r>
    <r>
      <rPr>
        <b/>
        <sz val="9"/>
        <color theme="1"/>
        <rFont val="Arial"/>
        <family val="2"/>
      </rPr>
      <t xml:space="preserve">U value for opaque doors </t>
    </r>
    <r>
      <rPr>
        <sz val="9"/>
        <color theme="1"/>
        <rFont val="Arial"/>
        <family val="2"/>
      </rPr>
      <t>to ISO 10077-1
Manufacturers will confirm whether their U values is to this standard</t>
    </r>
  </si>
  <si>
    <r>
      <rPr>
        <b/>
        <sz val="9"/>
        <color theme="1"/>
        <rFont val="Arial"/>
        <family val="2"/>
      </rPr>
      <t>A scale drawing or photo showing the MVHR location</t>
    </r>
    <r>
      <rPr>
        <sz val="9"/>
        <color theme="1"/>
        <rFont val="Arial"/>
        <family val="2"/>
      </rPr>
      <t>, clearly showing the ducts between the MVHR and the outside</t>
    </r>
  </si>
  <si>
    <r>
      <t>Air Leakage Test report</t>
    </r>
    <r>
      <rPr>
        <sz val="9"/>
        <color theme="1"/>
        <rFont val="Arial"/>
        <family val="2"/>
      </rPr>
      <t xml:space="preserve"> and infiltration inputs including Vn50 Mark up </t>
    </r>
  </si>
  <si>
    <r>
      <t xml:space="preserve">DHW circulation pipework lengths &amp; sizes
</t>
    </r>
    <r>
      <rPr>
        <sz val="9"/>
        <color theme="1"/>
        <rFont val="Arial"/>
        <family val="2"/>
      </rPr>
      <t>e.g. 50m of 22mm circulation pipe - or marked up drawing</t>
    </r>
  </si>
  <si>
    <r>
      <t xml:space="preserve">DHW circulation pipework insulation
</t>
    </r>
    <r>
      <rPr>
        <sz val="9"/>
        <color theme="1"/>
        <rFont val="Arial"/>
        <family val="2"/>
      </rPr>
      <t>e.g. 25mm of Kingspan xxx, conductivity 0.025W/mK</t>
    </r>
  </si>
  <si>
    <r>
      <t xml:space="preserve">DHW circulation control &amp; hours of operation
</t>
    </r>
    <r>
      <rPr>
        <sz val="9"/>
        <color theme="1"/>
        <rFont val="Arial"/>
        <family val="2"/>
      </rPr>
      <t>e.g. 6 hours per day controlled by …</t>
    </r>
  </si>
  <si>
    <r>
      <t xml:space="preserve">DHW circulation flow temperature
</t>
    </r>
    <r>
      <rPr>
        <sz val="9"/>
        <color theme="1"/>
        <rFont val="Arial"/>
        <family val="2"/>
      </rPr>
      <t>e.g. 60ºC</t>
    </r>
  </si>
  <si>
    <r>
      <t>Distribution pipework length and sizes</t>
    </r>
    <r>
      <rPr>
        <sz val="9"/>
        <color theme="1"/>
        <rFont val="Arial"/>
        <family val="2"/>
      </rPr>
      <t xml:space="preserve">
Marked up drawing or calculated approximate heating pipework lengths
e.g. Estimated at 50m</t>
    </r>
  </si>
  <si>
    <r>
      <t xml:space="preserve">What provision is made for drying clothes? 
</t>
    </r>
    <r>
      <rPr>
        <sz val="9"/>
        <color theme="1"/>
        <rFont val="Arial"/>
        <family val="2"/>
      </rPr>
      <t>Inside drying? Tumble dryer? Outdoor clothesline?</t>
    </r>
  </si>
  <si>
    <r>
      <t xml:space="preserve">Dishwashers
</t>
    </r>
    <r>
      <rPr>
        <sz val="9"/>
        <color theme="1"/>
        <rFont val="Arial"/>
        <family val="2"/>
      </rPr>
      <t>Energy use calculated figures (not necessary if PHPP is using default figures)
e.g. EU energy label.</t>
    </r>
  </si>
  <si>
    <r>
      <t xml:space="preserve">Washing machines
</t>
    </r>
    <r>
      <rPr>
        <sz val="9"/>
        <color theme="1"/>
        <rFont val="Arial"/>
        <family val="2"/>
      </rPr>
      <t>Energy use calculated figures (not necessary if PHPP is using default figures)
e.g. EU energy label.</t>
    </r>
  </si>
  <si>
    <r>
      <t xml:space="preserve">Fridges and freezers
</t>
    </r>
    <r>
      <rPr>
        <sz val="9"/>
        <color theme="1"/>
        <rFont val="Arial"/>
        <family val="2"/>
      </rPr>
      <t>Energy use calculated figures (not necessary if PHPP is using default figures)
e.g. EU energy label.</t>
    </r>
  </si>
  <si>
    <r>
      <t xml:space="preserve">PV Installation 
</t>
    </r>
    <r>
      <rPr>
        <sz val="9"/>
        <color theme="1"/>
        <rFont val="Arial"/>
        <family val="2"/>
      </rPr>
      <t>Module and inverter data sheets and installation orientation etc</t>
    </r>
    <r>
      <rPr>
        <b/>
        <sz val="9"/>
        <color theme="1"/>
        <rFont val="Arial"/>
        <family val="2"/>
      </rPr>
      <t>.</t>
    </r>
  </si>
  <si>
    <t>Copy the data into the relevant Dropbox subdirectory</t>
  </si>
  <si>
    <r>
      <rPr>
        <b/>
        <sz val="9"/>
        <rFont val="Arial"/>
        <family val="2"/>
      </rPr>
      <t xml:space="preserve">
Internal Heat Gains: </t>
    </r>
    <r>
      <rPr>
        <sz val="9"/>
        <rFont val="Arial"/>
        <family val="2"/>
      </rPr>
      <t xml:space="preserve">
Use the standard Internal heat gains for residential projects. For any other type of building please talk to us. 
Check the number of dwelling units is set correctly. This affects the internal heat gains and PER calculation. A higher PER target may be allowable for multi residential buildings (see Passipedia or talk to us to discuss this).
</t>
    </r>
    <r>
      <rPr>
        <b/>
        <sz val="9"/>
        <rFont val="Arial"/>
        <family val="2"/>
      </rPr>
      <t xml:space="preserve">Heat Capacity: </t>
    </r>
    <r>
      <rPr>
        <sz val="9"/>
        <rFont val="Arial"/>
        <family val="2"/>
      </rPr>
      <t xml:space="preserve">
Calculate the average number of heavy weight surfaces in a room and use the formula: 
= 60 + 24 *no. of massive surfaces. This is the basic formula; a more detailed one is described in the manual.
</t>
    </r>
    <r>
      <rPr>
        <b/>
        <sz val="9"/>
        <rFont val="Arial"/>
        <family val="2"/>
      </rPr>
      <t xml:space="preserve">Winter Temperature: </t>
    </r>
    <r>
      <rPr>
        <sz val="9"/>
        <rFont val="Arial"/>
        <family val="2"/>
      </rPr>
      <t xml:space="preserve">
Set to 20C for residential buildings. A lower temperature of 19.4C may be suitable for schools and other buildings (see page 11 of PHPP v9 manual). Please talk to us regarding non residential buildings. </t>
    </r>
  </si>
  <si>
    <r>
      <rPr>
        <b/>
        <sz val="9"/>
        <color theme="1"/>
        <rFont val="Arial"/>
        <family val="2"/>
      </rPr>
      <t>Useful Information</t>
    </r>
    <r>
      <rPr>
        <sz val="9"/>
        <color theme="1"/>
        <rFont val="Arial"/>
        <family val="2"/>
      </rPr>
      <t xml:space="preserve">
Common errors - counting TFA at 100% where ceiling heights are &lt; 2m.
Please talk to us about the rules for non-domestic buildings and see the rules in the PHPP manual.</t>
    </r>
  </si>
  <si>
    <r>
      <rPr>
        <b/>
        <sz val="9"/>
        <color rgb="FF333333"/>
        <rFont val="Arial"/>
        <family val="2"/>
      </rPr>
      <t>Common Errors</t>
    </r>
    <r>
      <rPr>
        <sz val="9"/>
        <color rgb="FF333333"/>
        <rFont val="Arial"/>
        <family val="2"/>
      </rPr>
      <t xml:space="preserve">
Heat loss areas for Passivhaus are measured externally. On a section this is a continuous line running around the outside of the thermal envelope. The question is – what is the outside of the thermal envelope? The easy answer is – the outside of whatever is the outer element in the U-value calculation. Take a timber frame wall with a ventilated cavity and rain screen: it is the convention to ignore the cavity and rain screen in the U-value calculation, as the thermal performance is unpredictable. In this case the outside of the thermal envelope will be outside of the timber wall, not the outside of the rainscreen. Ignore any parapets, etc. - the effect of these should be taken into account with thermal bridge calculations. </t>
    </r>
  </si>
  <si>
    <r>
      <rPr>
        <b/>
        <sz val="9"/>
        <color rgb="FFFF0000"/>
        <rFont val="Arial"/>
        <family val="2"/>
      </rPr>
      <t>Provide U-values calculated in accordance with ISO 10077-2</t>
    </r>
    <r>
      <rPr>
        <sz val="9"/>
        <rFont val="Arial"/>
        <family val="2"/>
      </rPr>
      <t xml:space="preserve"> for all parts (jambs, head and sill). This should show the Uf-value derivation, material conductivities and the facing dimension of the frame. They do not need to be certified components but we need the same level of detail. </t>
    </r>
  </si>
  <si>
    <t>Window frame Uf-value</t>
  </si>
  <si>
    <t>Glazing evidence example</t>
  </si>
  <si>
    <t>Window evidence example</t>
  </si>
  <si>
    <t>Provide window manufacturer's technical schedule:</t>
  </si>
  <si>
    <r>
      <rPr>
        <b/>
        <sz val="9"/>
        <color rgb="FF333333"/>
        <rFont val="Arial"/>
        <family val="2"/>
      </rPr>
      <t>Common Errors</t>
    </r>
    <r>
      <rPr>
        <sz val="9"/>
        <color rgb="FF333333"/>
        <rFont val="Arial"/>
        <family val="2"/>
      </rPr>
      <t xml:space="preserve">
It’s ok to enter two identical window casements in a row with a quantity of 2. But, it’s not ok to enter a two casement window in a single row (with a quantity of 1). PHPP will assume it is a single casement, meaning the proportion of frame will be too low, and the heat losses and gains will be wrong.
Check that you have the correct glass and frame details for both opening and fixed windows on the component sheet. Glass and frame specifications will not be the same for all windows and doors.  </t>
    </r>
  </si>
  <si>
    <t>as on manufacturer's quote</t>
  </si>
  <si>
    <r>
      <t xml:space="preserve">Manufacturers' claimed conductivities will be checked by Passivhaus certifiers. Make sure your conductivities are lambda 90/90 values. See the BBA’s explanation (pdf download, below) and question other claims too.
</t>
    </r>
    <r>
      <rPr>
        <b/>
        <sz val="9"/>
        <color rgb="FFFF0000"/>
        <rFont val="Arial"/>
        <family val="2"/>
      </rPr>
      <t>Provide declarations of performance for all insulation materials</t>
    </r>
  </si>
  <si>
    <r>
      <rPr>
        <b/>
        <sz val="9"/>
        <color rgb="FFFF0000"/>
        <rFont val="Arial"/>
        <family val="2"/>
      </rPr>
      <t>Provide a mark up calculating the Vn50 volume. You can usually adapt the TFA mark up to produce this</t>
    </r>
    <r>
      <rPr>
        <sz val="9"/>
        <rFont val="Arial"/>
        <family val="2"/>
      </rPr>
      <t xml:space="preserve">. Check you have used the right Vn50 volume - Passipedia has a page on this. The Vn50 volume should be the total for the whole PHPP (the total for all dwellings if there are more than one dwelling included in the PHPP).
At completion, provide an air leakage test result test report (not just the certificate) in accordance with ATTMA standard TSL4 for each and every dwelling or part of the building. A full, compliant report in accordance with Section 5.2 is required (showing both pressurisation and de pressurisation graphs, number of readings , range , 0.5&lt;n&lt;1.0  and r2 &gt; 0.98 etc.)  
Check at design stage how the building will be tested. If it's tested in sections (i.e. each house in a terrace), an air barrier may be required along party walls or co pressurisation tests may be needed. </t>
    </r>
  </si>
  <si>
    <t>Wind protection co efficients have a big impact on the infiltation rate and heating demand. You can expect that a moderate screening can be used in most cases (0.07). Both no and high levels of screening are only valid for extreme situations. Please talk to us at an early stage if you think these values are appropriate</t>
  </si>
  <si>
    <r>
      <rPr>
        <b/>
        <sz val="9"/>
        <color rgb="FFFF0000"/>
        <rFont val="Arial"/>
        <family val="2"/>
      </rPr>
      <t>Add the Passivhaus Trust Excel sheet into PHPP and follow the instructions</t>
    </r>
    <r>
      <rPr>
        <sz val="9"/>
        <rFont val="Arial"/>
        <family val="2"/>
      </rPr>
      <t xml:space="preserve">
Provide evidence of how natural ventilation can be achieved if you are relying on this to prevent overheating. Typically values above 0.1 ACH are considered high. Consider security, noise, rain ingress, insect ingress, air paths within the building etc</t>
    </r>
  </si>
  <si>
    <r>
      <rPr>
        <b/>
        <sz val="11"/>
        <color theme="1"/>
        <rFont val="Calibri"/>
        <family val="2"/>
        <scheme val="minor"/>
      </rPr>
      <t>Common Errors:</t>
    </r>
    <r>
      <rPr>
        <sz val="11"/>
        <color theme="1"/>
        <rFont val="Calibri"/>
        <family val="2"/>
        <scheme val="minor"/>
      </rPr>
      <t xml:space="preserve">
Make sure multiply losses from storage and buffer tank by number of houses. 
Include total number of  tapping points in each column in DHW individual pipes.  
Be aware that pipe diameter is based on plastic. This means it underestimates heat loss if you put in copper pipes as they have a thinner wall thickness – I think they are changing this in next version of PHPP. </t>
    </r>
  </si>
  <si>
    <r>
      <rPr>
        <b/>
        <sz val="9"/>
        <color theme="1"/>
        <rFont val="Arial"/>
        <family val="2"/>
      </rPr>
      <t>Thermal bridge calculations</t>
    </r>
    <r>
      <rPr>
        <sz val="9"/>
        <color theme="1"/>
        <rFont val="Arial"/>
        <family val="2"/>
      </rPr>
      <t>, in report format, with material and conductivities on sketch, external measurement given and Psi-value, evidence of QA (WARM can QA at £75 per calc). Note: Calculations may not be required please see the further guidance and talk to the certifier</t>
    </r>
  </si>
  <si>
    <r>
      <rPr>
        <b/>
        <sz val="9"/>
        <color rgb="FFFF0000"/>
        <rFont val="Arial"/>
        <family val="2"/>
      </rPr>
      <t xml:space="preserve">List all potential thermal bridges in the PHPP areas sheet. </t>
    </r>
    <r>
      <rPr>
        <b/>
        <sz val="9"/>
        <color theme="1"/>
        <rFont val="Arial"/>
        <family val="2"/>
      </rPr>
      <t xml:space="preserve">
</t>
    </r>
    <r>
      <rPr>
        <b/>
        <sz val="9"/>
        <color rgb="FFFF0000"/>
        <rFont val="Arial"/>
        <family val="2"/>
      </rPr>
      <t>Provide a mark up showing the lengths of each thermal bridge on plan, section and elevation drawings</t>
    </r>
    <r>
      <rPr>
        <b/>
        <sz val="9"/>
        <color theme="1"/>
        <rFont val="Arial"/>
        <family val="2"/>
      </rPr>
      <t xml:space="preserve">
Not all thermal bridges need to be calculated. Speak to the Warm certifier before doing any. 
</t>
    </r>
    <r>
      <rPr>
        <b/>
        <sz val="9"/>
        <color rgb="FFFF0000"/>
        <rFont val="Arial"/>
        <family val="2"/>
      </rPr>
      <t xml:space="preserve">Provide all thermal bridge calculations when agreed. </t>
    </r>
    <r>
      <rPr>
        <b/>
        <sz val="9"/>
        <color theme="1"/>
        <rFont val="Arial"/>
        <family val="2"/>
      </rPr>
      <t xml:space="preserve">
Common Omissions:
</t>
    </r>
    <r>
      <rPr>
        <sz val="9"/>
        <color theme="1"/>
        <rFont val="Arial"/>
        <family val="2"/>
      </rPr>
      <t xml:space="preserve">
</t>
    </r>
    <r>
      <rPr>
        <b/>
        <sz val="9"/>
        <color theme="1"/>
        <rFont val="Arial"/>
        <family val="2"/>
      </rPr>
      <t>Soil vent pipes (SVPs) that vent to outside must be included as thermal bridges.</t>
    </r>
    <r>
      <rPr>
        <sz val="9"/>
        <color theme="1"/>
        <rFont val="Arial"/>
        <family val="2"/>
      </rPr>
      <t xml:space="preserve">
• The length that is within the thermal envelope of the building MUST be insulated and include a vapour control layer. 
• Use the tool on the PHI website to calculate this. 
• Measure the length of the SVP within the thermal envelope.
(AAVs can be ignored)
</t>
    </r>
    <r>
      <rPr>
        <b/>
        <sz val="9"/>
        <color theme="1"/>
        <rFont val="Arial"/>
        <family val="2"/>
      </rPr>
      <t xml:space="preserve">Ducted Hot Water Heat Pump Ducts
Doors installation psi-values (if they are entered on the areas sheet)
Insulation fixings and wall ties 
Party walls to ground and loadbearing walls
</t>
    </r>
  </si>
  <si>
    <r>
      <t xml:space="preserve">DHW dead leg pipework lengths &amp; sizes
</t>
    </r>
    <r>
      <rPr>
        <sz val="9"/>
        <color theme="1"/>
        <rFont val="Arial"/>
        <family val="2"/>
      </rPr>
      <t>Marked up drawing of DHW distribution -lengths and pipe diameters
measured as PHPP manual - i.e. sum of lengths from source to tap for each spur</t>
    </r>
  </si>
  <si>
    <r>
      <rPr>
        <b/>
        <sz val="9"/>
        <color rgb="FFFF0000"/>
        <rFont val="Arial"/>
        <family val="2"/>
      </rPr>
      <t xml:space="preserve">Check there are no errors shown on the check worksheet. </t>
    </r>
    <r>
      <rPr>
        <sz val="9"/>
        <color rgb="FF000000"/>
        <rFont val="Arial"/>
        <family val="2"/>
      </rPr>
      <t xml:space="preserve">
There are also plausibility statements on this sheet.</t>
    </r>
    <r>
      <rPr>
        <b/>
        <sz val="9"/>
        <color rgb="FFFF0000"/>
        <rFont val="Arial"/>
        <family val="2"/>
      </rPr>
      <t xml:space="preserve"> Include comments against each plausibility statement</t>
    </r>
    <r>
      <rPr>
        <sz val="9"/>
        <color rgb="FF000000"/>
        <rFont val="Arial"/>
        <family val="2"/>
      </rPr>
      <t xml:space="preserve">. Unlock the sheet and click the + button to access this. </t>
    </r>
  </si>
  <si>
    <r>
      <t xml:space="preserve">This document gives examples of the information you need to provide as the Passivhaus consultant / designer to Warm, the Passivhaus certifier, as part of the certification process. There is a summary page for heating /summer comfort and PER with links to other worksheets. </t>
    </r>
    <r>
      <rPr>
        <b/>
        <sz val="9"/>
        <color rgb="FFFF0000"/>
        <rFont val="Arial"/>
        <family val="2"/>
      </rPr>
      <t xml:space="preserve">Text in red lists the essential information requried. </t>
    </r>
    <r>
      <rPr>
        <sz val="9"/>
        <color rgb="FF000000"/>
        <rFont val="Arial"/>
        <family val="2"/>
      </rPr>
      <t xml:space="preserve">
This is not an exhaustive list; Warm will provide an evidence register (an extract is shown below) which will indicate if additional information is needed. The process is the same for Passivhaus , EnerPHit and PHI Low Energy Building Certification. Evidence is required for nearly every number or data entry in the PHPP as part of the certification process.
Collate information and upload to the Dropbox folders. If information becomes superseded, please put it in a superseded folder. When you have uploaded information, send us an email to confirm what you have added. </t>
    </r>
  </si>
  <si>
    <r>
      <rPr>
        <b/>
        <sz val="12"/>
        <color rgb="FFFF0000"/>
        <rFont val="Arial"/>
        <family val="2"/>
      </rPr>
      <t>IF you are using designPH - Provide a completed 3D model with marked up PDFs including annotated architectural drawings (plans and sections)</t>
    </r>
    <r>
      <rPr>
        <sz val="12"/>
        <rFont val="Arial"/>
        <family val="2"/>
      </rPr>
      <t xml:space="preserve"> showing dimensions used to construct the model, elevations showing window references, and shading analysis</t>
    </r>
  </si>
  <si>
    <t>v 106</t>
  </si>
  <si>
    <r>
      <rPr>
        <b/>
        <sz val="14"/>
        <rFont val="Arial"/>
        <family val="2"/>
      </rPr>
      <t>Storage tank losses</t>
    </r>
    <r>
      <rPr>
        <sz val="9"/>
        <rFont val="Arial"/>
        <family val="2"/>
      </rPr>
      <t xml:space="preserve">
We require 1 of the following:
(1) manufacturer's data sheet providing heat losses in W or in kWh/24h
(2) EU product fiche providing heat losses in W
If neither of the above are available, please provide a product fiche showing the EU energy rating (A+ to 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</si>
</sst>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0.000"/>
    <numFmt numFmtId="166" formatCode="0.0"/>
  </numFmts>
  <fonts count="83" x14ac:knownFonts="1">
    <font>
      <sz val="11"/>
      <color theme="1"/>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2"/>
      <color theme="0"/>
      <name val="Calibri"/>
      <family val="2"/>
      <scheme val="minor"/>
    </font>
    <font>
      <sz val="18"/>
      <color theme="0"/>
      <name val="Calibri"/>
      <family val="2"/>
      <scheme val="minor"/>
    </font>
    <font>
      <b/>
      <sz val="12"/>
      <color theme="1"/>
      <name val="Calibri"/>
      <family val="2"/>
      <scheme val="minor"/>
    </font>
    <font>
      <i/>
      <sz val="10"/>
      <color theme="1"/>
      <name val="Calibri"/>
      <family val="2"/>
      <scheme val="minor"/>
    </font>
    <font>
      <sz val="11"/>
      <color theme="1"/>
      <name val="Calibri"/>
      <family val="2"/>
      <scheme val="minor"/>
    </font>
    <font>
      <sz val="10"/>
      <name val="Arial"/>
      <family val="2"/>
    </font>
    <font>
      <b/>
      <sz val="10"/>
      <name val="Arial"/>
      <family val="2"/>
    </font>
    <font>
      <sz val="11"/>
      <color indexed="8"/>
      <name val="Calibri"/>
      <family val="2"/>
    </font>
    <font>
      <sz val="11"/>
      <color indexed="9"/>
      <name val="Calibri"/>
      <family val="2"/>
    </font>
    <font>
      <b/>
      <sz val="11"/>
      <color indexed="63"/>
      <name val="Calibri"/>
      <family val="2"/>
    </font>
    <font>
      <b/>
      <sz val="11"/>
      <color indexed="10"/>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9"/>
      <color indexed="12"/>
      <name val="Arial"/>
      <family val="2"/>
    </font>
    <font>
      <sz val="11"/>
      <color indexed="2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b/>
      <sz val="11"/>
      <color indexed="9"/>
      <name val="Calibri"/>
      <family val="2"/>
    </font>
    <font>
      <sz val="18"/>
      <name val="Calibri"/>
      <family val="2"/>
      <scheme val="minor"/>
    </font>
    <font>
      <sz val="11"/>
      <name val="Calibri"/>
      <family val="2"/>
      <scheme val="minor"/>
    </font>
    <font>
      <sz val="12"/>
      <name val="Calibri"/>
      <family val="2"/>
      <scheme val="minor"/>
    </font>
    <font>
      <u/>
      <sz val="11"/>
      <color theme="10"/>
      <name val="Calibri"/>
      <family val="2"/>
      <scheme val="minor"/>
    </font>
    <font>
      <b/>
      <sz val="14"/>
      <color theme="1"/>
      <name val="Calibri"/>
      <family val="2"/>
      <scheme val="minor"/>
    </font>
    <font>
      <sz val="10"/>
      <name val="Helv"/>
    </font>
    <font>
      <b/>
      <sz val="12"/>
      <name val="Courier New"/>
      <family val="3"/>
    </font>
    <font>
      <sz val="12"/>
      <color rgb="FF333333"/>
      <name val="Arial"/>
      <family val="2"/>
    </font>
    <font>
      <sz val="14"/>
      <color theme="1"/>
      <name val="Calibri"/>
      <family val="2"/>
      <scheme val="minor"/>
    </font>
    <font>
      <b/>
      <sz val="18"/>
      <color theme="1"/>
      <name val="Calibri"/>
      <family val="2"/>
      <scheme val="minor"/>
    </font>
    <font>
      <b/>
      <sz val="11"/>
      <color rgb="FF0070C0"/>
      <name val="Calibri"/>
      <family val="2"/>
      <scheme val="minor"/>
    </font>
    <font>
      <b/>
      <sz val="15"/>
      <color theme="5" tint="-0.249977111117893"/>
      <name val="Century Gothic"/>
      <family val="2"/>
    </font>
    <font>
      <sz val="9"/>
      <color rgb="FF000000"/>
      <name val="Arial"/>
      <family val="2"/>
    </font>
    <font>
      <sz val="9"/>
      <color theme="0"/>
      <name val="Arial"/>
      <family val="2"/>
    </font>
    <font>
      <u/>
      <sz val="9"/>
      <color theme="10"/>
      <name val="Arial"/>
      <family val="2"/>
    </font>
    <font>
      <sz val="9"/>
      <name val="Arial"/>
      <family val="2"/>
    </font>
    <font>
      <b/>
      <sz val="9"/>
      <color theme="1"/>
      <name val="Arial"/>
      <family val="2"/>
    </font>
    <font>
      <sz val="9"/>
      <color theme="1"/>
      <name val="Arial"/>
      <family val="2"/>
    </font>
    <font>
      <i/>
      <sz val="9"/>
      <color theme="1"/>
      <name val="Arial"/>
      <family val="2"/>
    </font>
    <font>
      <sz val="9"/>
      <color rgb="FF0000FF"/>
      <name val="Arial"/>
      <family val="2"/>
    </font>
    <font>
      <sz val="9"/>
      <color rgb="FF333333"/>
      <name val="Arial"/>
      <family val="2"/>
    </font>
    <font>
      <b/>
      <sz val="9"/>
      <color rgb="FF333333"/>
      <name val="Arial"/>
      <family val="2"/>
    </font>
    <font>
      <u/>
      <sz val="11"/>
      <color theme="0"/>
      <name val="Calibri"/>
      <family val="2"/>
      <scheme val="minor"/>
    </font>
    <font>
      <b/>
      <sz val="10"/>
      <color rgb="FFFF0000"/>
      <name val="Arial"/>
      <family val="2"/>
    </font>
    <font>
      <sz val="10"/>
      <color rgb="FFFF0000"/>
      <name val="Arial"/>
      <family val="2"/>
    </font>
    <font>
      <sz val="10"/>
      <color indexed="10"/>
      <name val="Arial"/>
      <family val="2"/>
    </font>
    <font>
      <b/>
      <sz val="20"/>
      <name val="Arial"/>
      <family val="2"/>
    </font>
    <font>
      <sz val="20"/>
      <name val="Arial"/>
      <family val="2"/>
    </font>
    <font>
      <sz val="10"/>
      <name val="MS Sans Serif"/>
      <family val="2"/>
    </font>
    <font>
      <b/>
      <sz val="10"/>
      <color indexed="61"/>
      <name val="Arial"/>
      <family val="2"/>
    </font>
    <font>
      <b/>
      <sz val="10"/>
      <color indexed="12"/>
      <name val="Arial"/>
      <family val="2"/>
    </font>
    <font>
      <sz val="10"/>
      <color indexed="8"/>
      <name val="Arial"/>
      <family val="2"/>
    </font>
    <font>
      <b/>
      <sz val="10"/>
      <color indexed="12"/>
      <name val="Arial Narrow"/>
      <family val="2"/>
    </font>
    <font>
      <i/>
      <sz val="10"/>
      <name val="Arial"/>
      <family val="2"/>
    </font>
    <font>
      <vertAlign val="subscript"/>
      <sz val="10"/>
      <name val="Arial"/>
      <family val="2"/>
    </font>
    <font>
      <vertAlign val="superscript"/>
      <sz val="10"/>
      <name val="Arial"/>
      <family val="2"/>
    </font>
    <font>
      <sz val="10"/>
      <name val="Symbol"/>
      <family val="1"/>
      <charset val="2"/>
    </font>
    <font>
      <b/>
      <sz val="14"/>
      <color indexed="8"/>
      <name val="Arial"/>
      <family val="2"/>
    </font>
    <font>
      <sz val="12"/>
      <color indexed="8"/>
      <name val="Arial"/>
      <family val="2"/>
    </font>
    <font>
      <b/>
      <sz val="10"/>
      <color indexed="8"/>
      <name val="Arial"/>
      <family val="2"/>
    </font>
    <font>
      <b/>
      <sz val="12"/>
      <color indexed="12"/>
      <name val="Arial"/>
      <family val="2"/>
    </font>
    <font>
      <b/>
      <sz val="10"/>
      <color theme="0" tint="-0.34998626667073579"/>
      <name val="Arial"/>
      <family val="2"/>
    </font>
    <font>
      <b/>
      <sz val="12"/>
      <name val="Arial"/>
      <family val="2"/>
    </font>
    <font>
      <i/>
      <sz val="8"/>
      <name val="Arial"/>
      <family val="2"/>
    </font>
    <font>
      <b/>
      <sz val="12"/>
      <color indexed="10"/>
      <name val="Arial"/>
      <family val="2"/>
    </font>
    <font>
      <sz val="12"/>
      <name val="Arial"/>
      <family val="2"/>
    </font>
    <font>
      <b/>
      <sz val="14"/>
      <color rgb="FFFF0000"/>
      <name val="Arial"/>
      <family val="2"/>
    </font>
    <font>
      <sz val="24"/>
      <name val="Arial"/>
      <family val="2"/>
    </font>
    <font>
      <sz val="8"/>
      <name val="Arial"/>
      <family val="2"/>
    </font>
    <font>
      <sz val="10"/>
      <color indexed="8"/>
      <name val="Segoe UI"/>
      <family val="2"/>
    </font>
    <font>
      <b/>
      <sz val="9"/>
      <color indexed="81"/>
      <name val="Tahoma"/>
      <family val="2"/>
    </font>
    <font>
      <sz val="9"/>
      <color indexed="81"/>
      <name val="Tahoma"/>
      <family val="2"/>
    </font>
    <font>
      <b/>
      <sz val="9"/>
      <name val="Arial"/>
      <family val="2"/>
    </font>
    <font>
      <b/>
      <sz val="9"/>
      <color rgb="FFFF0000"/>
      <name val="Arial"/>
      <family val="2"/>
    </font>
    <font>
      <b/>
      <sz val="12"/>
      <color rgb="FFFF0000"/>
      <name val="Arial"/>
      <family val="2"/>
    </font>
    <font>
      <b/>
      <sz val="14"/>
      <name val="Arial"/>
      <family val="2"/>
    </font>
  </fonts>
  <fills count="34">
    <fill>
      <patternFill patternType="none"/>
    </fill>
    <fill>
      <patternFill patternType="gray125"/>
    </fill>
    <fill>
      <patternFill patternType="solid">
        <fgColor rgb="FF92D050"/>
        <bgColor indexed="64"/>
      </patternFill>
    </fill>
    <fill>
      <patternFill patternType="solid">
        <fgColor rgb="FFFFFF66"/>
        <bgColor indexed="64"/>
      </patternFill>
    </fill>
    <fill>
      <patternFill patternType="solid">
        <fgColor indexed="44"/>
      </patternFill>
    </fill>
    <fill>
      <patternFill patternType="solid">
        <fgColor indexed="29"/>
      </patternFill>
    </fill>
    <fill>
      <patternFill patternType="solid">
        <fgColor indexed="47"/>
      </patternFill>
    </fill>
    <fill>
      <patternFill patternType="solid">
        <fgColor indexed="27"/>
      </patternFill>
    </fill>
    <fill>
      <patternFill patternType="solid">
        <fgColor indexed="45"/>
      </patternFill>
    </fill>
    <fill>
      <patternFill patternType="solid">
        <fgColor indexed="22"/>
      </patternFill>
    </fill>
    <fill>
      <patternFill patternType="solid">
        <fgColor indexed="43"/>
      </patternFill>
    </fill>
    <fill>
      <patternFill patternType="solid">
        <fgColor indexed="56"/>
      </patternFill>
    </fill>
    <fill>
      <patternFill patternType="solid">
        <fgColor indexed="53"/>
      </patternFill>
    </fill>
    <fill>
      <patternFill patternType="solid">
        <fgColor indexed="51"/>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26"/>
      </patternFill>
    </fill>
    <fill>
      <patternFill patternType="solid">
        <fgColor indexed="46"/>
      </patternFill>
    </fill>
    <fill>
      <patternFill patternType="solid">
        <fgColor indexed="55"/>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theme="3"/>
        <bgColor indexed="64"/>
      </patternFill>
    </fill>
    <fill>
      <patternFill patternType="solid">
        <fgColor rgb="FF00B050"/>
        <bgColor indexed="64"/>
      </patternFill>
    </fill>
    <fill>
      <patternFill patternType="solid">
        <fgColor rgb="FFFFFF00"/>
        <bgColor indexed="64"/>
      </patternFill>
    </fill>
    <fill>
      <patternFill patternType="solid">
        <fgColor indexed="26"/>
        <bgColor indexed="64"/>
      </patternFill>
    </fill>
    <fill>
      <patternFill patternType="solid">
        <fgColor rgb="FFFFFFCC"/>
        <bgColor indexed="64"/>
      </patternFill>
    </fill>
    <fill>
      <patternFill patternType="solid">
        <fgColor indexed="42"/>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34998626667073579"/>
      </bottom>
      <diagonal/>
    </border>
    <border>
      <left/>
      <right style="thin">
        <color indexed="64"/>
      </right>
      <top style="thin">
        <color theme="0" tint="-0.499984740745262"/>
      </top>
      <bottom style="thin">
        <color theme="0" tint="-0.3499862666707357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indexed="64"/>
      </right>
      <top style="thin">
        <color theme="0" tint="-0.499984740745262"/>
      </top>
      <bottom/>
      <diagonal/>
    </border>
    <border>
      <left style="thin">
        <color indexed="64"/>
      </left>
      <right style="thin">
        <color indexed="64"/>
      </right>
      <top style="thin">
        <color indexed="64"/>
      </top>
      <bottom style="thin">
        <color theme="0" tint="-0.4999847407452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right/>
      <top style="thin">
        <color indexed="64"/>
      </top>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rgb="FFFF0000"/>
      </left>
      <right style="thin">
        <color rgb="FFFF0000"/>
      </right>
      <top style="thin">
        <color rgb="FFFF0000"/>
      </top>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style="hair">
        <color indexed="12"/>
      </left>
      <right style="hair">
        <color indexed="12"/>
      </right>
      <top style="hair">
        <color indexed="12"/>
      </top>
      <bottom style="hair">
        <color indexed="12"/>
      </bottom>
      <diagonal/>
    </border>
    <border>
      <left style="hair">
        <color indexed="39"/>
      </left>
      <right style="hair">
        <color indexed="39"/>
      </right>
      <top style="hair">
        <color indexed="39"/>
      </top>
      <bottom style="hair">
        <color indexed="39"/>
      </bottom>
      <diagonal/>
    </border>
    <border>
      <left style="hair">
        <color indexed="12"/>
      </left>
      <right style="hair">
        <color indexed="12"/>
      </right>
      <top style="hair">
        <color indexed="12"/>
      </top>
      <bottom/>
      <diagonal/>
    </border>
    <border>
      <left style="hair">
        <color indexed="12"/>
      </left>
      <right/>
      <top style="hair">
        <color indexed="12"/>
      </top>
      <bottom style="hair">
        <color indexed="12"/>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right style="hair">
        <color indexed="12"/>
      </right>
      <top style="hair">
        <color indexed="12"/>
      </top>
      <bottom style="hair">
        <color indexed="12"/>
      </bottom>
      <diagonal/>
    </border>
    <border>
      <left style="thick">
        <color indexed="12"/>
      </left>
      <right/>
      <top/>
      <bottom/>
      <diagonal/>
    </border>
    <border>
      <left style="hair">
        <color auto="1"/>
      </left>
      <right style="thick">
        <color indexed="12"/>
      </right>
      <top style="hair">
        <color auto="1"/>
      </top>
      <bottom style="hair">
        <color auto="1"/>
      </bottom>
      <diagonal/>
    </border>
    <border>
      <left style="thick">
        <color indexed="12"/>
      </left>
      <right style="hair">
        <color indexed="12"/>
      </right>
      <top style="hair">
        <color indexed="12"/>
      </top>
      <bottom style="thick">
        <color indexed="12"/>
      </bottom>
      <diagonal/>
    </border>
    <border>
      <left style="hair">
        <color indexed="12"/>
      </left>
      <right style="hair">
        <color indexed="12"/>
      </right>
      <top style="hair">
        <color indexed="12"/>
      </top>
      <bottom style="thick">
        <color indexed="12"/>
      </bottom>
      <diagonal/>
    </border>
    <border>
      <left style="double">
        <color auto="1"/>
      </left>
      <right style="double">
        <color auto="1"/>
      </right>
      <top style="double">
        <color auto="1"/>
      </top>
      <bottom style="double">
        <color auto="1"/>
      </bottom>
      <diagonal/>
    </border>
    <border>
      <left style="thick">
        <color indexed="12"/>
      </left>
      <right style="hair">
        <color indexed="12"/>
      </right>
      <top/>
      <bottom style="hair">
        <color indexed="12"/>
      </bottom>
      <diagonal/>
    </border>
    <border>
      <left style="hair">
        <color indexed="12"/>
      </left>
      <right style="hair">
        <color indexed="12"/>
      </right>
      <top/>
      <bottom style="hair">
        <color indexed="12"/>
      </bottom>
      <diagonal/>
    </border>
    <border>
      <left style="thick">
        <color indexed="12"/>
      </left>
      <right style="hair">
        <color indexed="12"/>
      </right>
      <top style="hair">
        <color indexed="12"/>
      </top>
      <bottom style="hair">
        <color indexed="12"/>
      </bottom>
      <diagonal/>
    </border>
    <border>
      <left style="hair">
        <color auto="1"/>
      </left>
      <right style="thick">
        <color indexed="12"/>
      </right>
      <top style="hair">
        <color auto="1"/>
      </top>
      <bottom style="hair">
        <color indexed="12"/>
      </bottom>
      <diagonal/>
    </border>
    <border>
      <left style="thick">
        <color indexed="12"/>
      </left>
      <right/>
      <top style="hair">
        <color indexed="12"/>
      </top>
      <bottom style="thick">
        <color indexed="12"/>
      </bottom>
      <diagonal/>
    </border>
    <border>
      <left/>
      <right/>
      <top style="hair">
        <color indexed="12"/>
      </top>
      <bottom style="thick">
        <color indexed="12"/>
      </bottom>
      <diagonal/>
    </border>
    <border>
      <left/>
      <right style="thick">
        <color indexed="12"/>
      </right>
      <top style="hair">
        <color indexed="12"/>
      </top>
      <bottom style="thick">
        <color indexed="12"/>
      </bottom>
      <diagonal/>
    </border>
    <border>
      <left style="thin">
        <color auto="1"/>
      </left>
      <right style="thin">
        <color auto="1"/>
      </right>
      <top style="thin">
        <color auto="1"/>
      </top>
      <bottom style="thin">
        <color auto="1"/>
      </bottom>
      <diagonal/>
    </border>
    <border>
      <left style="thin">
        <color auto="1"/>
      </left>
      <right/>
      <top style="double">
        <color auto="1"/>
      </top>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style="thin">
        <color auto="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auto="1"/>
      </right>
      <top style="thin">
        <color theme="1"/>
      </top>
      <bottom/>
      <diagonal/>
    </border>
    <border>
      <left style="thin">
        <color auto="1"/>
      </left>
      <right style="thin">
        <color theme="1"/>
      </right>
      <top/>
      <bottom style="thin">
        <color auto="1"/>
      </bottom>
      <diagonal/>
    </border>
    <border>
      <left/>
      <right style="thin">
        <color theme="1"/>
      </right>
      <top/>
      <bottom style="thin">
        <color auto="1"/>
      </bottom>
      <diagonal/>
    </border>
    <border>
      <left/>
      <right style="thin">
        <color theme="1"/>
      </right>
      <top/>
      <bottom/>
      <diagonal/>
    </border>
    <border>
      <left/>
      <right style="thin">
        <color auto="1"/>
      </right>
      <top/>
      <bottom/>
      <diagonal/>
    </border>
    <border>
      <left style="thin">
        <color auto="1"/>
      </left>
      <right style="hair">
        <color indexed="12"/>
      </right>
      <top style="thin">
        <color auto="1"/>
      </top>
      <bottom style="hair">
        <color indexed="12"/>
      </bottom>
      <diagonal/>
    </border>
    <border>
      <left style="hair">
        <color indexed="12"/>
      </left>
      <right style="hair">
        <color indexed="12"/>
      </right>
      <top style="thin">
        <color auto="1"/>
      </top>
      <bottom style="hair">
        <color indexed="12"/>
      </bottom>
      <diagonal/>
    </border>
    <border>
      <left style="hair">
        <color indexed="12"/>
      </left>
      <right/>
      <top style="thin">
        <color auto="1"/>
      </top>
      <bottom style="hair">
        <color indexed="12"/>
      </bottom>
      <diagonal/>
    </border>
    <border>
      <left style="hair">
        <color indexed="12"/>
      </left>
      <right style="thin">
        <color auto="1"/>
      </right>
      <top style="thin">
        <color auto="1"/>
      </top>
      <bottom style="hair">
        <color indexed="12"/>
      </bottom>
      <diagonal/>
    </border>
    <border>
      <left style="thin">
        <color auto="1"/>
      </left>
      <right style="hair">
        <color indexed="12"/>
      </right>
      <top style="hair">
        <color indexed="12"/>
      </top>
      <bottom style="hair">
        <color indexed="12"/>
      </bottom>
      <diagonal/>
    </border>
    <border>
      <left style="hair">
        <color indexed="12"/>
      </left>
      <right style="hair">
        <color theme="1"/>
      </right>
      <top style="hair">
        <color indexed="12"/>
      </top>
      <bottom style="hair">
        <color theme="1"/>
      </bottom>
      <diagonal/>
    </border>
    <border>
      <left style="hair">
        <color theme="1"/>
      </left>
      <right style="hair">
        <color theme="1"/>
      </right>
      <top style="hair">
        <color indexed="12"/>
      </top>
      <bottom style="hair">
        <color theme="1"/>
      </bottom>
      <diagonal/>
    </border>
    <border>
      <left style="hair">
        <color theme="1"/>
      </left>
      <right style="thin">
        <color auto="1"/>
      </right>
      <top style="hair">
        <color indexed="12"/>
      </top>
      <bottom style="hair">
        <color theme="1"/>
      </bottom>
      <diagonal/>
    </border>
    <border>
      <left style="hair">
        <color indexed="12"/>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auto="1"/>
      </right>
      <top style="hair">
        <color theme="1"/>
      </top>
      <bottom style="hair">
        <color theme="1"/>
      </bottom>
      <diagonal/>
    </border>
    <border>
      <left style="thin">
        <color auto="1"/>
      </left>
      <right style="hair">
        <color indexed="12"/>
      </right>
      <top style="hair">
        <color indexed="12"/>
      </top>
      <bottom style="thin">
        <color auto="1"/>
      </bottom>
      <diagonal/>
    </border>
    <border>
      <left style="hair">
        <color indexed="12"/>
      </left>
      <right style="hair">
        <color theme="1"/>
      </right>
      <top style="hair">
        <color theme="1"/>
      </top>
      <bottom style="thin">
        <color auto="1"/>
      </bottom>
      <diagonal/>
    </border>
    <border>
      <left style="hair">
        <color theme="1"/>
      </left>
      <right style="hair">
        <color theme="1"/>
      </right>
      <top style="hair">
        <color theme="1"/>
      </top>
      <bottom style="thin">
        <color auto="1"/>
      </bottom>
      <diagonal/>
    </border>
    <border>
      <left style="hair">
        <color theme="1"/>
      </left>
      <right style="thin">
        <color auto="1"/>
      </right>
      <top style="hair">
        <color theme="1"/>
      </top>
      <bottom style="thin">
        <color auto="1"/>
      </bottom>
      <diagonal/>
    </border>
    <border>
      <left style="thin">
        <color theme="1"/>
      </left>
      <right style="thin">
        <color theme="1"/>
      </right>
      <top style="thin">
        <color theme="1"/>
      </top>
      <bottom style="thin">
        <color theme="1"/>
      </bottom>
      <diagonal/>
    </border>
    <border>
      <left style="hair">
        <color auto="1"/>
      </left>
      <right style="hair">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ck">
        <color rgb="FF00B050"/>
      </left>
      <right style="thick">
        <color rgb="FF00B050"/>
      </right>
      <top style="thick">
        <color rgb="FF00B050"/>
      </top>
      <bottom style="thick">
        <color rgb="FF00B050"/>
      </bottom>
      <diagonal/>
    </border>
  </borders>
  <cellStyleXfs count="63">
    <xf numFmtId="0" fontId="0" fillId="0" borderId="0"/>
    <xf numFmtId="0" fontId="8" fillId="0" borderId="0"/>
    <xf numFmtId="0" fontId="9" fillId="0" borderId="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2" fillId="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3" fillId="17" borderId="15" applyNumberFormat="0" applyAlignment="0" applyProtection="0"/>
    <xf numFmtId="0" fontId="14" fillId="17" borderId="16" applyNumberFormat="0" applyAlignment="0" applyProtection="0"/>
    <xf numFmtId="0" fontId="15" fillId="10" borderId="16" applyNumberFormat="0" applyAlignment="0" applyProtection="0"/>
    <xf numFmtId="0" fontId="16" fillId="0" borderId="17" applyNumberFormat="0" applyFill="0" applyAlignment="0" applyProtection="0"/>
    <xf numFmtId="0" fontId="17" fillId="0" borderId="0" applyNumberFormat="0" applyFill="0" applyBorder="0" applyAlignment="0" applyProtection="0"/>
    <xf numFmtId="164" fontId="9" fillId="0" borderId="0" applyFont="0" applyFill="0" applyBorder="0" applyAlignment="0" applyProtection="0"/>
    <xf numFmtId="0" fontId="18" fillId="7" borderId="0" applyNumberFormat="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9" fontId="9" fillId="0" borderId="0" applyFont="0" applyFill="0" applyBorder="0" applyAlignment="0" applyProtection="0"/>
    <xf numFmtId="0" fontId="20" fillId="19" borderId="0" applyNumberFormat="0" applyBorder="0" applyAlignment="0" applyProtection="0"/>
    <xf numFmtId="0" fontId="9" fillId="0" borderId="0"/>
    <xf numFmtId="0" fontId="9" fillId="0" borderId="0"/>
    <xf numFmtId="0" fontId="21" fillId="0" borderId="0" applyNumberFormat="0" applyFill="0" applyBorder="0" applyAlignment="0" applyProtection="0"/>
    <xf numFmtId="0" fontId="22" fillId="0" borderId="19" applyNumberFormat="0" applyFill="0" applyAlignment="0" applyProtection="0"/>
    <xf numFmtId="0" fontId="23" fillId="0" borderId="20" applyNumberFormat="0" applyFill="0" applyAlignment="0" applyProtection="0"/>
    <xf numFmtId="0" fontId="24" fillId="0" borderId="21" applyNumberFormat="0" applyFill="0" applyAlignment="0" applyProtection="0"/>
    <xf numFmtId="0" fontId="24" fillId="0" borderId="0" applyNumberFormat="0" applyFill="0" applyBorder="0" applyAlignment="0" applyProtection="0"/>
    <xf numFmtId="0" fontId="25" fillId="0" borderId="22" applyNumberFormat="0" applyFill="0" applyAlignment="0" applyProtection="0"/>
    <xf numFmtId="0" fontId="25" fillId="0" borderId="0" applyNumberFormat="0" applyFill="0" applyBorder="0" applyAlignment="0" applyProtection="0"/>
    <xf numFmtId="0" fontId="26" fillId="20" borderId="23" applyNumberFormat="0" applyAlignment="0" applyProtection="0"/>
    <xf numFmtId="0" fontId="30" fillId="0" borderId="0" applyNumberFormat="0" applyFill="0" applyBorder="0" applyAlignment="0" applyProtection="0"/>
    <xf numFmtId="0" fontId="32" fillId="0" borderId="0"/>
    <xf numFmtId="0" fontId="55" fillId="0" borderId="0"/>
    <xf numFmtId="0" fontId="55" fillId="0" borderId="0"/>
  </cellStyleXfs>
  <cellXfs count="429">
    <xf numFmtId="0" fontId="0" fillId="0" borderId="0" xfId="0"/>
    <xf numFmtId="0" fontId="0" fillId="0" borderId="0" xfId="0" applyAlignment="1">
      <alignment vertical="center"/>
    </xf>
    <xf numFmtId="0" fontId="0" fillId="0" borderId="0" xfId="0" applyFill="1" applyAlignment="1">
      <alignment vertical="center"/>
    </xf>
    <xf numFmtId="0" fontId="2" fillId="0" borderId="0" xfId="0" applyFont="1" applyFill="1" applyAlignment="1">
      <alignment vertical="center"/>
    </xf>
    <xf numFmtId="0" fontId="0" fillId="0" borderId="0" xfId="0" applyAlignment="1">
      <alignment horizontal="center" vertical="center"/>
    </xf>
    <xf numFmtId="0" fontId="0" fillId="21" borderId="0" xfId="0" applyFill="1" applyAlignment="1">
      <alignment horizontal="left" vertical="center"/>
    </xf>
    <xf numFmtId="0" fontId="0" fillId="22" borderId="0" xfId="0" applyFill="1" applyAlignment="1">
      <alignment horizontal="left" vertical="center"/>
    </xf>
    <xf numFmtId="0" fontId="5" fillId="22" borderId="0" xfId="0" applyFont="1" applyFill="1" applyAlignment="1">
      <alignment horizontal="left" vertical="center"/>
    </xf>
    <xf numFmtId="0" fontId="0" fillId="22" borderId="0" xfId="0" applyFont="1" applyFill="1" applyAlignment="1">
      <alignment horizontal="left" vertical="center"/>
    </xf>
    <xf numFmtId="0" fontId="28" fillId="22" borderId="0" xfId="0" applyFont="1" applyFill="1" applyAlignment="1">
      <alignment vertical="center"/>
    </xf>
    <xf numFmtId="0" fontId="28" fillId="21" borderId="0" xfId="0" applyFont="1" applyFill="1" applyAlignment="1">
      <alignment vertical="center"/>
    </xf>
    <xf numFmtId="0" fontId="0" fillId="25" borderId="0" xfId="0" applyFill="1" applyBorder="1"/>
    <xf numFmtId="0" fontId="0" fillId="25" borderId="0" xfId="0" applyFill="1"/>
    <xf numFmtId="0" fontId="0" fillId="24" borderId="0" xfId="0" applyFill="1"/>
    <xf numFmtId="0" fontId="0" fillId="27" borderId="0" xfId="0" applyFill="1" applyBorder="1"/>
    <xf numFmtId="0" fontId="0" fillId="24" borderId="0" xfId="0" applyFill="1" applyProtection="1"/>
    <xf numFmtId="0" fontId="0" fillId="24" borderId="0" xfId="0" applyFill="1" applyAlignment="1"/>
    <xf numFmtId="0" fontId="9" fillId="24" borderId="0" xfId="2" applyFill="1"/>
    <xf numFmtId="0" fontId="9" fillId="26" borderId="0" xfId="2" applyFill="1"/>
    <xf numFmtId="0" fontId="31" fillId="26" borderId="0" xfId="0" applyFont="1" applyFill="1" applyBorder="1"/>
    <xf numFmtId="0" fontId="0" fillId="26" borderId="0" xfId="0" applyFill="1" applyBorder="1"/>
    <xf numFmtId="0" fontId="1" fillId="26" borderId="0" xfId="0" applyFont="1" applyFill="1"/>
    <xf numFmtId="0" fontId="0" fillId="26" borderId="0" xfId="0" applyFill="1"/>
    <xf numFmtId="0" fontId="0" fillId="26" borderId="0" xfId="0" applyFill="1" applyProtection="1"/>
    <xf numFmtId="0" fontId="34" fillId="26" borderId="0" xfId="0" applyFont="1" applyFill="1" applyAlignment="1">
      <alignment vertical="top" wrapText="1"/>
    </xf>
    <xf numFmtId="0" fontId="0" fillId="26" borderId="0" xfId="0" applyFill="1" applyAlignment="1"/>
    <xf numFmtId="0" fontId="30" fillId="26" borderId="0" xfId="59" applyFill="1"/>
    <xf numFmtId="0" fontId="0" fillId="26" borderId="0" xfId="0" applyFill="1" applyBorder="1" applyProtection="1"/>
    <xf numFmtId="2" fontId="33" fillId="26" borderId="0" xfId="60" applyNumberFormat="1" applyFont="1" applyFill="1" applyBorder="1" applyAlignment="1" applyProtection="1">
      <alignment horizontal="center" vertical="center"/>
    </xf>
    <xf numFmtId="165" fontId="33" fillId="26" borderId="0" xfId="60" applyNumberFormat="1" applyFont="1" applyFill="1" applyBorder="1" applyAlignment="1" applyProtection="1">
      <alignment horizontal="left" vertical="center"/>
    </xf>
    <xf numFmtId="0" fontId="0" fillId="26" borderId="0" xfId="0" applyFill="1" applyAlignment="1" applyProtection="1">
      <alignment vertical="top"/>
    </xf>
    <xf numFmtId="0" fontId="36" fillId="0" borderId="0" xfId="0" applyFont="1" applyAlignment="1">
      <alignment vertical="center"/>
    </xf>
    <xf numFmtId="0" fontId="27" fillId="23" borderId="0" xfId="0" applyFont="1" applyFill="1" applyAlignment="1" applyProtection="1">
      <alignment horizontal="left" vertical="center"/>
      <protection hidden="1"/>
    </xf>
    <xf numFmtId="0" fontId="28" fillId="23" borderId="0" xfId="0" applyFont="1" applyFill="1" applyAlignment="1" applyProtection="1">
      <alignment vertical="center"/>
      <protection hidden="1"/>
    </xf>
    <xf numFmtId="0" fontId="8" fillId="23" borderId="0" xfId="1" applyFill="1" applyAlignment="1" applyProtection="1">
      <alignment horizontal="left" vertical="center"/>
      <protection hidden="1"/>
    </xf>
    <xf numFmtId="0" fontId="1" fillId="0" borderId="0" xfId="1" applyFont="1" applyFill="1" applyAlignment="1" applyProtection="1">
      <alignment horizontal="left" vertical="center"/>
      <protection hidden="1"/>
    </xf>
    <xf numFmtId="0" fontId="1" fillId="0" borderId="0" xfId="1" applyFont="1" applyAlignment="1" applyProtection="1">
      <alignment horizontal="right" vertical="center"/>
      <protection hidden="1"/>
    </xf>
    <xf numFmtId="0" fontId="8" fillId="0" borderId="0" xfId="1" applyAlignment="1" applyProtection="1">
      <alignment vertical="center"/>
      <protection hidden="1"/>
    </xf>
    <xf numFmtId="0" fontId="8" fillId="23" borderId="0" xfId="1" applyFill="1" applyAlignment="1" applyProtection="1">
      <alignment vertical="center"/>
      <protection hidden="1"/>
    </xf>
    <xf numFmtId="0" fontId="8" fillId="0" borderId="0" xfId="1" applyAlignment="1" applyProtection="1">
      <alignment horizontal="left" vertical="center"/>
      <protection hidden="1"/>
    </xf>
    <xf numFmtId="0" fontId="8" fillId="0" borderId="0" xfId="1" applyFill="1" applyAlignment="1" applyProtection="1">
      <alignment vertical="center"/>
      <protection hidden="1"/>
    </xf>
    <xf numFmtId="0" fontId="8" fillId="0" borderId="0" xfId="1" applyAlignment="1" applyProtection="1">
      <protection hidden="1"/>
    </xf>
    <xf numFmtId="0" fontId="8" fillId="0" borderId="0" xfId="1" applyAlignment="1" applyProtection="1">
      <alignment horizontal="center" wrapText="1"/>
      <protection hidden="1"/>
    </xf>
    <xf numFmtId="0" fontId="29" fillId="23" borderId="0" xfId="1" applyFont="1" applyFill="1" applyBorder="1" applyAlignment="1" applyProtection="1">
      <alignment horizontal="left" vertical="center"/>
      <protection hidden="1"/>
    </xf>
    <xf numFmtId="0" fontId="28" fillId="23" borderId="0" xfId="1" applyFont="1" applyFill="1" applyBorder="1" applyAlignment="1" applyProtection="1">
      <alignment vertical="center"/>
      <protection hidden="1"/>
    </xf>
    <xf numFmtId="0" fontId="28" fillId="23" borderId="0" xfId="1" applyFont="1" applyFill="1" applyAlignment="1" applyProtection="1">
      <alignment vertical="center"/>
      <protection hidden="1"/>
    </xf>
    <xf numFmtId="0" fontId="4" fillId="23" borderId="0" xfId="1" applyFont="1" applyFill="1" applyBorder="1" applyAlignment="1" applyProtection="1">
      <alignment horizontal="left" vertical="center"/>
      <protection hidden="1"/>
    </xf>
    <xf numFmtId="0" fontId="2" fillId="0" borderId="0" xfId="1" applyFont="1" applyFill="1" applyBorder="1" applyAlignment="1" applyProtection="1">
      <alignment vertical="center"/>
      <protection hidden="1"/>
    </xf>
    <xf numFmtId="0" fontId="7" fillId="0" borderId="0" xfId="1" applyFont="1" applyFill="1" applyBorder="1" applyAlignment="1" applyProtection="1">
      <alignment vertical="center"/>
      <protection hidden="1"/>
    </xf>
    <xf numFmtId="0" fontId="7" fillId="0" borderId="1" xfId="0" applyFont="1" applyFill="1" applyBorder="1" applyAlignment="1" applyProtection="1">
      <alignment horizontal="center" vertical="center"/>
      <protection hidden="1"/>
    </xf>
    <xf numFmtId="0" fontId="1" fillId="0" borderId="4" xfId="1" applyFont="1" applyBorder="1" applyAlignment="1" applyProtection="1">
      <alignment horizontal="left" vertical="center" wrapText="1"/>
      <protection hidden="1"/>
    </xf>
    <xf numFmtId="0" fontId="1" fillId="0" borderId="5" xfId="1" applyFont="1" applyBorder="1" applyAlignment="1" applyProtection="1">
      <alignment vertical="center"/>
      <protection hidden="1"/>
    </xf>
    <xf numFmtId="0" fontId="8" fillId="2" borderId="1" xfId="1" applyFill="1" applyBorder="1" applyAlignment="1" applyProtection="1">
      <alignment horizontal="center" vertical="center"/>
      <protection hidden="1"/>
    </xf>
    <xf numFmtId="0" fontId="8" fillId="3" borderId="1" xfId="1" applyFill="1" applyBorder="1" applyAlignment="1" applyProtection="1">
      <alignment horizontal="center" vertical="center"/>
      <protection hidden="1"/>
    </xf>
    <xf numFmtId="0" fontId="7" fillId="0" borderId="0" xfId="1" applyFont="1" applyAlignment="1" applyProtection="1">
      <alignment vertical="top"/>
      <protection hidden="1"/>
    </xf>
    <xf numFmtId="0" fontId="3" fillId="23" borderId="8" xfId="1" applyFont="1" applyFill="1" applyBorder="1" applyAlignment="1" applyProtection="1">
      <alignment vertical="center" textRotation="90" wrapText="1"/>
      <protection hidden="1"/>
    </xf>
    <xf numFmtId="0" fontId="1" fillId="0" borderId="5" xfId="1" applyFont="1" applyBorder="1" applyAlignment="1" applyProtection="1">
      <alignment vertical="center" wrapText="1"/>
      <protection hidden="1"/>
    </xf>
    <xf numFmtId="0" fontId="1" fillId="0" borderId="9" xfId="1" applyFont="1" applyBorder="1" applyAlignment="1" applyProtection="1">
      <alignment horizontal="left" vertical="center" wrapText="1"/>
      <protection hidden="1"/>
    </xf>
    <xf numFmtId="0" fontId="8" fillId="3" borderId="10" xfId="1" applyFill="1" applyBorder="1" applyAlignment="1" applyProtection="1">
      <alignment horizontal="center" vertical="center"/>
      <protection hidden="1"/>
    </xf>
    <xf numFmtId="0" fontId="10" fillId="23" borderId="11" xfId="2" applyFont="1" applyFill="1" applyBorder="1" applyProtection="1">
      <protection hidden="1"/>
    </xf>
    <xf numFmtId="0" fontId="1" fillId="23" borderId="11" xfId="1" applyFont="1" applyFill="1" applyBorder="1" applyAlignment="1" applyProtection="1">
      <alignment vertical="center"/>
      <protection hidden="1"/>
    </xf>
    <xf numFmtId="0" fontId="8" fillId="23" borderId="11" xfId="1" applyFill="1" applyBorder="1" applyAlignment="1" applyProtection="1">
      <alignment horizontal="center" vertical="center"/>
      <protection hidden="1"/>
    </xf>
    <xf numFmtId="0" fontId="1" fillId="0" borderId="13" xfId="1" applyFont="1" applyBorder="1" applyAlignment="1" applyProtection="1">
      <alignment vertical="center"/>
      <protection hidden="1"/>
    </xf>
    <xf numFmtId="0" fontId="9" fillId="23" borderId="0" xfId="2" applyFill="1" applyProtection="1">
      <protection hidden="1"/>
    </xf>
    <xf numFmtId="0" fontId="9" fillId="0" borderId="0" xfId="2" applyProtection="1">
      <protection hidden="1"/>
    </xf>
    <xf numFmtId="0" fontId="1" fillId="0" borderId="11" xfId="1" applyFont="1" applyBorder="1" applyAlignment="1" applyProtection="1">
      <alignment horizontal="left" vertical="center" wrapText="1"/>
      <protection hidden="1"/>
    </xf>
    <xf numFmtId="0" fontId="1" fillId="0" borderId="12" xfId="1" applyFont="1" applyBorder="1" applyAlignment="1" applyProtection="1">
      <alignment vertical="center"/>
      <protection hidden="1"/>
    </xf>
    <xf numFmtId="0" fontId="8" fillId="3" borderId="14" xfId="1" applyFill="1" applyBorder="1" applyAlignment="1" applyProtection="1">
      <alignment horizontal="center" vertical="center"/>
      <protection hidden="1"/>
    </xf>
    <xf numFmtId="0" fontId="8" fillId="26" borderId="0" xfId="1" applyFill="1" applyAlignment="1" applyProtection="1">
      <alignment horizontal="left" vertical="center"/>
      <protection hidden="1"/>
    </xf>
    <xf numFmtId="0" fontId="8" fillId="0" borderId="0" xfId="1" applyAlignment="1" applyProtection="1">
      <alignment horizontal="center" vertical="center"/>
      <protection hidden="1"/>
    </xf>
    <xf numFmtId="0" fontId="0" fillId="0" borderId="0" xfId="0" applyAlignment="1">
      <alignment vertical="top" wrapText="1"/>
    </xf>
    <xf numFmtId="0" fontId="0" fillId="0" borderId="0" xfId="0" applyFill="1"/>
    <xf numFmtId="0" fontId="37" fillId="26" borderId="0" xfId="0" applyFont="1" applyFill="1"/>
    <xf numFmtId="0" fontId="0" fillId="0" borderId="0" xfId="0" applyFill="1" applyProtection="1"/>
    <xf numFmtId="0" fontId="38" fillId="26" borderId="0" xfId="2" applyFont="1" applyFill="1"/>
    <xf numFmtId="0" fontId="9" fillId="26" borderId="0" xfId="2" applyFill="1" applyAlignment="1">
      <alignment horizontal="left"/>
    </xf>
    <xf numFmtId="0" fontId="38" fillId="0" borderId="0" xfId="2" applyFont="1" applyFill="1"/>
    <xf numFmtId="0" fontId="39" fillId="26" borderId="0" xfId="0" applyFont="1" applyFill="1" applyAlignment="1">
      <alignment horizontal="left" vertical="top" wrapText="1"/>
    </xf>
    <xf numFmtId="0" fontId="39" fillId="26" borderId="0" xfId="0" applyFont="1" applyFill="1" applyAlignment="1">
      <alignment vertical="center"/>
    </xf>
    <xf numFmtId="0" fontId="30" fillId="0" borderId="0" xfId="59"/>
    <xf numFmtId="0" fontId="42" fillId="26" borderId="0" xfId="2" applyFont="1" applyFill="1"/>
    <xf numFmtId="0" fontId="43" fillId="22" borderId="0" xfId="0" applyFont="1" applyFill="1" applyAlignment="1">
      <alignment horizontal="left" vertical="center"/>
    </xf>
    <xf numFmtId="0" fontId="44" fillId="0" borderId="0" xfId="0" applyFont="1" applyAlignment="1">
      <alignment vertical="center"/>
    </xf>
    <xf numFmtId="0" fontId="44" fillId="22" borderId="0" xfId="0" applyFont="1" applyFill="1" applyAlignment="1">
      <alignment horizontal="left" vertical="center"/>
    </xf>
    <xf numFmtId="0" fontId="44" fillId="0" borderId="0" xfId="0" applyFont="1" applyAlignment="1">
      <alignment horizontal="left" vertical="center"/>
    </xf>
    <xf numFmtId="0" fontId="43" fillId="0" borderId="0" xfId="0" applyFont="1" applyAlignment="1">
      <alignment horizontal="center" vertical="center"/>
    </xf>
    <xf numFmtId="0" fontId="44" fillId="0" borderId="0" xfId="0" applyFont="1" applyFill="1" applyAlignment="1">
      <alignment horizontal="center" vertical="center"/>
    </xf>
    <xf numFmtId="0" fontId="44" fillId="0" borderId="0" xfId="0" applyFont="1" applyAlignment="1"/>
    <xf numFmtId="0" fontId="44" fillId="0" borderId="0" xfId="0" applyFont="1" applyAlignment="1">
      <alignment horizontal="center" wrapText="1"/>
    </xf>
    <xf numFmtId="0" fontId="42" fillId="22" borderId="0" xfId="0" applyFont="1" applyFill="1" applyBorder="1" applyAlignment="1">
      <alignment horizontal="left" vertical="center"/>
    </xf>
    <xf numFmtId="0" fontId="42" fillId="22" borderId="0" xfId="0" applyFont="1" applyFill="1" applyBorder="1" applyAlignment="1">
      <alignment vertical="center"/>
    </xf>
    <xf numFmtId="0" fontId="40" fillId="22" borderId="0" xfId="0" applyFont="1" applyFill="1" applyBorder="1" applyAlignment="1">
      <alignment horizontal="left" vertical="center"/>
    </xf>
    <xf numFmtId="0" fontId="40" fillId="0" borderId="0" xfId="0" applyFont="1" applyFill="1" applyBorder="1" applyAlignment="1">
      <alignment vertical="center"/>
    </xf>
    <xf numFmtId="0" fontId="40" fillId="0" borderId="0" xfId="0" applyFont="1" applyFill="1" applyBorder="1" applyAlignment="1">
      <alignment vertical="center" wrapText="1"/>
    </xf>
    <xf numFmtId="0" fontId="45" fillId="0" borderId="0" xfId="0" applyFont="1" applyFill="1" applyBorder="1" applyAlignment="1">
      <alignment horizontal="center" vertical="center"/>
    </xf>
    <xf numFmtId="0" fontId="45" fillId="0" borderId="1" xfId="0" applyFont="1" applyFill="1" applyBorder="1" applyAlignment="1">
      <alignment horizontal="center" vertical="center"/>
    </xf>
    <xf numFmtId="0" fontId="42" fillId="22" borderId="40" xfId="0" applyFont="1" applyFill="1" applyBorder="1" applyAlignment="1">
      <alignment horizontal="left" vertical="center" textRotation="90"/>
    </xf>
    <xf numFmtId="0" fontId="44" fillId="0" borderId="2" xfId="0" applyFont="1" applyBorder="1" applyAlignment="1">
      <alignment vertical="center" wrapText="1"/>
    </xf>
    <xf numFmtId="0" fontId="45" fillId="0" borderId="41" xfId="0" applyFont="1" applyFill="1" applyBorder="1" applyAlignment="1">
      <alignment horizontal="center" vertical="center"/>
    </xf>
    <xf numFmtId="0" fontId="44" fillId="2" borderId="1" xfId="0" applyFont="1" applyFill="1" applyBorder="1" applyAlignment="1">
      <alignment horizontal="center" vertical="center"/>
    </xf>
    <xf numFmtId="0" fontId="43" fillId="0" borderId="2" xfId="0" applyFont="1" applyBorder="1" applyAlignment="1">
      <alignment vertical="center" wrapText="1"/>
    </xf>
    <xf numFmtId="0" fontId="43" fillId="0" borderId="2" xfId="0" applyFont="1" applyBorder="1" applyAlignment="1">
      <alignment vertical="center"/>
    </xf>
    <xf numFmtId="0" fontId="41" fillId="2" borderId="1" xfId="59" applyFont="1" applyFill="1" applyBorder="1" applyAlignment="1">
      <alignment horizontal="center" vertical="center" wrapText="1"/>
    </xf>
    <xf numFmtId="0" fontId="43" fillId="0" borderId="2" xfId="0" applyFont="1" applyFill="1" applyBorder="1" applyAlignment="1">
      <alignment vertical="center"/>
    </xf>
    <xf numFmtId="0" fontId="44" fillId="3" borderId="1" xfId="0" applyFont="1" applyFill="1" applyBorder="1" applyAlignment="1">
      <alignment horizontal="center" vertical="center"/>
    </xf>
    <xf numFmtId="0" fontId="44" fillId="22" borderId="28" xfId="0" applyFont="1" applyFill="1" applyBorder="1" applyAlignment="1">
      <alignment vertical="center" textRotation="90"/>
    </xf>
    <xf numFmtId="0" fontId="41" fillId="2" borderId="1" xfId="59" applyFont="1" applyFill="1" applyBorder="1" applyAlignment="1">
      <alignment horizontal="center" vertical="center"/>
    </xf>
    <xf numFmtId="0" fontId="44" fillId="22" borderId="0" xfId="0" applyFont="1" applyFill="1" applyBorder="1" applyAlignment="1">
      <alignment horizontal="center" vertical="center" textRotation="90" wrapText="1"/>
    </xf>
    <xf numFmtId="0" fontId="43" fillId="0" borderId="0" xfId="0" applyFont="1" applyFill="1" applyBorder="1" applyAlignment="1">
      <alignment vertical="center" wrapText="1"/>
    </xf>
    <xf numFmtId="0" fontId="44" fillId="0" borderId="0" xfId="0" applyFont="1" applyFill="1" applyBorder="1" applyAlignment="1">
      <alignment horizontal="center" vertical="center"/>
    </xf>
    <xf numFmtId="0" fontId="42" fillId="22" borderId="0" xfId="0" applyFont="1" applyFill="1" applyBorder="1" applyAlignment="1">
      <alignment horizontal="center" vertical="center"/>
    </xf>
    <xf numFmtId="0" fontId="44" fillId="22" borderId="1" xfId="0" applyFont="1" applyFill="1" applyBorder="1" applyAlignment="1">
      <alignment horizontal="left" vertical="center"/>
    </xf>
    <xf numFmtId="0" fontId="44" fillId="22" borderId="10" xfId="0" applyFont="1" applyFill="1" applyBorder="1" applyAlignment="1">
      <alignment horizontal="left" vertical="center"/>
    </xf>
    <xf numFmtId="0" fontId="44" fillId="24" borderId="0" xfId="0" applyFont="1" applyFill="1" applyAlignment="1">
      <alignment vertical="center"/>
    </xf>
    <xf numFmtId="0" fontId="44" fillId="22" borderId="30" xfId="0" applyFont="1" applyFill="1" applyBorder="1" applyAlignment="1">
      <alignment horizontal="left" vertical="center"/>
    </xf>
    <xf numFmtId="0" fontId="44" fillId="22" borderId="31" xfId="0" applyFont="1" applyFill="1" applyBorder="1" applyAlignment="1">
      <alignment horizontal="left" vertical="center"/>
    </xf>
    <xf numFmtId="0" fontId="44" fillId="26" borderId="0" xfId="0" applyFont="1" applyFill="1" applyAlignment="1">
      <alignment horizontal="left" vertical="center"/>
    </xf>
    <xf numFmtId="0" fontId="44" fillId="26" borderId="0" xfId="0" applyFont="1" applyFill="1" applyBorder="1"/>
    <xf numFmtId="0" fontId="44" fillId="0" borderId="0" xfId="0" applyFont="1" applyFill="1" applyBorder="1"/>
    <xf numFmtId="0" fontId="42" fillId="26" borderId="0" xfId="0" applyFont="1" applyFill="1" applyBorder="1"/>
    <xf numFmtId="0" fontId="1" fillId="0" borderId="0" xfId="0" applyFont="1" applyFill="1" applyProtection="1"/>
    <xf numFmtId="0" fontId="42" fillId="0" borderId="0" xfId="0" applyFont="1" applyFill="1" applyProtection="1"/>
    <xf numFmtId="0" fontId="42" fillId="26" borderId="0" xfId="0" applyFont="1" applyFill="1" applyProtection="1"/>
    <xf numFmtId="0" fontId="42" fillId="26" borderId="0" xfId="0" applyFont="1" applyFill="1" applyAlignment="1" applyProtection="1">
      <alignment vertical="top"/>
    </xf>
    <xf numFmtId="0" fontId="0" fillId="26" borderId="0" xfId="0" applyFont="1" applyFill="1" applyAlignment="1" applyProtection="1">
      <alignment vertical="top"/>
    </xf>
    <xf numFmtId="0" fontId="31" fillId="26" borderId="0" xfId="0" applyFont="1" applyFill="1"/>
    <xf numFmtId="0" fontId="35" fillId="26" borderId="0" xfId="0" applyFont="1" applyFill="1"/>
    <xf numFmtId="0" fontId="6" fillId="26" borderId="0" xfId="0" applyFont="1" applyFill="1"/>
    <xf numFmtId="0" fontId="42" fillId="26" borderId="0" xfId="0" applyFont="1" applyFill="1" applyAlignment="1">
      <alignment horizontal="left" vertical="top" wrapText="1"/>
    </xf>
    <xf numFmtId="0" fontId="0" fillId="26" borderId="0" xfId="0" applyFill="1" applyAlignment="1">
      <alignment vertical="top" wrapText="1"/>
    </xf>
    <xf numFmtId="0" fontId="30" fillId="23" borderId="1" xfId="59" applyFill="1" applyBorder="1" applyAlignment="1">
      <alignment horizontal="center" vertical="center"/>
    </xf>
    <xf numFmtId="0" fontId="44" fillId="23" borderId="1" xfId="0" applyFont="1" applyFill="1" applyBorder="1" applyAlignment="1">
      <alignment horizontal="center" vertical="center"/>
    </xf>
    <xf numFmtId="0" fontId="30" fillId="23" borderId="1" xfId="59" applyFill="1" applyBorder="1" applyAlignment="1">
      <alignment horizontal="center" vertical="center" wrapText="1"/>
    </xf>
    <xf numFmtId="0" fontId="44" fillId="26" borderId="0" xfId="0" applyFont="1" applyFill="1" applyAlignment="1">
      <alignment vertical="center" wrapText="1"/>
    </xf>
    <xf numFmtId="0" fontId="44" fillId="26" borderId="0" xfId="0" applyFont="1" applyFill="1" applyAlignment="1"/>
    <xf numFmtId="0" fontId="44" fillId="26" borderId="0" xfId="0" applyFont="1" applyFill="1"/>
    <xf numFmtId="0" fontId="28" fillId="26" borderId="0" xfId="0" applyFont="1" applyFill="1" applyAlignment="1">
      <alignment vertical="center"/>
    </xf>
    <xf numFmtId="0" fontId="42" fillId="26" borderId="0" xfId="0" applyFont="1" applyFill="1" applyBorder="1" applyAlignment="1">
      <alignment horizontal="left" vertical="center"/>
    </xf>
    <xf numFmtId="0" fontId="42" fillId="26" borderId="0" xfId="0" applyFont="1" applyFill="1" applyBorder="1" applyAlignment="1">
      <alignment vertical="center"/>
    </xf>
    <xf numFmtId="0" fontId="43" fillId="0" borderId="0" xfId="0" applyFont="1" applyBorder="1" applyAlignment="1">
      <alignment vertical="center"/>
    </xf>
    <xf numFmtId="0" fontId="44" fillId="21" borderId="0" xfId="0" applyFont="1" applyFill="1" applyAlignment="1">
      <alignment horizontal="left" vertical="center"/>
    </xf>
    <xf numFmtId="0" fontId="43" fillId="0" borderId="0" xfId="0" applyFont="1" applyFill="1" applyAlignment="1">
      <alignment horizontal="left" vertical="center"/>
    </xf>
    <xf numFmtId="0" fontId="44" fillId="21" borderId="0" xfId="0" applyFont="1" applyFill="1" applyAlignment="1">
      <alignment vertical="center"/>
    </xf>
    <xf numFmtId="0" fontId="40" fillId="21" borderId="0" xfId="0" applyFont="1" applyFill="1" applyBorder="1" applyAlignment="1">
      <alignment horizontal="left" vertical="center"/>
    </xf>
    <xf numFmtId="0" fontId="44" fillId="0" borderId="0" xfId="0" applyFont="1" applyFill="1" applyAlignment="1">
      <alignment vertical="center"/>
    </xf>
    <xf numFmtId="0" fontId="43" fillId="0" borderId="4" xfId="0" applyFont="1" applyBorder="1" applyAlignment="1">
      <alignment horizontal="left" vertical="center" wrapText="1"/>
    </xf>
    <xf numFmtId="0" fontId="45" fillId="0" borderId="0" xfId="0" applyFont="1" applyAlignment="1">
      <alignment vertical="top"/>
    </xf>
    <xf numFmtId="0" fontId="44" fillId="21" borderId="27" xfId="0" applyFont="1" applyFill="1" applyBorder="1" applyAlignment="1">
      <alignment horizontal="center" vertical="center" textRotation="90" wrapText="1"/>
    </xf>
    <xf numFmtId="0" fontId="44" fillId="26" borderId="0" xfId="0" applyFont="1" applyFill="1" applyAlignment="1">
      <alignment vertical="center"/>
    </xf>
    <xf numFmtId="0" fontId="44" fillId="26" borderId="0" xfId="0" applyFont="1" applyFill="1" applyAlignment="1">
      <alignment horizontal="center" vertical="center"/>
    </xf>
    <xf numFmtId="0" fontId="42" fillId="26" borderId="0" xfId="0" applyFont="1" applyFill="1" applyBorder="1" applyAlignment="1">
      <alignment horizontal="center" vertical="center"/>
    </xf>
    <xf numFmtId="0" fontId="42" fillId="21" borderId="0" xfId="0" applyFont="1" applyFill="1" applyAlignment="1">
      <alignment vertical="center"/>
    </xf>
    <xf numFmtId="0" fontId="44" fillId="0" borderId="0" xfId="0" applyFont="1" applyAlignment="1">
      <alignment horizontal="center" vertical="center"/>
    </xf>
    <xf numFmtId="0" fontId="44" fillId="29" borderId="1" xfId="0" applyFont="1" applyFill="1" applyBorder="1" applyAlignment="1">
      <alignment horizontal="center" vertical="center"/>
    </xf>
    <xf numFmtId="0" fontId="30" fillId="23" borderId="1" xfId="59" quotePrefix="1" applyFill="1" applyBorder="1" applyAlignment="1">
      <alignment horizontal="center" vertical="center"/>
    </xf>
    <xf numFmtId="0" fontId="43" fillId="0" borderId="0" xfId="0" applyFont="1" applyBorder="1" applyAlignment="1">
      <alignment vertical="center" wrapText="1"/>
    </xf>
    <xf numFmtId="0" fontId="44" fillId="2" borderId="0" xfId="0" applyFont="1" applyFill="1" applyBorder="1" applyAlignment="1">
      <alignment horizontal="center" vertical="center"/>
    </xf>
    <xf numFmtId="0" fontId="49" fillId="28" borderId="0" xfId="59" applyFont="1" applyFill="1" applyBorder="1" applyAlignment="1">
      <alignment horizontal="center" vertical="center"/>
    </xf>
    <xf numFmtId="0" fontId="9" fillId="23" borderId="0" xfId="2" applyFill="1"/>
    <xf numFmtId="0" fontId="50" fillId="23" borderId="0" xfId="2" applyFont="1" applyFill="1" applyAlignment="1">
      <alignment vertical="center"/>
    </xf>
    <xf numFmtId="0" fontId="51" fillId="23" borderId="0" xfId="2" applyFont="1" applyFill="1" applyAlignment="1">
      <alignment horizontal="left" vertical="center"/>
    </xf>
    <xf numFmtId="0" fontId="9" fillId="0" borderId="0" xfId="2"/>
    <xf numFmtId="0" fontId="50" fillId="0" borderId="0" xfId="2" applyFont="1" applyAlignment="1">
      <alignment vertical="center"/>
    </xf>
    <xf numFmtId="0" fontId="52" fillId="0" borderId="0" xfId="2" applyFont="1" applyAlignment="1">
      <alignment vertical="center"/>
    </xf>
    <xf numFmtId="0" fontId="53" fillId="0" borderId="46" xfId="2" applyFont="1" applyBorder="1" applyAlignment="1">
      <alignment horizontal="left" vertical="center"/>
    </xf>
    <xf numFmtId="0" fontId="51" fillId="0" borderId="0" xfId="2" applyFont="1" applyAlignment="1">
      <alignment horizontal="left" vertical="center"/>
    </xf>
    <xf numFmtId="0" fontId="50" fillId="0" borderId="54" xfId="2" applyFont="1" applyBorder="1" applyAlignment="1">
      <alignment vertical="center"/>
    </xf>
    <xf numFmtId="0" fontId="53" fillId="0" borderId="43" xfId="2" applyFont="1" applyBorder="1"/>
    <xf numFmtId="0" fontId="9" fillId="0" borderId="43" xfId="2" applyBorder="1" applyAlignment="1">
      <alignment horizontal="right" vertical="top"/>
    </xf>
    <xf numFmtId="0" fontId="51" fillId="0" borderId="54" xfId="2" applyFont="1" applyBorder="1" applyAlignment="1">
      <alignment horizontal="left"/>
    </xf>
    <xf numFmtId="0" fontId="50" fillId="0" borderId="55" xfId="2" applyFont="1" applyBorder="1" applyAlignment="1">
      <alignment vertical="center"/>
    </xf>
    <xf numFmtId="0" fontId="9" fillId="0" borderId="46" xfId="2" applyBorder="1"/>
    <xf numFmtId="0" fontId="51" fillId="0" borderId="55" xfId="2" applyFont="1" applyBorder="1" applyAlignment="1">
      <alignment horizontal="left" vertical="center"/>
    </xf>
    <xf numFmtId="0" fontId="50" fillId="0" borderId="56" xfId="2" applyFont="1" applyBorder="1" applyAlignment="1">
      <alignment vertical="center"/>
    </xf>
    <xf numFmtId="0" fontId="54" fillId="0" borderId="0" xfId="2" applyFont="1" applyAlignment="1">
      <alignment horizontal="centerContinuous" vertical="top"/>
    </xf>
    <xf numFmtId="0" fontId="51" fillId="0" borderId="56" xfId="2" applyFont="1" applyBorder="1" applyAlignment="1">
      <alignment horizontal="left" vertical="center"/>
    </xf>
    <xf numFmtId="0" fontId="9" fillId="0" borderId="0" xfId="60" applyFont="1" applyAlignment="1">
      <alignment horizontal="centerContinuous" vertical="center"/>
    </xf>
    <xf numFmtId="0" fontId="9" fillId="0" borderId="0" xfId="61" applyFont="1" applyAlignment="1">
      <alignment horizontal="right" vertical="center"/>
    </xf>
    <xf numFmtId="0" fontId="56" fillId="0" borderId="57" xfId="61" applyFont="1" applyBorder="1" applyAlignment="1">
      <alignment vertical="center"/>
    </xf>
    <xf numFmtId="0" fontId="56" fillId="0" borderId="58" xfId="61" applyFont="1" applyBorder="1" applyAlignment="1">
      <alignment vertical="center"/>
    </xf>
    <xf numFmtId="0" fontId="9" fillId="0" borderId="0" xfId="61" applyFont="1" applyAlignment="1">
      <alignment vertical="center"/>
    </xf>
    <xf numFmtId="166" fontId="56" fillId="0" borderId="59" xfId="62" quotePrefix="1" applyNumberFormat="1" applyFont="1" applyBorder="1" applyAlignment="1">
      <alignment horizontal="center" vertical="center"/>
    </xf>
    <xf numFmtId="0" fontId="9" fillId="0" borderId="60" xfId="61" applyFont="1" applyBorder="1" applyAlignment="1">
      <alignment horizontal="left" vertical="center"/>
    </xf>
    <xf numFmtId="0" fontId="10" fillId="0" borderId="0" xfId="2" applyFont="1" applyAlignment="1">
      <alignment horizontal="right" vertical="center"/>
    </xf>
    <xf numFmtId="0" fontId="10" fillId="0" borderId="0" xfId="2" applyFont="1" applyAlignment="1">
      <alignment horizontal="center" vertical="center"/>
    </xf>
    <xf numFmtId="0" fontId="10" fillId="0" borderId="0" xfId="2" applyFont="1" applyAlignment="1">
      <alignment horizontal="left" vertical="center"/>
    </xf>
    <xf numFmtId="2" fontId="57" fillId="31" borderId="61" xfId="60" applyNumberFormat="1" applyFont="1" applyFill="1" applyBorder="1" applyAlignment="1">
      <alignment horizontal="center" vertical="center"/>
    </xf>
    <xf numFmtId="166" fontId="58" fillId="0" borderId="59" xfId="62" applyNumberFormat="1" applyFont="1" applyBorder="1" applyAlignment="1">
      <alignment horizontal="center" vertical="center"/>
    </xf>
    <xf numFmtId="0" fontId="9" fillId="0" borderId="0" xfId="2" applyAlignment="1">
      <alignment horizontal="left" vertical="center"/>
    </xf>
    <xf numFmtId="0" fontId="59" fillId="32" borderId="61" xfId="60" applyFont="1" applyFill="1" applyBorder="1" applyAlignment="1">
      <alignment horizontal="left" vertical="center"/>
    </xf>
    <xf numFmtId="0" fontId="9" fillId="0" borderId="0" xfId="61" applyFont="1" applyAlignment="1">
      <alignment horizontal="left" vertical="center"/>
    </xf>
    <xf numFmtId="0" fontId="9" fillId="0" borderId="0" xfId="61" applyFont="1" applyAlignment="1">
      <alignment horizontal="center" vertical="center"/>
    </xf>
    <xf numFmtId="0" fontId="56" fillId="0" borderId="59" xfId="62" quotePrefix="1" applyFont="1" applyBorder="1" applyAlignment="1">
      <alignment horizontal="center" vertical="center"/>
    </xf>
    <xf numFmtId="1" fontId="56" fillId="0" borderId="59" xfId="62" quotePrefix="1" applyNumberFormat="1" applyFont="1" applyBorder="1" applyAlignment="1">
      <alignment horizontal="center" vertical="center"/>
    </xf>
    <xf numFmtId="1" fontId="57" fillId="31" borderId="62" xfId="60" applyNumberFormat="1" applyFont="1" applyFill="1" applyBorder="1" applyAlignment="1">
      <alignment horizontal="center" vertical="center"/>
    </xf>
    <xf numFmtId="0" fontId="60" fillId="0" borderId="0" xfId="61" applyFont="1" applyAlignment="1">
      <alignment horizontal="left" vertical="center"/>
    </xf>
    <xf numFmtId="0" fontId="10" fillId="30" borderId="0" xfId="2" applyFont="1" applyFill="1" applyAlignment="1">
      <alignment horizontal="left" vertical="center"/>
    </xf>
    <xf numFmtId="0" fontId="0" fillId="0" borderId="0" xfId="61" applyFont="1" applyAlignment="1">
      <alignment horizontal="left" vertical="center"/>
    </xf>
    <xf numFmtId="0" fontId="9" fillId="0" borderId="0" xfId="2" applyAlignment="1">
      <alignment horizontal="center" vertical="center"/>
    </xf>
    <xf numFmtId="2" fontId="57" fillId="31" borderId="63" xfId="60" applyNumberFormat="1" applyFont="1" applyFill="1" applyBorder="1" applyAlignment="1">
      <alignment horizontal="center" vertical="center"/>
    </xf>
    <xf numFmtId="2" fontId="58" fillId="0" borderId="59" xfId="62" applyNumberFormat="1" applyFont="1" applyBorder="1" applyAlignment="1">
      <alignment horizontal="center" vertical="center"/>
    </xf>
    <xf numFmtId="2" fontId="57" fillId="31" borderId="64" xfId="60" applyNumberFormat="1" applyFont="1" applyFill="1" applyBorder="1" applyAlignment="1">
      <alignment horizontal="center" vertical="center"/>
    </xf>
    <xf numFmtId="2" fontId="57" fillId="31" borderId="68" xfId="60" applyNumberFormat="1" applyFont="1" applyFill="1" applyBorder="1" applyAlignment="1">
      <alignment horizontal="center" vertical="center"/>
    </xf>
    <xf numFmtId="1" fontId="58" fillId="0" borderId="57" xfId="62" applyNumberFormat="1" applyFont="1" applyBorder="1" applyAlignment="1">
      <alignment horizontal="center" vertical="center"/>
    </xf>
    <xf numFmtId="0" fontId="42" fillId="23" borderId="69" xfId="61" applyFont="1" applyFill="1" applyBorder="1" applyAlignment="1">
      <alignment horizontal="left" vertical="center"/>
    </xf>
    <xf numFmtId="1" fontId="58" fillId="23" borderId="59" xfId="62" applyNumberFormat="1" applyFont="1" applyFill="1" applyBorder="1" applyAlignment="1">
      <alignment horizontal="center" vertical="center"/>
    </xf>
    <xf numFmtId="1" fontId="58" fillId="23" borderId="70" xfId="62" applyNumberFormat="1" applyFont="1" applyFill="1" applyBorder="1" applyAlignment="1">
      <alignment horizontal="center" vertical="center"/>
    </xf>
    <xf numFmtId="1" fontId="58" fillId="0" borderId="58" xfId="62" applyNumberFormat="1" applyFont="1" applyBorder="1" applyAlignment="1">
      <alignment horizontal="center" vertical="center"/>
    </xf>
    <xf numFmtId="1" fontId="58" fillId="0" borderId="59" xfId="62" applyNumberFormat="1" applyFont="1" applyBorder="1" applyAlignment="1">
      <alignment horizontal="center" vertical="center"/>
    </xf>
    <xf numFmtId="0" fontId="0" fillId="0" borderId="0" xfId="61" applyFont="1" applyAlignment="1">
      <alignment horizontal="left" vertical="center" wrapText="1"/>
    </xf>
    <xf numFmtId="0" fontId="63" fillId="0" borderId="0" xfId="61" applyFont="1" applyAlignment="1">
      <alignment horizontal="center" vertical="center"/>
    </xf>
    <xf numFmtId="165" fontId="57" fillId="31" borderId="64" xfId="60" applyNumberFormat="1" applyFont="1" applyFill="1" applyBorder="1" applyAlignment="1">
      <alignment horizontal="center" vertical="center"/>
    </xf>
    <xf numFmtId="165" fontId="57" fillId="32" borderId="71" xfId="60" applyNumberFormat="1" applyFont="1" applyFill="1" applyBorder="1" applyAlignment="1" applyProtection="1">
      <alignment horizontal="center" vertical="center"/>
      <protection locked="0"/>
    </xf>
    <xf numFmtId="2" fontId="57" fillId="32" borderId="72" xfId="60" applyNumberFormat="1" applyFont="1" applyFill="1" applyBorder="1" applyAlignment="1" applyProtection="1">
      <alignment horizontal="center" vertical="center"/>
      <protection locked="0"/>
    </xf>
    <xf numFmtId="165" fontId="64" fillId="33" borderId="73" xfId="47" applyNumberFormat="1" applyFont="1" applyFill="1" applyBorder="1" applyAlignment="1" applyProtection="1">
      <alignment horizontal="center" vertical="center"/>
    </xf>
    <xf numFmtId="165" fontId="57" fillId="31" borderId="68" xfId="60" applyNumberFormat="1" applyFont="1" applyFill="1" applyBorder="1" applyAlignment="1">
      <alignment horizontal="center" vertical="center"/>
    </xf>
    <xf numFmtId="165" fontId="58" fillId="0" borderId="59" xfId="62" applyNumberFormat="1" applyFont="1" applyBorder="1" applyAlignment="1">
      <alignment horizontal="center" vertical="center"/>
    </xf>
    <xf numFmtId="165" fontId="57" fillId="31" borderId="74" xfId="60" applyNumberFormat="1" applyFont="1" applyFill="1" applyBorder="1" applyAlignment="1" applyProtection="1">
      <alignment horizontal="center" vertical="center"/>
      <protection locked="0"/>
    </xf>
    <xf numFmtId="166" fontId="57" fillId="31" borderId="75" xfId="60" applyNumberFormat="1" applyFont="1" applyFill="1" applyBorder="1" applyAlignment="1" applyProtection="1">
      <alignment horizontal="center" vertical="center"/>
      <protection locked="0"/>
    </xf>
    <xf numFmtId="165" fontId="57" fillId="31" borderId="61" xfId="60" applyNumberFormat="1" applyFont="1" applyFill="1" applyBorder="1" applyAlignment="1">
      <alignment horizontal="center" vertical="center"/>
    </xf>
    <xf numFmtId="165" fontId="9" fillId="25" borderId="76" xfId="60" applyNumberFormat="1" applyFont="1" applyFill="1" applyBorder="1" applyAlignment="1">
      <alignment horizontal="center" vertical="center"/>
    </xf>
    <xf numFmtId="165" fontId="9" fillId="25" borderId="61" xfId="60" applyNumberFormat="1" applyFont="1" applyFill="1" applyBorder="1" applyAlignment="1">
      <alignment horizontal="center" vertical="center"/>
    </xf>
    <xf numFmtId="1" fontId="9" fillId="25" borderId="77" xfId="62" applyNumberFormat="1" applyFont="1" applyFill="1" applyBorder="1" applyAlignment="1">
      <alignment horizontal="center" vertical="center"/>
    </xf>
    <xf numFmtId="0" fontId="9" fillId="0" borderId="0" xfId="2" applyAlignment="1">
      <alignment vertical="center"/>
    </xf>
    <xf numFmtId="0" fontId="0" fillId="0" borderId="0" xfId="61" applyFont="1" applyAlignment="1">
      <alignment vertical="center"/>
    </xf>
    <xf numFmtId="0" fontId="63" fillId="0" borderId="0" xfId="61" quotePrefix="1" applyFont="1" applyAlignment="1">
      <alignment horizontal="right" vertical="center"/>
    </xf>
    <xf numFmtId="166" fontId="64" fillId="33" borderId="73" xfId="47" applyNumberFormat="1" applyFont="1" applyFill="1" applyBorder="1" applyAlignment="1" applyProtection="1">
      <alignment horizontal="center" vertical="center"/>
    </xf>
    <xf numFmtId="166" fontId="57" fillId="31" borderId="62" xfId="60" applyNumberFormat="1" applyFont="1" applyFill="1" applyBorder="1" applyAlignment="1">
      <alignment horizontal="center" vertical="center"/>
    </xf>
    <xf numFmtId="9" fontId="57" fillId="31" borderId="61" xfId="47" applyFont="1" applyFill="1" applyBorder="1" applyAlignment="1" applyProtection="1">
      <alignment horizontal="center" vertical="center"/>
    </xf>
    <xf numFmtId="9" fontId="56" fillId="0" borderId="59" xfId="47" quotePrefix="1" applyFont="1" applyBorder="1" applyAlignment="1" applyProtection="1">
      <alignment horizontal="center" vertical="center"/>
    </xf>
    <xf numFmtId="9" fontId="58" fillId="0" borderId="59" xfId="47" applyFont="1" applyFill="1" applyBorder="1" applyAlignment="1" applyProtection="1">
      <alignment horizontal="center" vertical="center"/>
    </xf>
    <xf numFmtId="0" fontId="10" fillId="0" borderId="0" xfId="61" applyFont="1" applyAlignment="1">
      <alignment horizontal="right" vertical="center"/>
    </xf>
    <xf numFmtId="0" fontId="10" fillId="0" borderId="0" xfId="61" applyFont="1" applyAlignment="1">
      <alignment horizontal="center" vertical="center"/>
    </xf>
    <xf numFmtId="0" fontId="10" fillId="0" borderId="0" xfId="61" applyFont="1" applyAlignment="1">
      <alignment horizontal="left" vertical="center"/>
    </xf>
    <xf numFmtId="1" fontId="64" fillId="33" borderId="73" xfId="47" applyNumberFormat="1" applyFont="1" applyFill="1" applyBorder="1" applyAlignment="1" applyProtection="1">
      <alignment horizontal="center" vertical="center"/>
    </xf>
    <xf numFmtId="1" fontId="64" fillId="0" borderId="73" xfId="47" applyNumberFormat="1" applyFont="1" applyFill="1" applyBorder="1" applyAlignment="1" applyProtection="1">
      <alignment horizontal="center" vertical="center"/>
    </xf>
    <xf numFmtId="166" fontId="64" fillId="0" borderId="73" xfId="47" applyNumberFormat="1" applyFont="1" applyFill="1" applyBorder="1" applyAlignment="1" applyProtection="1">
      <alignment horizontal="center" vertical="center"/>
    </xf>
    <xf numFmtId="0" fontId="9" fillId="0" borderId="0" xfId="2" applyAlignment="1">
      <alignment horizontal="left"/>
    </xf>
    <xf numFmtId="2" fontId="65" fillId="0" borderId="81" xfId="47" applyNumberFormat="1" applyFont="1" applyFill="1" applyBorder="1" applyAlignment="1" applyProtection="1">
      <alignment horizontal="center" vertical="center"/>
    </xf>
    <xf numFmtId="166" fontId="65" fillId="0" borderId="81" xfId="47" applyNumberFormat="1" applyFont="1" applyFill="1" applyBorder="1" applyAlignment="1" applyProtection="1">
      <alignment horizontal="center" vertical="center"/>
    </xf>
    <xf numFmtId="0" fontId="9" fillId="0" borderId="82" xfId="2" applyBorder="1" applyAlignment="1">
      <alignment horizontal="center" vertical="center"/>
    </xf>
    <xf numFmtId="0" fontId="10" fillId="0" borderId="0" xfId="2" applyFont="1" applyAlignment="1">
      <alignment horizontal="left" vertical="center" wrapText="1"/>
    </xf>
    <xf numFmtId="0" fontId="9" fillId="0" borderId="0" xfId="2" applyAlignment="1">
      <alignment horizontal="left" vertical="center" wrapText="1"/>
    </xf>
    <xf numFmtId="1" fontId="66" fillId="0" borderId="59" xfId="62" applyNumberFormat="1" applyFont="1" applyBorder="1" applyAlignment="1">
      <alignment horizontal="center" vertical="center"/>
    </xf>
    <xf numFmtId="0" fontId="9" fillId="0" borderId="0" xfId="2" applyAlignment="1">
      <alignment horizontal="right" vertical="center" wrapText="1"/>
    </xf>
    <xf numFmtId="1" fontId="9" fillId="0" borderId="0" xfId="2" applyNumberFormat="1" applyAlignment="1">
      <alignment horizontal="center" vertical="center" wrapText="1"/>
    </xf>
    <xf numFmtId="1" fontId="58" fillId="0" borderId="0" xfId="62" applyNumberFormat="1" applyFont="1" applyAlignment="1">
      <alignment horizontal="center" vertical="center"/>
    </xf>
    <xf numFmtId="1" fontId="66" fillId="0" borderId="0" xfId="62" applyNumberFormat="1" applyFont="1" applyAlignment="1">
      <alignment horizontal="center" vertical="center"/>
    </xf>
    <xf numFmtId="0" fontId="10" fillId="24" borderId="83" xfId="2" applyFont="1" applyFill="1" applyBorder="1" applyAlignment="1">
      <alignment vertical="center"/>
    </xf>
    <xf numFmtId="0" fontId="9" fillId="24" borderId="84" xfId="2" applyFill="1" applyBorder="1"/>
    <xf numFmtId="0" fontId="9" fillId="24" borderId="84" xfId="2" applyFill="1" applyBorder="1" applyAlignment="1">
      <alignment vertical="center"/>
    </xf>
    <xf numFmtId="0" fontId="9" fillId="24" borderId="84" xfId="2" applyFill="1" applyBorder="1" applyAlignment="1">
      <alignment horizontal="center" vertical="center"/>
    </xf>
    <xf numFmtId="0" fontId="9" fillId="24" borderId="84" xfId="2" applyFill="1" applyBorder="1" applyAlignment="1">
      <alignment horizontal="center"/>
    </xf>
    <xf numFmtId="0" fontId="9" fillId="24" borderId="85" xfId="2" applyFill="1" applyBorder="1"/>
    <xf numFmtId="0" fontId="9" fillId="24" borderId="86" xfId="2" applyFill="1" applyBorder="1"/>
    <xf numFmtId="0" fontId="9" fillId="24" borderId="87" xfId="2" applyFill="1" applyBorder="1" applyAlignment="1">
      <alignment vertical="center"/>
    </xf>
    <xf numFmtId="0" fontId="9" fillId="24" borderId="88" xfId="2" applyFill="1" applyBorder="1" applyAlignment="1">
      <alignment horizontal="center" vertical="center"/>
    </xf>
    <xf numFmtId="0" fontId="9" fillId="24" borderId="88" xfId="2" applyFill="1" applyBorder="1" applyAlignment="1">
      <alignment horizontal="center" vertical="center" wrapText="1"/>
    </xf>
    <xf numFmtId="0" fontId="9" fillId="24" borderId="89" xfId="2" applyFill="1" applyBorder="1" applyAlignment="1">
      <alignment vertical="center" wrapText="1"/>
    </xf>
    <xf numFmtId="0" fontId="9" fillId="24" borderId="90" xfId="2" applyFill="1" applyBorder="1" applyAlignment="1">
      <alignment vertical="center" wrapText="1"/>
    </xf>
    <xf numFmtId="166" fontId="9" fillId="23" borderId="0" xfId="2" applyNumberFormat="1" applyFill="1"/>
    <xf numFmtId="0" fontId="9" fillId="24" borderId="91" xfId="2" applyFill="1" applyBorder="1"/>
    <xf numFmtId="0" fontId="9" fillId="24" borderId="92" xfId="2" applyFill="1" applyBorder="1"/>
    <xf numFmtId="0" fontId="9" fillId="24" borderId="93" xfId="2" applyFill="1" applyBorder="1" applyAlignment="1">
      <alignment horizontal="center" vertical="center"/>
    </xf>
    <xf numFmtId="0" fontId="9" fillId="24" borderId="94" xfId="2" applyFill="1" applyBorder="1" applyAlignment="1">
      <alignment horizontal="center" vertical="center" wrapText="1"/>
    </xf>
    <xf numFmtId="1" fontId="65" fillId="0" borderId="95" xfId="60" applyNumberFormat="1" applyFont="1" applyBorder="1" applyAlignment="1">
      <alignment horizontal="center" vertical="center"/>
    </xf>
    <xf numFmtId="166" fontId="67" fillId="31" borderId="96" xfId="60" applyNumberFormat="1" applyFont="1" applyFill="1" applyBorder="1" applyAlignment="1">
      <alignment horizontal="center" vertical="center"/>
    </xf>
    <xf numFmtId="166" fontId="67" fillId="31" borderId="97" xfId="60" applyNumberFormat="1" applyFont="1" applyFill="1" applyBorder="1" applyAlignment="1">
      <alignment horizontal="center" vertical="center"/>
    </xf>
    <xf numFmtId="166" fontId="67" fillId="31" borderId="98" xfId="60" applyNumberFormat="1" applyFont="1" applyFill="1" applyBorder="1" applyAlignment="1">
      <alignment horizontal="center" vertical="center"/>
    </xf>
    <xf numFmtId="1" fontId="65" fillId="0" borderId="99" xfId="60" applyNumberFormat="1" applyFont="1" applyBorder="1" applyAlignment="1">
      <alignment horizontal="center" vertical="center"/>
    </xf>
    <xf numFmtId="0" fontId="9" fillId="0" borderId="100" xfId="2" applyBorder="1"/>
    <xf numFmtId="0" fontId="9" fillId="0" borderId="101" xfId="2" applyBorder="1"/>
    <xf numFmtId="2" fontId="9" fillId="0" borderId="101" xfId="2" applyNumberFormat="1" applyBorder="1"/>
    <xf numFmtId="165" fontId="9" fillId="0" borderId="102" xfId="2" applyNumberFormat="1" applyBorder="1"/>
    <xf numFmtId="0" fontId="9" fillId="0" borderId="103" xfId="2" applyBorder="1"/>
    <xf numFmtId="0" fontId="9" fillId="0" borderId="104" xfId="2" applyBorder="1"/>
    <xf numFmtId="2" fontId="9" fillId="0" borderId="104" xfId="2" applyNumberFormat="1" applyBorder="1"/>
    <xf numFmtId="165" fontId="9" fillId="0" borderId="105" xfId="2" applyNumberFormat="1" applyBorder="1"/>
    <xf numFmtId="1" fontId="65" fillId="0" borderId="106" xfId="60" applyNumberFormat="1" applyFont="1" applyBorder="1" applyAlignment="1">
      <alignment horizontal="center" vertical="center"/>
    </xf>
    <xf numFmtId="0" fontId="9" fillId="0" borderId="107" xfId="2" applyBorder="1"/>
    <xf numFmtId="0" fontId="9" fillId="0" borderId="108" xfId="2" applyBorder="1"/>
    <xf numFmtId="2" fontId="9" fillId="0" borderId="108" xfId="2" applyNumberFormat="1" applyBorder="1"/>
    <xf numFmtId="165" fontId="9" fillId="0" borderId="109" xfId="2" applyNumberFormat="1" applyBorder="1"/>
    <xf numFmtId="1" fontId="65" fillId="0" borderId="0" xfId="60" applyNumberFormat="1" applyFont="1" applyAlignment="1">
      <alignment horizontal="center" vertical="center"/>
    </xf>
    <xf numFmtId="2" fontId="9" fillId="0" borderId="0" xfId="2" applyNumberFormat="1"/>
    <xf numFmtId="165" fontId="9" fillId="0" borderId="0" xfId="2" applyNumberFormat="1"/>
    <xf numFmtId="0" fontId="68" fillId="0" borderId="0" xfId="2" applyFont="1"/>
    <xf numFmtId="2" fontId="69" fillId="0" borderId="0" xfId="61" applyNumberFormat="1" applyFont="1" applyAlignment="1">
      <alignment vertical="center"/>
    </xf>
    <xf numFmtId="0" fontId="10" fillId="0" borderId="0" xfId="2" applyFont="1" applyAlignment="1">
      <alignment horizontal="left"/>
    </xf>
    <xf numFmtId="0" fontId="10" fillId="0" borderId="0" xfId="61" applyFont="1" applyAlignment="1">
      <alignment vertical="center"/>
    </xf>
    <xf numFmtId="0" fontId="10" fillId="24" borderId="110" xfId="2" applyFont="1" applyFill="1" applyBorder="1" applyAlignment="1">
      <alignment horizontal="center" vertical="center"/>
    </xf>
    <xf numFmtId="0" fontId="10" fillId="24" borderId="110" xfId="2" applyFont="1" applyFill="1" applyBorder="1" applyAlignment="1">
      <alignment horizontal="center" vertical="center" wrapText="1"/>
    </xf>
    <xf numFmtId="0" fontId="9" fillId="0" borderId="87" xfId="2" applyBorder="1" applyAlignment="1">
      <alignment vertical="center"/>
    </xf>
    <xf numFmtId="0" fontId="9" fillId="24" borderId="110" xfId="2" applyFill="1" applyBorder="1" applyAlignment="1">
      <alignment horizontal="center" vertical="center" wrapText="1"/>
    </xf>
    <xf numFmtId="166" fontId="56" fillId="0" borderId="59" xfId="62" applyNumberFormat="1" applyFont="1" applyBorder="1" applyAlignment="1">
      <alignment horizontal="center" vertical="center"/>
    </xf>
    <xf numFmtId="0" fontId="10" fillId="0" borderId="0" xfId="2" applyFont="1" applyAlignment="1">
      <alignment horizontal="center"/>
    </xf>
    <xf numFmtId="166" fontId="56" fillId="0" borderId="111" xfId="62" applyNumberFormat="1" applyFont="1" applyBorder="1" applyAlignment="1">
      <alignment horizontal="center" vertical="center"/>
    </xf>
    <xf numFmtId="2" fontId="56" fillId="0" borderId="111" xfId="62" applyNumberFormat="1" applyFont="1" applyBorder="1" applyAlignment="1">
      <alignment horizontal="center" vertical="center"/>
    </xf>
    <xf numFmtId="165" fontId="56" fillId="0" borderId="111" xfId="62" applyNumberFormat="1" applyFont="1" applyBorder="1" applyAlignment="1">
      <alignment horizontal="center" vertical="center"/>
    </xf>
    <xf numFmtId="166" fontId="65" fillId="33" borderId="31" xfId="47" applyNumberFormat="1" applyFont="1" applyFill="1" applyBorder="1" applyAlignment="1" applyProtection="1">
      <alignment horizontal="center" vertical="center"/>
    </xf>
    <xf numFmtId="0" fontId="9" fillId="0" borderId="0" xfId="2" applyAlignment="1">
      <alignment horizontal="right"/>
    </xf>
    <xf numFmtId="1" fontId="64" fillId="33" borderId="110" xfId="47" applyNumberFormat="1" applyFont="1" applyFill="1" applyBorder="1" applyAlignment="1" applyProtection="1">
      <alignment horizontal="center" vertical="center"/>
    </xf>
    <xf numFmtId="0" fontId="9" fillId="0" borderId="0" xfId="2" applyAlignment="1">
      <alignment horizontal="right" vertical="center"/>
    </xf>
    <xf numFmtId="166" fontId="64" fillId="33" borderId="110" xfId="47" applyNumberFormat="1" applyFont="1" applyFill="1" applyBorder="1" applyAlignment="1" applyProtection="1">
      <alignment horizontal="center" vertical="center"/>
    </xf>
    <xf numFmtId="0" fontId="70" fillId="0" borderId="0" xfId="61" applyFont="1" applyAlignment="1">
      <alignment horizontal="left" vertical="center"/>
    </xf>
    <xf numFmtId="0" fontId="71" fillId="0" borderId="0" xfId="61" applyFont="1" applyAlignment="1">
      <alignment vertical="center"/>
    </xf>
    <xf numFmtId="2" fontId="56" fillId="0" borderId="59" xfId="62" applyNumberFormat="1" applyFont="1" applyBorder="1" applyAlignment="1">
      <alignment horizontal="center" vertical="center"/>
    </xf>
    <xf numFmtId="0" fontId="72" fillId="24" borderId="81" xfId="2" applyFont="1" applyFill="1" applyBorder="1" applyAlignment="1">
      <alignment vertical="center"/>
    </xf>
    <xf numFmtId="0" fontId="72" fillId="24" borderId="112" xfId="2" applyFont="1" applyFill="1" applyBorder="1" applyAlignment="1">
      <alignment horizontal="center" vertical="center"/>
    </xf>
    <xf numFmtId="0" fontId="72" fillId="24" borderId="113" xfId="2" applyFont="1" applyFill="1" applyBorder="1" applyAlignment="1">
      <alignment horizontal="center" vertical="center"/>
    </xf>
    <xf numFmtId="166" fontId="72" fillId="24" borderId="81" xfId="2" applyNumberFormat="1" applyFont="1" applyFill="1" applyBorder="1" applyAlignment="1">
      <alignment horizontal="center" vertical="center"/>
    </xf>
    <xf numFmtId="0" fontId="72" fillId="0" borderId="31" xfId="2" applyFont="1" applyBorder="1" applyAlignment="1">
      <alignment vertical="center"/>
    </xf>
    <xf numFmtId="1" fontId="72" fillId="0" borderId="114" xfId="2" applyNumberFormat="1" applyFont="1" applyBorder="1" applyAlignment="1">
      <alignment horizontal="center" vertical="center"/>
    </xf>
    <xf numFmtId="1" fontId="72" fillId="0" borderId="112" xfId="2" applyNumberFormat="1" applyFont="1" applyBorder="1" applyAlignment="1">
      <alignment horizontal="center" vertical="center"/>
    </xf>
    <xf numFmtId="1" fontId="72" fillId="0" borderId="113" xfId="2" applyNumberFormat="1" applyFont="1" applyBorder="1" applyAlignment="1">
      <alignment horizontal="center" vertical="center"/>
    </xf>
    <xf numFmtId="166" fontId="72" fillId="0" borderId="81" xfId="2" applyNumberFormat="1" applyFont="1" applyBorder="1" applyAlignment="1">
      <alignment horizontal="center" vertical="center"/>
    </xf>
    <xf numFmtId="0" fontId="10" fillId="0" borderId="0" xfId="2" applyFont="1" applyAlignment="1">
      <alignment vertical="center"/>
    </xf>
    <xf numFmtId="0" fontId="9" fillId="23" borderId="0" xfId="2" applyFill="1" applyAlignment="1">
      <alignment horizontal="right"/>
    </xf>
    <xf numFmtId="9" fontId="73" fillId="23" borderId="0" xfId="47" applyFont="1" applyFill="1" applyBorder="1" applyAlignment="1" applyProtection="1">
      <alignment horizontal="center" vertical="center"/>
    </xf>
    <xf numFmtId="9" fontId="64" fillId="23" borderId="0" xfId="47" applyFont="1" applyFill="1" applyBorder="1" applyAlignment="1" applyProtection="1">
      <alignment horizontal="center" vertical="center"/>
    </xf>
    <xf numFmtId="0" fontId="10" fillId="23" borderId="0" xfId="2" applyFont="1" applyFill="1" applyAlignment="1">
      <alignment horizontal="right"/>
    </xf>
    <xf numFmtId="0" fontId="9" fillId="23" borderId="0" xfId="2" applyFill="1" applyAlignment="1">
      <alignment horizontal="left"/>
    </xf>
    <xf numFmtId="0" fontId="10" fillId="23" borderId="0" xfId="2" applyFont="1" applyFill="1"/>
    <xf numFmtId="0" fontId="74" fillId="23" borderId="0" xfId="2" applyFont="1" applyFill="1"/>
    <xf numFmtId="0" fontId="9" fillId="23" borderId="115" xfId="2" applyFill="1" applyBorder="1"/>
    <xf numFmtId="0" fontId="9" fillId="23" borderId="116" xfId="2" applyFill="1" applyBorder="1"/>
    <xf numFmtId="0" fontId="9" fillId="23" borderId="117" xfId="2" applyFill="1" applyBorder="1"/>
    <xf numFmtId="0" fontId="10" fillId="23" borderId="0" xfId="2" applyFont="1" applyFill="1" applyAlignment="1">
      <alignment wrapText="1"/>
    </xf>
    <xf numFmtId="0" fontId="9" fillId="23" borderId="118" xfId="2" applyFill="1" applyBorder="1"/>
    <xf numFmtId="0" fontId="9" fillId="23" borderId="94" xfId="2" applyFill="1" applyBorder="1"/>
    <xf numFmtId="1" fontId="9" fillId="23" borderId="0" xfId="2" applyNumberFormat="1" applyFill="1"/>
    <xf numFmtId="0" fontId="9" fillId="23" borderId="119" xfId="2" applyFill="1" applyBorder="1"/>
    <xf numFmtId="0" fontId="9" fillId="23" borderId="53" xfId="2" applyFill="1" applyBorder="1"/>
    <xf numFmtId="0" fontId="9" fillId="23" borderId="120" xfId="2" applyFill="1" applyBorder="1"/>
    <xf numFmtId="0" fontId="9" fillId="23" borderId="0" xfId="2" applyFill="1" applyAlignment="1">
      <alignment horizontal="center"/>
    </xf>
    <xf numFmtId="0" fontId="75" fillId="0" borderId="0" xfId="60" applyFont="1" applyAlignment="1">
      <alignment horizontal="centerContinuous" vertical="center"/>
    </xf>
    <xf numFmtId="0" fontId="9" fillId="0" borderId="0" xfId="61" applyFont="1" applyAlignment="1">
      <alignment horizontal="centerContinuous" vertical="center"/>
    </xf>
    <xf numFmtId="9" fontId="73" fillId="23" borderId="0" xfId="47" applyFont="1" applyFill="1" applyBorder="1" applyAlignment="1" applyProtection="1">
      <alignment horizontal="left" vertical="center"/>
    </xf>
    <xf numFmtId="0" fontId="35" fillId="26" borderId="0" xfId="0" applyFont="1" applyFill="1" applyBorder="1"/>
    <xf numFmtId="0" fontId="44" fillId="26" borderId="0" xfId="0" applyFont="1" applyFill="1" applyBorder="1" applyAlignment="1">
      <alignment horizontal="center"/>
    </xf>
    <xf numFmtId="0" fontId="44" fillId="26" borderId="0" xfId="0" applyFont="1" applyFill="1" applyBorder="1" applyAlignment="1">
      <alignment horizontal="left"/>
    </xf>
    <xf numFmtId="0" fontId="44" fillId="26" borderId="0" xfId="0" applyFont="1" applyFill="1" applyAlignment="1">
      <alignment horizontal="left" vertical="top" wrapText="1"/>
    </xf>
    <xf numFmtId="0" fontId="42" fillId="26" borderId="0" xfId="0" applyFont="1" applyFill="1" applyBorder="1" applyAlignment="1">
      <alignment horizontal="left" vertical="top" wrapText="1"/>
    </xf>
    <xf numFmtId="0" fontId="30" fillId="26" borderId="0" xfId="59" applyFill="1" applyBorder="1"/>
    <xf numFmtId="0" fontId="41" fillId="26" borderId="30" xfId="59" applyFont="1" applyFill="1" applyBorder="1" applyAlignment="1">
      <alignment horizontal="left" vertical="center" wrapText="1"/>
    </xf>
    <xf numFmtId="0" fontId="0" fillId="26" borderId="0" xfId="0" applyFill="1" applyBorder="1" applyAlignment="1">
      <alignment wrapText="1"/>
    </xf>
    <xf numFmtId="0" fontId="0" fillId="26" borderId="0" xfId="0" applyFill="1" applyAlignment="1" applyProtection="1">
      <alignment horizontal="center"/>
    </xf>
    <xf numFmtId="0" fontId="2" fillId="0" borderId="0" xfId="0" applyFont="1"/>
    <xf numFmtId="0" fontId="30" fillId="29" borderId="1" xfId="59" applyFill="1" applyBorder="1" applyAlignment="1">
      <alignment horizontal="center" vertical="center"/>
    </xf>
    <xf numFmtId="0" fontId="80" fillId="26" borderId="0" xfId="0" applyFont="1" applyFill="1" applyProtection="1"/>
    <xf numFmtId="0" fontId="80" fillId="26" borderId="0" xfId="0" applyFont="1" applyFill="1" applyAlignment="1">
      <alignment horizontal="left" vertical="top" wrapText="1"/>
    </xf>
    <xf numFmtId="0" fontId="80" fillId="26" borderId="0" xfId="0" applyFont="1" applyFill="1" applyAlignment="1">
      <alignment horizontal="left" wrapText="1"/>
    </xf>
    <xf numFmtId="0" fontId="80" fillId="26" borderId="0" xfId="0" applyFont="1" applyFill="1" applyAlignment="1">
      <alignment horizontal="left" vertical="top"/>
    </xf>
    <xf numFmtId="0" fontId="80" fillId="26" borderId="0" xfId="0" applyFont="1" applyFill="1"/>
    <xf numFmtId="0" fontId="72" fillId="26" borderId="0" xfId="0" applyFont="1" applyFill="1" applyAlignment="1">
      <alignment horizontal="left" vertical="top" wrapText="1"/>
    </xf>
    <xf numFmtId="0" fontId="0" fillId="0" borderId="121" xfId="0" applyBorder="1" applyAlignment="1">
      <alignment horizontal="left" vertical="top" wrapText="1"/>
    </xf>
    <xf numFmtId="0" fontId="44" fillId="22" borderId="28" xfId="0" applyFont="1" applyFill="1" applyBorder="1" applyAlignment="1">
      <alignment horizontal="center" vertical="center" textRotation="90" wrapText="1"/>
    </xf>
    <xf numFmtId="0" fontId="44" fillId="22" borderId="0" xfId="0" applyFont="1" applyFill="1" applyBorder="1" applyAlignment="1">
      <alignment horizontal="center" vertical="center" textRotation="90" wrapText="1"/>
    </xf>
    <xf numFmtId="0" fontId="43" fillId="0" borderId="0" xfId="0" applyFont="1" applyAlignment="1">
      <alignment horizontal="center" vertical="center"/>
    </xf>
    <xf numFmtId="0" fontId="44" fillId="22" borderId="24" xfId="0" applyFont="1" applyFill="1" applyBorder="1" applyAlignment="1">
      <alignment horizontal="center" vertical="center" textRotation="90" wrapText="1"/>
    </xf>
    <xf numFmtId="0" fontId="44" fillId="22" borderId="25" xfId="0" applyFont="1" applyFill="1" applyBorder="1" applyAlignment="1">
      <alignment horizontal="center" vertical="center" textRotation="90" wrapText="1"/>
    </xf>
    <xf numFmtId="0" fontId="44" fillId="22" borderId="3" xfId="0" applyFont="1" applyFill="1" applyBorder="1" applyAlignment="1">
      <alignment horizontal="center" vertical="center" textRotation="90" wrapText="1"/>
    </xf>
    <xf numFmtId="0" fontId="44" fillId="22" borderId="6" xfId="0" applyFont="1" applyFill="1" applyBorder="1" applyAlignment="1">
      <alignment horizontal="center" vertical="center" textRotation="90" wrapText="1"/>
    </xf>
    <xf numFmtId="0" fontId="44" fillId="22" borderId="29" xfId="0" applyFont="1" applyFill="1" applyBorder="1" applyAlignment="1">
      <alignment horizontal="center" vertical="center" textRotation="90" wrapText="1"/>
    </xf>
    <xf numFmtId="0" fontId="44" fillId="2" borderId="0" xfId="0" applyFont="1" applyFill="1" applyAlignment="1">
      <alignment horizontal="center" vertical="center"/>
    </xf>
    <xf numFmtId="0" fontId="44" fillId="3" borderId="0" xfId="0" applyFont="1" applyFill="1" applyAlignment="1">
      <alignment horizontal="center" vertical="center"/>
    </xf>
    <xf numFmtId="0" fontId="44" fillId="22" borderId="53" xfId="0" applyFont="1" applyFill="1" applyBorder="1" applyAlignment="1">
      <alignment horizontal="center" vertical="center" textRotation="90" wrapText="1"/>
    </xf>
    <xf numFmtId="0" fontId="44" fillId="21" borderId="24" xfId="0" applyFont="1" applyFill="1" applyBorder="1" applyAlignment="1">
      <alignment horizontal="center" vertical="center" textRotation="90" wrapText="1"/>
    </xf>
    <xf numFmtId="0" fontId="44" fillId="21" borderId="25" xfId="0" applyFont="1" applyFill="1" applyBorder="1" applyAlignment="1">
      <alignment horizontal="center" vertical="center" textRotation="90" wrapText="1"/>
    </xf>
    <xf numFmtId="0" fontId="44" fillId="21" borderId="26" xfId="0" applyFont="1" applyFill="1" applyBorder="1" applyAlignment="1">
      <alignment horizontal="center" vertical="center" textRotation="90" wrapText="1"/>
    </xf>
    <xf numFmtId="0" fontId="3" fillId="23" borderId="3" xfId="1" applyFont="1" applyFill="1" applyBorder="1" applyAlignment="1" applyProtection="1">
      <alignment horizontal="center" vertical="center" textRotation="90" wrapText="1"/>
      <protection hidden="1"/>
    </xf>
    <xf numFmtId="0" fontId="3" fillId="23" borderId="6" xfId="1" applyFont="1" applyFill="1" applyBorder="1" applyAlignment="1" applyProtection="1">
      <alignment horizontal="center" vertical="center" textRotation="90" wrapText="1"/>
      <protection hidden="1"/>
    </xf>
    <xf numFmtId="0" fontId="3" fillId="23" borderId="7" xfId="1" applyFont="1" applyFill="1" applyBorder="1" applyAlignment="1" applyProtection="1">
      <alignment horizontal="center" vertical="center" textRotation="90" wrapText="1"/>
      <protection hidden="1"/>
    </xf>
    <xf numFmtId="0" fontId="8" fillId="2" borderId="0" xfId="1" applyFill="1" applyAlignment="1" applyProtection="1">
      <alignment horizontal="center" vertical="center"/>
      <protection hidden="1"/>
    </xf>
    <xf numFmtId="0" fontId="8" fillId="3" borderId="0" xfId="1" applyFill="1" applyAlignment="1" applyProtection="1">
      <alignment horizontal="center" vertical="center"/>
      <protection hidden="1"/>
    </xf>
    <xf numFmtId="0" fontId="3" fillId="23" borderId="8" xfId="1" applyFont="1" applyFill="1" applyBorder="1" applyAlignment="1" applyProtection="1">
      <alignment horizontal="center" vertical="center" textRotation="90" wrapText="1"/>
      <protection hidden="1"/>
    </xf>
    <xf numFmtId="0" fontId="41" fillId="26" borderId="35" xfId="59" applyFont="1" applyFill="1" applyBorder="1" applyAlignment="1">
      <alignment horizontal="left" vertical="center" wrapText="1"/>
    </xf>
    <xf numFmtId="0" fontId="41" fillId="26" borderId="0" xfId="59" applyFont="1" applyFill="1" applyBorder="1" applyAlignment="1">
      <alignment horizontal="left" vertical="center" wrapText="1"/>
    </xf>
    <xf numFmtId="0" fontId="41" fillId="26" borderId="36" xfId="59" applyFont="1" applyFill="1" applyBorder="1" applyAlignment="1">
      <alignment horizontal="left" vertical="center" wrapText="1"/>
    </xf>
    <xf numFmtId="0" fontId="41" fillId="26" borderId="37" xfId="59" applyFont="1" applyFill="1" applyBorder="1" applyAlignment="1">
      <alignment horizontal="left" vertical="center" wrapText="1"/>
    </xf>
    <xf numFmtId="0" fontId="41" fillId="26" borderId="38" xfId="59" applyFont="1" applyFill="1" applyBorder="1" applyAlignment="1">
      <alignment horizontal="left" vertical="center" wrapText="1"/>
    </xf>
    <xf numFmtId="0" fontId="41" fillId="26" borderId="39" xfId="59" applyFont="1" applyFill="1" applyBorder="1" applyAlignment="1">
      <alignment horizontal="left" vertical="center" wrapText="1"/>
    </xf>
    <xf numFmtId="0" fontId="41" fillId="26" borderId="0" xfId="59" applyFont="1" applyFill="1" applyBorder="1" applyAlignment="1">
      <alignment horizontal="center"/>
    </xf>
    <xf numFmtId="0" fontId="44" fillId="26" borderId="32" xfId="0" applyFont="1" applyFill="1" applyBorder="1" applyAlignment="1">
      <alignment horizontal="left" vertical="top" wrapText="1"/>
    </xf>
    <xf numFmtId="0" fontId="44" fillId="26" borderId="33" xfId="0" applyFont="1" applyFill="1" applyBorder="1" applyAlignment="1">
      <alignment horizontal="left" vertical="top" wrapText="1"/>
    </xf>
    <xf numFmtId="0" fontId="44" fillId="26" borderId="34" xfId="0" applyFont="1" applyFill="1" applyBorder="1" applyAlignment="1">
      <alignment horizontal="left" vertical="top" wrapText="1"/>
    </xf>
    <xf numFmtId="0" fontId="30" fillId="25" borderId="0" xfId="59" applyFill="1" applyBorder="1" applyAlignment="1">
      <alignment horizontal="center"/>
    </xf>
    <xf numFmtId="0" fontId="47" fillId="26" borderId="32" xfId="0" applyFont="1" applyFill="1" applyBorder="1" applyAlignment="1">
      <alignment horizontal="left" vertical="top" wrapText="1"/>
    </xf>
    <xf numFmtId="0" fontId="47" fillId="26" borderId="33" xfId="0" applyFont="1" applyFill="1" applyBorder="1" applyAlignment="1">
      <alignment horizontal="left" vertical="top" wrapText="1"/>
    </xf>
    <xf numFmtId="0" fontId="47" fillId="26" borderId="34" xfId="0" applyFont="1" applyFill="1" applyBorder="1" applyAlignment="1">
      <alignment horizontal="left" vertical="top" wrapText="1"/>
    </xf>
    <xf numFmtId="0" fontId="47" fillId="26" borderId="35" xfId="0" applyFont="1" applyFill="1" applyBorder="1" applyAlignment="1">
      <alignment horizontal="left" vertical="top" wrapText="1"/>
    </xf>
    <xf numFmtId="0" fontId="47" fillId="26" borderId="0" xfId="0" applyFont="1" applyFill="1" applyBorder="1" applyAlignment="1">
      <alignment horizontal="left" vertical="top" wrapText="1"/>
    </xf>
    <xf numFmtId="0" fontId="47" fillId="26" borderId="36" xfId="0" applyFont="1" applyFill="1" applyBorder="1" applyAlignment="1">
      <alignment horizontal="left" vertical="top" wrapText="1"/>
    </xf>
    <xf numFmtId="0" fontId="47" fillId="26" borderId="37" xfId="0" applyFont="1" applyFill="1" applyBorder="1" applyAlignment="1">
      <alignment horizontal="left" vertical="top" wrapText="1"/>
    </xf>
    <xf numFmtId="0" fontId="47" fillId="26" borderId="38" xfId="0" applyFont="1" applyFill="1" applyBorder="1" applyAlignment="1">
      <alignment horizontal="left" vertical="top" wrapText="1"/>
    </xf>
    <xf numFmtId="0" fontId="47" fillId="26" borderId="39" xfId="0" applyFont="1" applyFill="1" applyBorder="1" applyAlignment="1">
      <alignment horizontal="left" vertical="top" wrapText="1"/>
    </xf>
    <xf numFmtId="0" fontId="44" fillId="26" borderId="0" xfId="0" applyFont="1" applyFill="1" applyAlignment="1">
      <alignment horizontal="left" vertical="center" wrapText="1"/>
    </xf>
    <xf numFmtId="0" fontId="44" fillId="26" borderId="0" xfId="0" applyFont="1" applyFill="1" applyAlignment="1">
      <alignment horizontal="left" vertical="top" wrapText="1"/>
    </xf>
    <xf numFmtId="0" fontId="30" fillId="26" borderId="0" xfId="59" applyFill="1" applyAlignment="1">
      <alignment horizontal="left" vertical="top"/>
    </xf>
    <xf numFmtId="0" fontId="0" fillId="26" borderId="0" xfId="0" applyFill="1" applyAlignment="1">
      <alignment horizontal="left" vertical="top" wrapText="1"/>
    </xf>
    <xf numFmtId="0" fontId="30" fillId="26" borderId="0" xfId="59" applyFill="1" applyAlignment="1">
      <alignment horizontal="center" vertical="top"/>
    </xf>
    <xf numFmtId="0" fontId="0" fillId="0" borderId="0" xfId="0" applyAlignment="1">
      <alignment horizontal="left" vertical="top" wrapText="1"/>
    </xf>
    <xf numFmtId="0" fontId="0" fillId="30" borderId="42" xfId="61" applyFont="1" applyFill="1" applyBorder="1" applyAlignment="1">
      <alignment horizontal="left" vertical="center" wrapText="1"/>
    </xf>
    <xf numFmtId="0" fontId="9" fillId="30" borderId="44" xfId="61" applyFont="1" applyFill="1" applyBorder="1" applyAlignment="1">
      <alignment horizontal="left" vertical="center" wrapText="1"/>
    </xf>
    <xf numFmtId="0" fontId="9" fillId="30" borderId="48" xfId="61" applyFont="1" applyFill="1" applyBorder="1" applyAlignment="1">
      <alignment horizontal="left" vertical="center" wrapText="1"/>
    </xf>
    <xf numFmtId="0" fontId="9" fillId="30" borderId="49" xfId="61" applyFont="1" applyFill="1" applyBorder="1" applyAlignment="1">
      <alignment horizontal="left" vertical="center" wrapText="1"/>
    </xf>
    <xf numFmtId="0" fontId="9" fillId="30" borderId="45" xfId="61" applyFont="1" applyFill="1" applyBorder="1" applyAlignment="1">
      <alignment horizontal="left" vertical="center" wrapText="1"/>
    </xf>
    <xf numFmtId="0" fontId="9" fillId="30" borderId="47" xfId="61" applyFont="1" applyFill="1" applyBorder="1" applyAlignment="1">
      <alignment horizontal="left" vertical="center" wrapText="1"/>
    </xf>
    <xf numFmtId="165" fontId="57" fillId="25" borderId="78" xfId="60" applyNumberFormat="1" applyFont="1" applyFill="1" applyBorder="1" applyAlignment="1">
      <alignment horizontal="center" vertical="center"/>
    </xf>
    <xf numFmtId="165" fontId="57" fillId="25" borderId="79" xfId="60" applyNumberFormat="1" applyFont="1" applyFill="1" applyBorder="1" applyAlignment="1">
      <alignment horizontal="center" vertical="center"/>
    </xf>
    <xf numFmtId="165" fontId="57" fillId="25" borderId="80" xfId="60" applyNumberFormat="1" applyFont="1" applyFill="1" applyBorder="1" applyAlignment="1">
      <alignment horizontal="center" vertical="center"/>
    </xf>
    <xf numFmtId="0" fontId="0" fillId="30" borderId="42" xfId="61" applyFont="1" applyFill="1" applyBorder="1" applyAlignment="1">
      <alignment horizontal="center" vertical="center" wrapText="1"/>
    </xf>
    <xf numFmtId="0" fontId="0" fillId="30" borderId="44" xfId="61" applyFont="1" applyFill="1" applyBorder="1" applyAlignment="1">
      <alignment horizontal="center" vertical="center" wrapText="1"/>
    </xf>
    <xf numFmtId="0" fontId="0" fillId="30" borderId="48" xfId="61" applyFont="1" applyFill="1" applyBorder="1" applyAlignment="1">
      <alignment horizontal="center" vertical="center" wrapText="1"/>
    </xf>
    <xf numFmtId="0" fontId="0" fillId="30" borderId="49" xfId="61" applyFont="1" applyFill="1" applyBorder="1" applyAlignment="1">
      <alignment horizontal="center" vertical="center" wrapText="1"/>
    </xf>
    <xf numFmtId="0" fontId="0" fillId="30" borderId="45" xfId="61" applyFont="1" applyFill="1" applyBorder="1" applyAlignment="1">
      <alignment horizontal="center" vertical="center" wrapText="1"/>
    </xf>
    <xf numFmtId="0" fontId="0" fillId="30" borderId="47" xfId="61" applyFont="1" applyFill="1" applyBorder="1" applyAlignment="1">
      <alignment horizontal="center" vertical="center" wrapText="1"/>
    </xf>
    <xf numFmtId="0" fontId="9" fillId="30" borderId="42" xfId="2" applyFill="1" applyBorder="1" applyAlignment="1">
      <alignment horizontal="left" vertical="center" wrapText="1"/>
    </xf>
    <xf numFmtId="0" fontId="9" fillId="30" borderId="43" xfId="2" applyFill="1" applyBorder="1" applyAlignment="1">
      <alignment horizontal="left" vertical="center" wrapText="1"/>
    </xf>
    <xf numFmtId="0" fontId="9" fillId="30" borderId="44" xfId="2" applyFill="1" applyBorder="1" applyAlignment="1">
      <alignment horizontal="left" vertical="center" wrapText="1"/>
    </xf>
    <xf numFmtId="0" fontId="9" fillId="30" borderId="45" xfId="2" applyFill="1" applyBorder="1" applyAlignment="1">
      <alignment horizontal="left" vertical="center" wrapText="1"/>
    </xf>
    <xf numFmtId="0" fontId="9" fillId="30" borderId="46" xfId="2" applyFill="1" applyBorder="1" applyAlignment="1">
      <alignment horizontal="left" vertical="center" wrapText="1"/>
    </xf>
    <xf numFmtId="0" fontId="9" fillId="30" borderId="47" xfId="2" applyFill="1" applyBorder="1" applyAlignment="1">
      <alignment horizontal="left" vertical="center" wrapText="1"/>
    </xf>
    <xf numFmtId="0" fontId="9" fillId="30" borderId="50" xfId="61" applyFont="1" applyFill="1" applyBorder="1" applyAlignment="1">
      <alignment horizontal="left" vertical="center" wrapText="1"/>
    </xf>
    <xf numFmtId="0" fontId="9" fillId="30" borderId="51" xfId="61" applyFont="1" applyFill="1" applyBorder="1" applyAlignment="1">
      <alignment horizontal="left" vertical="center" wrapText="1"/>
    </xf>
    <xf numFmtId="0" fontId="9" fillId="30" borderId="52" xfId="61" applyFont="1" applyFill="1" applyBorder="1" applyAlignment="1">
      <alignment horizontal="left" vertical="center" wrapText="1"/>
    </xf>
    <xf numFmtId="2" fontId="57" fillId="23" borderId="65" xfId="60" applyNumberFormat="1" applyFont="1" applyFill="1" applyBorder="1" applyAlignment="1">
      <alignment horizontal="center" vertical="center"/>
    </xf>
    <xf numFmtId="2" fontId="57" fillId="23" borderId="66" xfId="60" applyNumberFormat="1" applyFont="1" applyFill="1" applyBorder="1" applyAlignment="1">
      <alignment horizontal="center" vertical="center"/>
    </xf>
    <xf numFmtId="2" fontId="57" fillId="23" borderId="67" xfId="60" applyNumberFormat="1" applyFont="1" applyFill="1" applyBorder="1" applyAlignment="1">
      <alignment horizontal="center" vertical="center"/>
    </xf>
  </cellXfs>
  <cellStyles count="63">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40% - Akzent1" xfId="9" xr:uid="{00000000-0005-0000-0000-000006000000}"/>
    <cellStyle name="40% - Akzent2" xfId="10" xr:uid="{00000000-0005-0000-0000-000007000000}"/>
    <cellStyle name="40% - Akzent3" xfId="11" xr:uid="{00000000-0005-0000-0000-000008000000}"/>
    <cellStyle name="40% - Akzent4" xfId="12" xr:uid="{00000000-0005-0000-0000-000009000000}"/>
    <cellStyle name="40% - Akzent5" xfId="13" xr:uid="{00000000-0005-0000-0000-00000A000000}"/>
    <cellStyle name="40% - Akzent6" xfId="14" xr:uid="{00000000-0005-0000-0000-00000B000000}"/>
    <cellStyle name="60% - Akzent1" xfId="15" xr:uid="{00000000-0005-0000-0000-00000C000000}"/>
    <cellStyle name="60% - Akzent2" xfId="16" xr:uid="{00000000-0005-0000-0000-00000D000000}"/>
    <cellStyle name="60% - Akzent3" xfId="17" xr:uid="{00000000-0005-0000-0000-00000E000000}"/>
    <cellStyle name="60% - Akzent4" xfId="18" xr:uid="{00000000-0005-0000-0000-00000F000000}"/>
    <cellStyle name="60% - Akzent5" xfId="19" xr:uid="{00000000-0005-0000-0000-000010000000}"/>
    <cellStyle name="60% - Akzent6" xfId="20" xr:uid="{00000000-0005-0000-0000-000011000000}"/>
    <cellStyle name="Akzent1" xfId="21" xr:uid="{00000000-0005-0000-0000-000012000000}"/>
    <cellStyle name="Akzent2" xfId="22" xr:uid="{00000000-0005-0000-0000-000013000000}"/>
    <cellStyle name="Akzent3" xfId="23" xr:uid="{00000000-0005-0000-0000-000014000000}"/>
    <cellStyle name="Akzent4" xfId="24" xr:uid="{00000000-0005-0000-0000-000015000000}"/>
    <cellStyle name="Akzent5" xfId="25" xr:uid="{00000000-0005-0000-0000-000016000000}"/>
    <cellStyle name="Akzent6" xfId="26" xr:uid="{00000000-0005-0000-0000-000017000000}"/>
    <cellStyle name="Ausgabe" xfId="27" xr:uid="{00000000-0005-0000-0000-000018000000}"/>
    <cellStyle name="Berechnung" xfId="28" xr:uid="{00000000-0005-0000-0000-000019000000}"/>
    <cellStyle name="Eingabe" xfId="29" xr:uid="{00000000-0005-0000-0000-00001A000000}"/>
    <cellStyle name="Ergebnis" xfId="30" xr:uid="{00000000-0005-0000-0000-00001B000000}"/>
    <cellStyle name="Erklärender Text" xfId="31" xr:uid="{00000000-0005-0000-0000-00001C000000}"/>
    <cellStyle name="Euro" xfId="32" xr:uid="{00000000-0005-0000-0000-00001D000000}"/>
    <cellStyle name="Gut" xfId="33" xr:uid="{00000000-0005-0000-0000-00001E000000}"/>
    <cellStyle name="Hyperlink" xfId="59" builtinId="8"/>
    <cellStyle name="Hyperlink 2" xfId="34" xr:uid="{00000000-0005-0000-0000-000020000000}"/>
    <cellStyle name="Normal" xfId="0" builtinId="0"/>
    <cellStyle name="Normal 2" xfId="2" xr:uid="{00000000-0005-0000-0000-000022000000}"/>
    <cellStyle name="Normal 2 2" xfId="35" xr:uid="{00000000-0005-0000-0000-000023000000}"/>
    <cellStyle name="Normal 3" xfId="36" xr:uid="{00000000-0005-0000-0000-000024000000}"/>
    <cellStyle name="Normal 3 2" xfId="37" xr:uid="{00000000-0005-0000-0000-000025000000}"/>
    <cellStyle name="Normal 4" xfId="38" xr:uid="{00000000-0005-0000-0000-000026000000}"/>
    <cellStyle name="Normal 4 2" xfId="39" xr:uid="{00000000-0005-0000-0000-000027000000}"/>
    <cellStyle name="Normal 5" xfId="40" xr:uid="{00000000-0005-0000-0000-000028000000}"/>
    <cellStyle name="Normal 6" xfId="1" xr:uid="{00000000-0005-0000-0000-000029000000}"/>
    <cellStyle name="Note 2" xfId="41" xr:uid="{00000000-0005-0000-0000-00002A000000}"/>
    <cellStyle name="Note 3" xfId="42" xr:uid="{00000000-0005-0000-0000-00002B000000}"/>
    <cellStyle name="Note 4" xfId="43" xr:uid="{00000000-0005-0000-0000-00002C000000}"/>
    <cellStyle name="Note 5" xfId="44" xr:uid="{00000000-0005-0000-0000-00002D000000}"/>
    <cellStyle name="Note 6" xfId="45" xr:uid="{00000000-0005-0000-0000-00002E000000}"/>
    <cellStyle name="Notiz" xfId="46" xr:uid="{00000000-0005-0000-0000-00002F000000}"/>
    <cellStyle name="Percent 2" xfId="47" xr:uid="{00000000-0005-0000-0000-000030000000}"/>
    <cellStyle name="Schlecht" xfId="48" xr:uid="{00000000-0005-0000-0000-000031000000}"/>
    <cellStyle name="Standard 2" xfId="49" xr:uid="{00000000-0005-0000-0000-000032000000}"/>
    <cellStyle name="Standard_Heizlast Diplomarbeit" xfId="50" xr:uid="{00000000-0005-0000-0000-000033000000}"/>
    <cellStyle name="Standard_HWB Kurzverf. Formular" xfId="62" xr:uid="{BC46319A-D531-4DF6-B8DA-F0494B912CEE}"/>
    <cellStyle name="Standard_HWB Kurzverf. Formular (2)" xfId="60" xr:uid="{00000000-0005-0000-0000-000034000000}"/>
    <cellStyle name="Standard_LEG HZ-K Formular" xfId="61" xr:uid="{7F89E215-22E9-4343-919B-412E7EFAD329}"/>
    <cellStyle name="Überschrift" xfId="51" xr:uid="{00000000-0005-0000-0000-000035000000}"/>
    <cellStyle name="Überschrift 1" xfId="52" xr:uid="{00000000-0005-0000-0000-000036000000}"/>
    <cellStyle name="Überschrift 2" xfId="53" xr:uid="{00000000-0005-0000-0000-000037000000}"/>
    <cellStyle name="Überschrift 3" xfId="54" xr:uid="{00000000-0005-0000-0000-000038000000}"/>
    <cellStyle name="Überschrift 4" xfId="55" xr:uid="{00000000-0005-0000-0000-000039000000}"/>
    <cellStyle name="Verknüpfte Zelle" xfId="56" xr:uid="{00000000-0005-0000-0000-00003A000000}"/>
    <cellStyle name="Warnender Text" xfId="57" xr:uid="{00000000-0005-0000-0000-00003B000000}"/>
    <cellStyle name="Zelle überprüfen" xfId="58" xr:uid="{00000000-0005-0000-0000-00003C000000}"/>
  </cellStyles>
  <dxfs count="0"/>
  <tableStyles count="0" defaultTableStyle="TableStyleMedium2" defaultPivotStyle="PivotStyleMedium9"/>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44596662813899"/>
          <c:y val="9.8259997764867296E-2"/>
          <c:w val="0.79730951961311403"/>
          <c:h val="0.80724658759395496"/>
        </c:manualLayout>
      </c:layout>
      <c:lineChart>
        <c:grouping val="standard"/>
        <c:varyColors val="0"/>
        <c:ser>
          <c:idx val="1"/>
          <c:order val="2"/>
          <c:tx>
            <c:strRef>
              <c:f>PV!$F$110</c:f>
              <c:strCache>
                <c:ptCount val="1"/>
                <c:pt idx="0">
                  <c:v>Total monthly yield</c:v>
                </c:pt>
              </c:strCache>
            </c:strRef>
          </c:tx>
          <c:spPr>
            <a:ln w="25400">
              <a:solidFill>
                <a:schemeClr val="tx1"/>
              </a:solidFill>
              <a:prstDash val="solid"/>
            </a:ln>
          </c:spPr>
          <c:marker>
            <c:symbol val="square"/>
            <c:size val="12"/>
            <c:spPr>
              <a:solidFill>
                <a:srgbClr val="CCFFCC"/>
              </a:solidFill>
              <a:ln>
                <a:solidFill>
                  <a:schemeClr val="tx1"/>
                </a:solidFill>
                <a:prstDash val="solid"/>
              </a:ln>
            </c:spPr>
          </c:marker>
          <c:val>
            <c:numRef>
              <c:f>PV!$G$110:$R$110</c:f>
              <c:numCache>
                <c:formatCode>0</c:formatCode>
                <c:ptCount val="12"/>
                <c:pt idx="0">
                  <c:v>44.53803006726001</c:v>
                </c:pt>
                <c:pt idx="1">
                  <c:v>87.540701754642498</c:v>
                </c:pt>
                <c:pt idx="2">
                  <c:v>128.56259667650795</c:v>
                </c:pt>
                <c:pt idx="3">
                  <c:v>197.51570078229946</c:v>
                </c:pt>
                <c:pt idx="4">
                  <c:v>236.90756613404616</c:v>
                </c:pt>
                <c:pt idx="5">
                  <c:v>222.68869294869339</c:v>
                </c:pt>
                <c:pt idx="6">
                  <c:v>231.04210498285372</c:v>
                </c:pt>
                <c:pt idx="7">
                  <c:v>222.18852814764304</c:v>
                </c:pt>
                <c:pt idx="8">
                  <c:v>170.19352465641461</c:v>
                </c:pt>
                <c:pt idx="9">
                  <c:v>107.09422955683422</c:v>
                </c:pt>
                <c:pt idx="10">
                  <c:v>49.879680585570263</c:v>
                </c:pt>
                <c:pt idx="11">
                  <c:v>32.131450913302032</c:v>
                </c:pt>
              </c:numCache>
            </c:numRef>
          </c:val>
          <c:smooth val="0"/>
          <c:extLst>
            <c:ext xmlns:c15="http://schemas.microsoft.com/office/drawing/2012/chart" uri="{02D57815-91ED-43cb-92C2-25804820EDAC}">
              <c15:filteredCategoryTitle>
                <c15:cat>
                  <c:strRef>
                    <c:extLst>
                      <c:ext uri="{02D57815-91ED-43cb-92C2-25804820EDAC}">
                        <c15:formulaRef>
                          <c15:sqref>PV!$G$107:$R$107</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15:cat>
              </c15:filteredCategoryTitle>
            </c:ext>
            <c:ext xmlns:c16="http://schemas.microsoft.com/office/drawing/2014/chart" uri="{C3380CC4-5D6E-409C-BE32-E72D297353CC}">
              <c16:uniqueId val="{00000000-A739-4BA2-A1F1-8ACE1780E2B8}"/>
            </c:ext>
          </c:extLst>
        </c:ser>
        <c:dLbls>
          <c:showLegendKey val="0"/>
          <c:showVal val="0"/>
          <c:showCatName val="0"/>
          <c:showSerName val="0"/>
          <c:showPercent val="0"/>
          <c:showBubbleSize val="0"/>
        </c:dLbls>
        <c:marker val="1"/>
        <c:smooth val="0"/>
        <c:axId val="752411888"/>
        <c:axId val="752382096"/>
      </c:lineChart>
      <c:scatterChart>
        <c:scatterStyle val="lineMarker"/>
        <c:varyColors val="0"/>
        <c:ser>
          <c:idx val="0"/>
          <c:order val="0"/>
          <c:tx>
            <c:strRef>
              <c:f>PV!$F$108</c:f>
              <c:strCache>
                <c:ptCount val="1"/>
                <c:pt idx="0">
                  <c:v>Solar radiation on tilted surface</c:v>
                </c:pt>
              </c:strCache>
            </c:strRef>
          </c:tx>
          <c:spPr>
            <a:ln w="25400">
              <a:solidFill>
                <a:srgbClr val="FFC000"/>
              </a:solidFill>
              <a:prstDash val="solid"/>
            </a:ln>
          </c:spPr>
          <c:marker>
            <c:symbol val="circle"/>
            <c:size val="12"/>
            <c:spPr>
              <a:solidFill>
                <a:srgbClr val="FFC000"/>
              </a:solidFill>
              <a:ln>
                <a:noFill/>
                <a:prstDash val="solid"/>
              </a:ln>
            </c:spPr>
          </c:marker>
          <c:xVal>
            <c:strRef>
              <c:f>PV!$G$107:$R$107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PV!$G$108:$R$108</c:f>
              <c:numCache>
                <c:formatCode>0</c:formatCode>
                <c:ptCount val="12"/>
                <c:pt idx="0">
                  <c:v>28.338111805702567</c:v>
                </c:pt>
                <c:pt idx="1">
                  <c:v>55.457594679009112</c:v>
                </c:pt>
                <c:pt idx="2">
                  <c:v>80.40472583029694</c:v>
                </c:pt>
                <c:pt idx="3">
                  <c:v>122.07078580447789</c:v>
                </c:pt>
                <c:pt idx="4">
                  <c:v>145.364133430664</c:v>
                </c:pt>
                <c:pt idx="5">
                  <c:v>136.473552706112</c:v>
                </c:pt>
                <c:pt idx="6">
                  <c:v>141.66266103058621</c:v>
                </c:pt>
                <c:pt idx="7">
                  <c:v>136.19418540281563</c:v>
                </c:pt>
                <c:pt idx="8">
                  <c:v>104.35244567186105</c:v>
                </c:pt>
                <c:pt idx="9">
                  <c:v>66.044799563492774</c:v>
                </c:pt>
                <c:pt idx="10">
                  <c:v>31.161957352785457</c:v>
                </c:pt>
                <c:pt idx="11">
                  <c:v>20.327258477243557</c:v>
                </c:pt>
              </c:numCache>
            </c:numRef>
          </c:yVal>
          <c:smooth val="0"/>
          <c:extLst>
            <c:ext xmlns:c16="http://schemas.microsoft.com/office/drawing/2014/chart" uri="{C3380CC4-5D6E-409C-BE32-E72D297353CC}">
              <c16:uniqueId val="{00000001-A739-4BA2-A1F1-8ACE1780E2B8}"/>
            </c:ext>
          </c:extLst>
        </c:ser>
        <c:dLbls>
          <c:showLegendKey val="0"/>
          <c:showVal val="0"/>
          <c:showCatName val="0"/>
          <c:showSerName val="0"/>
          <c:showPercent val="0"/>
          <c:showBubbleSize val="0"/>
        </c:dLbls>
        <c:axId val="752411888"/>
        <c:axId val="752382096"/>
      </c:scatterChart>
      <c:scatterChart>
        <c:scatterStyle val="lineMarker"/>
        <c:varyColors val="0"/>
        <c:ser>
          <c:idx val="3"/>
          <c:order val="1"/>
          <c:tx>
            <c:strRef>
              <c:f>PV!$F$109</c:f>
              <c:strCache>
                <c:ptCount val="1"/>
                <c:pt idx="0">
                  <c:v>Ambient temperature</c:v>
                </c:pt>
              </c:strCache>
            </c:strRef>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A739-4BA2-A1F1-8ACE1780E2B8}"/>
              </c:ext>
            </c:extLst>
          </c:dPt>
          <c:xVal>
            <c:strRef>
              <c:f>PV!$G$107:$R$107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PV!$G$109:$R$109</c:f>
              <c:numCache>
                <c:formatCode>0</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Cache>
            </c:numRef>
          </c:yVal>
          <c:smooth val="1"/>
          <c:extLst>
            <c:ext xmlns:c16="http://schemas.microsoft.com/office/drawing/2014/chart" uri="{C3380CC4-5D6E-409C-BE32-E72D297353CC}">
              <c16:uniqueId val="{00000003-A739-4BA2-A1F1-8ACE1780E2B8}"/>
            </c:ext>
          </c:extLst>
        </c:ser>
        <c:dLbls>
          <c:showLegendKey val="0"/>
          <c:showVal val="0"/>
          <c:showCatName val="0"/>
          <c:showSerName val="0"/>
          <c:showPercent val="0"/>
          <c:showBubbleSize val="0"/>
        </c:dLbls>
        <c:axId val="752381312"/>
        <c:axId val="752380920"/>
      </c:scatterChart>
      <c:catAx>
        <c:axId val="752411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2096"/>
        <c:crosses val="autoZero"/>
        <c:auto val="0"/>
        <c:lblAlgn val="ctr"/>
        <c:lblOffset val="100"/>
        <c:tickLblSkip val="1"/>
        <c:tickMarkSkip val="1"/>
        <c:noMultiLvlLbl val="0"/>
      </c:catAx>
      <c:valAx>
        <c:axId val="752382096"/>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411888"/>
        <c:crosses val="autoZero"/>
        <c:crossBetween val="between"/>
      </c:valAx>
      <c:valAx>
        <c:axId val="752381312"/>
        <c:scaling>
          <c:orientation val="minMax"/>
        </c:scaling>
        <c:delete val="1"/>
        <c:axPos val="b"/>
        <c:majorTickMark val="out"/>
        <c:minorTickMark val="none"/>
        <c:tickLblPos val="nextTo"/>
        <c:crossAx val="752380920"/>
        <c:crosses val="autoZero"/>
        <c:crossBetween val="midCat"/>
      </c:valAx>
      <c:valAx>
        <c:axId val="752380920"/>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1312"/>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91787949870996E-2"/>
          <c:y val="0.109091070506437"/>
          <c:w val="0.84400668731613104"/>
          <c:h val="0.82121333631234605"/>
        </c:manualLayout>
      </c:layout>
      <c:lineChart>
        <c:grouping val="standard"/>
        <c:varyColors val="0"/>
        <c:ser>
          <c:idx val="1"/>
          <c:order val="1"/>
          <c:tx>
            <c:strRef>
              <c:f>PV!$N$41</c:f>
              <c:strCache>
                <c:ptCount val="1"/>
                <c:pt idx="0">
                  <c:v>Total</c:v>
                </c:pt>
              </c:strCache>
            </c:strRef>
          </c:tx>
          <c:spPr>
            <a:ln w="25400">
              <a:solidFill>
                <a:schemeClr val="tx1"/>
              </a:solidFill>
              <a:prstDash val="solid"/>
            </a:ln>
          </c:spPr>
          <c:marker>
            <c:symbol val="square"/>
            <c:size val="12"/>
            <c:spPr>
              <a:solidFill>
                <a:srgbClr val="CCFFCC"/>
              </a:solidFill>
              <a:ln>
                <a:solidFill>
                  <a:schemeClr val="tx1"/>
                </a:solidFill>
                <a:prstDash val="solid"/>
              </a:ln>
            </c:spPr>
          </c:marker>
          <c:cat>
            <c:strRef>
              <c:f>PV!$G$63:$G$74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PV!$N$63:$N$74</c:f>
              <c:numCache>
                <c:formatCode>0</c:formatCode>
                <c:ptCount val="12"/>
                <c:pt idx="0">
                  <c:v>44.53803006726001</c:v>
                </c:pt>
                <c:pt idx="1">
                  <c:v>87.540701754642498</c:v>
                </c:pt>
                <c:pt idx="2">
                  <c:v>128.56259667650795</c:v>
                </c:pt>
                <c:pt idx="3">
                  <c:v>197.51570078229946</c:v>
                </c:pt>
                <c:pt idx="4">
                  <c:v>236.90756613404616</c:v>
                </c:pt>
                <c:pt idx="5">
                  <c:v>222.68869294869339</c:v>
                </c:pt>
                <c:pt idx="6">
                  <c:v>231.04210498285372</c:v>
                </c:pt>
                <c:pt idx="7">
                  <c:v>222.18852814764304</c:v>
                </c:pt>
                <c:pt idx="8">
                  <c:v>170.19352465641461</c:v>
                </c:pt>
                <c:pt idx="9">
                  <c:v>107.09422955683422</c:v>
                </c:pt>
                <c:pt idx="10">
                  <c:v>49.879680585570263</c:v>
                </c:pt>
                <c:pt idx="11">
                  <c:v>32.131450913302032</c:v>
                </c:pt>
              </c:numCache>
            </c:numRef>
          </c:val>
          <c:smooth val="0"/>
          <c:extLst>
            <c:ext xmlns:c16="http://schemas.microsoft.com/office/drawing/2014/chart" uri="{C3380CC4-5D6E-409C-BE32-E72D297353CC}">
              <c16:uniqueId val="{00000000-32E8-448A-8550-19486E340B33}"/>
            </c:ext>
          </c:extLst>
        </c:ser>
        <c:dLbls>
          <c:showLegendKey val="0"/>
          <c:showVal val="0"/>
          <c:showCatName val="0"/>
          <c:showSerName val="0"/>
          <c:showPercent val="0"/>
          <c:showBubbleSize val="0"/>
        </c:dLbls>
        <c:marker val="1"/>
        <c:smooth val="0"/>
        <c:axId val="752383272"/>
        <c:axId val="752380528"/>
      </c:lineChart>
      <c:scatterChart>
        <c:scatterStyle val="lineMarker"/>
        <c:varyColors val="0"/>
        <c:ser>
          <c:idx val="0"/>
          <c:order val="2"/>
          <c:tx>
            <c:strRef>
              <c:f>PV!$H$10</c:f>
              <c:strCache>
                <c:ptCount val="1"/>
                <c:pt idx="0">
                  <c:v>System 1</c:v>
                </c:pt>
              </c:strCache>
            </c:strRef>
          </c:tx>
          <c:spPr>
            <a:ln w="25400"/>
          </c:spPr>
          <c:xVal>
            <c:strRef>
              <c:f>PV!$G$63:$G$74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PV!$H$63:$H$75</c:f>
              <c:numCache>
                <c:formatCode>0</c:formatCode>
                <c:ptCount val="13"/>
                <c:pt idx="0">
                  <c:v>44.53803006726001</c:v>
                </c:pt>
                <c:pt idx="1">
                  <c:v>87.540701754642498</c:v>
                </c:pt>
                <c:pt idx="2">
                  <c:v>128.56259667650795</c:v>
                </c:pt>
                <c:pt idx="3">
                  <c:v>197.51570078229946</c:v>
                </c:pt>
                <c:pt idx="4">
                  <c:v>236.90756613404616</c:v>
                </c:pt>
                <c:pt idx="5">
                  <c:v>222.68869294869339</c:v>
                </c:pt>
                <c:pt idx="6">
                  <c:v>231.04210498285372</c:v>
                </c:pt>
                <c:pt idx="7">
                  <c:v>222.18852814764304</c:v>
                </c:pt>
                <c:pt idx="8">
                  <c:v>170.19352465641461</c:v>
                </c:pt>
                <c:pt idx="9">
                  <c:v>107.09422955683422</c:v>
                </c:pt>
                <c:pt idx="10">
                  <c:v>49.879680585570263</c:v>
                </c:pt>
                <c:pt idx="11">
                  <c:v>32.131450913302032</c:v>
                </c:pt>
                <c:pt idx="12">
                  <c:v>1730.2828072060672</c:v>
                </c:pt>
              </c:numCache>
            </c:numRef>
          </c:yVal>
          <c:smooth val="0"/>
          <c:extLst>
            <c:ext xmlns:c16="http://schemas.microsoft.com/office/drawing/2014/chart" uri="{C3380CC4-5D6E-409C-BE32-E72D297353CC}">
              <c16:uniqueId val="{00000001-32E8-448A-8550-19486E340B33}"/>
            </c:ext>
          </c:extLst>
        </c:ser>
        <c:ser>
          <c:idx val="2"/>
          <c:order val="3"/>
          <c:tx>
            <c:strRef>
              <c:f>PV!$I$10</c:f>
              <c:strCache>
                <c:ptCount val="1"/>
              </c:strCache>
            </c:strRef>
          </c:tx>
          <c:spPr>
            <a:ln w="25400">
              <a:solidFill>
                <a:schemeClr val="accent1">
                  <a:lumMod val="60000"/>
                  <a:lumOff val="40000"/>
                </a:schemeClr>
              </a:solidFill>
            </a:ln>
          </c:spPr>
          <c:marker>
            <c:spPr>
              <a:solidFill>
                <a:schemeClr val="accent1">
                  <a:lumMod val="60000"/>
                  <a:lumOff val="40000"/>
                </a:schemeClr>
              </a:solidFill>
              <a:ln>
                <a:noFill/>
              </a:ln>
            </c:spPr>
          </c:marker>
          <c:yVal>
            <c:numRef>
              <c:f>PV!$I$63:$I$74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32E8-448A-8550-19486E340B33}"/>
            </c:ext>
          </c:extLst>
        </c:ser>
        <c:ser>
          <c:idx val="4"/>
          <c:order val="4"/>
          <c:tx>
            <c:strRef>
              <c:f>PV!$J$10</c:f>
              <c:strCache>
                <c:ptCount val="1"/>
              </c:strCache>
            </c:strRef>
          </c:tx>
          <c:marker>
            <c:symbol val="x"/>
            <c:size val="7"/>
          </c:marker>
          <c:yVal>
            <c:numRef>
              <c:f>PV!$J$63:$J$74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3-32E8-448A-8550-19486E340B33}"/>
            </c:ext>
          </c:extLst>
        </c:ser>
        <c:ser>
          <c:idx val="5"/>
          <c:order val="5"/>
          <c:tx>
            <c:strRef>
              <c:f>PV!$K$10</c:f>
              <c:strCache>
                <c:ptCount val="1"/>
              </c:strCache>
            </c:strRef>
          </c:tx>
          <c:spPr>
            <a:ln w="25400">
              <a:solidFill>
                <a:srgbClr val="00B0F0"/>
              </a:solidFill>
            </a:ln>
          </c:spPr>
          <c:marker>
            <c:symbol val="square"/>
            <c:size val="7"/>
            <c:spPr>
              <a:solidFill>
                <a:srgbClr val="00B0F0"/>
              </a:solidFill>
              <a:ln>
                <a:solidFill>
                  <a:srgbClr val="00B0F0"/>
                </a:solidFill>
              </a:ln>
            </c:spPr>
          </c:marker>
          <c:yVal>
            <c:numRef>
              <c:f>PV!$K$63:$K$74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4-32E8-448A-8550-19486E340B33}"/>
            </c:ext>
          </c:extLst>
        </c:ser>
        <c:ser>
          <c:idx val="6"/>
          <c:order val="6"/>
          <c:tx>
            <c:strRef>
              <c:f>PV!$L$10</c:f>
              <c:strCache>
                <c:ptCount val="1"/>
              </c:strCache>
            </c:strRef>
          </c:tx>
          <c:spPr>
            <a:ln w="25400">
              <a:solidFill>
                <a:srgbClr val="92D050"/>
              </a:solidFill>
            </a:ln>
          </c:spPr>
          <c:marker>
            <c:symbol val="circle"/>
            <c:size val="7"/>
            <c:spPr>
              <a:solidFill>
                <a:srgbClr val="92D050"/>
              </a:solidFill>
              <a:ln>
                <a:solidFill>
                  <a:srgbClr val="92D050"/>
                </a:solidFill>
              </a:ln>
            </c:spPr>
          </c:marker>
          <c:yVal>
            <c:numRef>
              <c:f>PV!$L$63:$L$74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5-32E8-448A-8550-19486E340B33}"/>
            </c:ext>
          </c:extLst>
        </c:ser>
        <c:dLbls>
          <c:showLegendKey val="0"/>
          <c:showVal val="0"/>
          <c:showCatName val="0"/>
          <c:showSerName val="0"/>
          <c:showPercent val="0"/>
          <c:showBubbleSize val="0"/>
        </c:dLbls>
        <c:axId val="752383272"/>
        <c:axId val="752380528"/>
      </c:scatterChart>
      <c:scatterChart>
        <c:scatterStyle val="lineMarker"/>
        <c:varyColors val="0"/>
        <c:ser>
          <c:idx val="3"/>
          <c:order val="0"/>
          <c:tx>
            <c:strRef>
              <c:f>PV!$F$109</c:f>
              <c:strCache>
                <c:ptCount val="1"/>
                <c:pt idx="0">
                  <c:v>Ambient temperature</c:v>
                </c:pt>
              </c:strCache>
            </c:strRef>
          </c:tx>
          <c:spPr>
            <a:ln w="25400">
              <a:solidFill>
                <a:schemeClr val="tx1">
                  <a:lumMod val="50000"/>
                  <a:lumOff val="50000"/>
                </a:schemeClr>
              </a:solidFill>
              <a:prstDash val="solid"/>
            </a:ln>
          </c:spPr>
          <c:marker>
            <c:symbol val="none"/>
          </c:marker>
          <c:xVal>
            <c:strRef>
              <c:f>PV!$G$107:$R$107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PV!$G$109:$R$109</c:f>
              <c:numCache>
                <c:formatCode>0</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Cache>
            </c:numRef>
          </c:yVal>
          <c:smooth val="1"/>
          <c:extLst>
            <c:ext xmlns:c16="http://schemas.microsoft.com/office/drawing/2014/chart" uri="{C3380CC4-5D6E-409C-BE32-E72D297353CC}">
              <c16:uniqueId val="{00000006-32E8-448A-8550-19486E340B33}"/>
            </c:ext>
          </c:extLst>
        </c:ser>
        <c:dLbls>
          <c:showLegendKey val="0"/>
          <c:showVal val="0"/>
          <c:showCatName val="0"/>
          <c:showSerName val="0"/>
          <c:showPercent val="0"/>
          <c:showBubbleSize val="0"/>
        </c:dLbls>
        <c:axId val="752383664"/>
        <c:axId val="752382488"/>
      </c:scatterChart>
      <c:catAx>
        <c:axId val="752383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52380528"/>
        <c:crosses val="autoZero"/>
        <c:auto val="0"/>
        <c:lblAlgn val="ctr"/>
        <c:lblOffset val="100"/>
        <c:tickLblSkip val="1"/>
        <c:tickMarkSkip val="1"/>
        <c:noMultiLvlLbl val="0"/>
      </c:catAx>
      <c:valAx>
        <c:axId val="752380528"/>
        <c:scaling>
          <c:orientation val="minMax"/>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de-DE"/>
                  <a:t>Yield [kWh/month]</a:t>
                </a:r>
              </a:p>
            </c:rich>
          </c:tx>
          <c:layout>
            <c:manualLayout>
              <c:xMode val="edge"/>
              <c:yMode val="edge"/>
              <c:x val="1.43806456629645E-2"/>
              <c:y val="0.34967679254729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52383272"/>
        <c:crosses val="autoZero"/>
        <c:crossBetween val="between"/>
      </c:valAx>
      <c:valAx>
        <c:axId val="752383664"/>
        <c:scaling>
          <c:orientation val="minMax"/>
        </c:scaling>
        <c:delete val="1"/>
        <c:axPos val="b"/>
        <c:majorTickMark val="out"/>
        <c:minorTickMark val="none"/>
        <c:tickLblPos val="nextTo"/>
        <c:crossAx val="752382488"/>
        <c:crosses val="autoZero"/>
        <c:crossBetween val="midCat"/>
      </c:valAx>
      <c:valAx>
        <c:axId val="752382488"/>
        <c:scaling>
          <c:orientation val="minMax"/>
        </c:scaling>
        <c:delete val="0"/>
        <c:axPos val="r"/>
        <c:title>
          <c:tx>
            <c:rich>
              <a:bodyPr/>
              <a:lstStyle/>
              <a:p>
                <a:pPr>
                  <a:defRPr sz="1600" b="1" i="0" u="none" strike="noStrike" baseline="0">
                    <a:solidFill>
                      <a:srgbClr val="000000"/>
                    </a:solidFill>
                    <a:latin typeface="Arial"/>
                    <a:ea typeface="Arial"/>
                    <a:cs typeface="Arial"/>
                  </a:defRPr>
                </a:pPr>
                <a:r>
                  <a:rPr lang="de-DE"/>
                  <a:t>Ambient temperature [°C]</a:t>
                </a:r>
              </a:p>
            </c:rich>
          </c:tx>
          <c:layout>
            <c:manualLayout>
              <c:xMode val="edge"/>
              <c:yMode val="edge"/>
              <c:x val="0.95678478824546198"/>
              <c:y val="0.306061058920838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52383664"/>
        <c:crosses val="max"/>
        <c:crossBetween val="midCat"/>
      </c:valAx>
      <c:spPr>
        <a:noFill/>
        <a:ln w="12700">
          <a:solidFill>
            <a:srgbClr val="000000"/>
          </a:solidFill>
          <a:prstDash val="solid"/>
        </a:ln>
      </c:spPr>
    </c:plotArea>
    <c:legend>
      <c:legendPos val="r"/>
      <c:layout>
        <c:manualLayout>
          <c:xMode val="edge"/>
          <c:yMode val="edge"/>
          <c:x val="0.112234258971038"/>
          <c:y val="1.9921421859304601E-2"/>
          <c:w val="0.81563488992918198"/>
          <c:h val="7.7547533262596405E-2"/>
        </c:manualLayout>
      </c:layout>
      <c:overlay val="0"/>
      <c:spPr>
        <a:solidFill>
          <a:srgbClr val="FFFFFF"/>
        </a:solidFill>
        <a:ln w="3175">
          <a:noFill/>
          <a:prstDash val="solid"/>
        </a:ln>
      </c:spPr>
      <c:txPr>
        <a:bodyPr/>
        <a:lstStyle/>
        <a:p>
          <a:pPr>
            <a:defRPr sz="14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strRef>
              <c:f>PV!$F$187</c:f>
              <c:strCache>
                <c:ptCount val="1"/>
                <c:pt idx="0">
                  <c:v>Total monthly yield</c:v>
                </c:pt>
              </c:strCache>
            </c:strRef>
          </c:tx>
          <c:spPr>
            <a:ln w="25400">
              <a:solidFill>
                <a:schemeClr val="tx1"/>
              </a:solidFill>
              <a:prstDash val="solid"/>
            </a:ln>
          </c:spPr>
          <c:marker>
            <c:symbol val="square"/>
            <c:size val="12"/>
            <c:spPr>
              <a:solidFill>
                <a:srgbClr val="CCFFCC"/>
              </a:solidFill>
              <a:ln>
                <a:solidFill>
                  <a:schemeClr val="tx1"/>
                </a:solidFill>
                <a:prstDash val="solid"/>
              </a:ln>
            </c:spPr>
          </c:marker>
          <c:val>
            <c:numRef>
              <c:f>PV!$G$187:$R$187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strRef>
                    <c:extLst>
                      <c:ext uri="{02D57815-91ED-43cb-92C2-25804820EDAC}">
                        <c15:formulaRef>
                          <c15:sqref>PV!$G$184:$R$184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15:cat>
              </c15:filteredCategoryTitle>
            </c:ext>
            <c:ext xmlns:c16="http://schemas.microsoft.com/office/drawing/2014/chart" uri="{C3380CC4-5D6E-409C-BE32-E72D297353CC}">
              <c16:uniqueId val="{00000000-3500-406C-B619-1CC1726EA16F}"/>
            </c:ext>
          </c:extLst>
        </c:ser>
        <c:dLbls>
          <c:showLegendKey val="0"/>
          <c:showVal val="0"/>
          <c:showCatName val="0"/>
          <c:showSerName val="0"/>
          <c:showPercent val="0"/>
          <c:showBubbleSize val="0"/>
        </c:dLbls>
        <c:marker val="1"/>
        <c:smooth val="0"/>
        <c:axId val="752391504"/>
        <c:axId val="752384840"/>
      </c:lineChart>
      <c:scatterChart>
        <c:scatterStyle val="lineMarker"/>
        <c:varyColors val="0"/>
        <c:ser>
          <c:idx val="0"/>
          <c:order val="0"/>
          <c:tx>
            <c:strRef>
              <c:f>PV!$F$185</c:f>
              <c:strCache>
                <c:ptCount val="1"/>
                <c:pt idx="0">
                  <c:v>Solar radiation on tilted surface</c:v>
                </c:pt>
              </c:strCache>
            </c:strRef>
          </c:tx>
          <c:spPr>
            <a:ln w="25400">
              <a:solidFill>
                <a:srgbClr val="FFC000"/>
              </a:solidFill>
              <a:prstDash val="solid"/>
            </a:ln>
          </c:spPr>
          <c:marker>
            <c:symbol val="circle"/>
            <c:size val="12"/>
            <c:spPr>
              <a:solidFill>
                <a:srgbClr val="FFC000"/>
              </a:solidFill>
              <a:ln>
                <a:noFill/>
                <a:prstDash val="solid"/>
              </a:ln>
            </c:spPr>
          </c:marker>
          <c:xVal>
            <c:strRef>
              <c:f>PV!$G$184:$R$184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PV!$G$185:$R$185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1-3500-406C-B619-1CC1726EA16F}"/>
            </c:ext>
          </c:extLst>
        </c:ser>
        <c:dLbls>
          <c:showLegendKey val="0"/>
          <c:showVal val="0"/>
          <c:showCatName val="0"/>
          <c:showSerName val="0"/>
          <c:showPercent val="0"/>
          <c:showBubbleSize val="0"/>
        </c:dLbls>
        <c:axId val="752391504"/>
        <c:axId val="752384840"/>
      </c:scatterChart>
      <c:scatterChart>
        <c:scatterStyle val="lineMarker"/>
        <c:varyColors val="0"/>
        <c:ser>
          <c:idx val="3"/>
          <c:order val="1"/>
          <c:tx>
            <c:strRef>
              <c:f>PV!$F$186</c:f>
              <c:strCache>
                <c:ptCount val="1"/>
                <c:pt idx="0">
                  <c:v>Ambient temperature</c:v>
                </c:pt>
              </c:strCache>
            </c:strRef>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3500-406C-B619-1CC1726EA16F}"/>
              </c:ext>
            </c:extLst>
          </c:dPt>
          <c:xVal>
            <c:strRef>
              <c:f>PV!$G$184:$R$184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PV!$G$186:$R$186</c:f>
              <c:numCache>
                <c:formatCode>0</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Cache>
            </c:numRef>
          </c:yVal>
          <c:smooth val="1"/>
          <c:extLst>
            <c:ext xmlns:c16="http://schemas.microsoft.com/office/drawing/2014/chart" uri="{C3380CC4-5D6E-409C-BE32-E72D297353CC}">
              <c16:uniqueId val="{00000003-3500-406C-B619-1CC1726EA16F}"/>
            </c:ext>
          </c:extLst>
        </c:ser>
        <c:dLbls>
          <c:showLegendKey val="0"/>
          <c:showVal val="0"/>
          <c:showCatName val="0"/>
          <c:showSerName val="0"/>
          <c:showPercent val="0"/>
          <c:showBubbleSize val="0"/>
        </c:dLbls>
        <c:axId val="752388760"/>
        <c:axId val="752387976"/>
      </c:scatterChart>
      <c:catAx>
        <c:axId val="75239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4840"/>
        <c:crosses val="autoZero"/>
        <c:auto val="0"/>
        <c:lblAlgn val="ctr"/>
        <c:lblOffset val="100"/>
        <c:tickLblSkip val="1"/>
        <c:tickMarkSkip val="1"/>
        <c:noMultiLvlLbl val="0"/>
      </c:catAx>
      <c:valAx>
        <c:axId val="752384840"/>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1504"/>
        <c:crosses val="autoZero"/>
        <c:crossBetween val="between"/>
      </c:valAx>
      <c:valAx>
        <c:axId val="752388760"/>
        <c:scaling>
          <c:orientation val="minMax"/>
        </c:scaling>
        <c:delete val="1"/>
        <c:axPos val="b"/>
        <c:majorTickMark val="out"/>
        <c:minorTickMark val="none"/>
        <c:tickLblPos val="nextTo"/>
        <c:crossAx val="752387976"/>
        <c:crosses val="autoZero"/>
        <c:crossBetween val="midCat"/>
      </c:valAx>
      <c:valAx>
        <c:axId val="75238797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8760"/>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5="http://schemas.microsoft.com/office/drawing/2012/chart" uri="{02D57815-91ED-43cb-92C2-25804820EDAC}">
              <c15:filteredCategoryTitle>
                <c15: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15:cat>
              </c15:filteredCategoryTitle>
            </c:ext>
            <c:ext xmlns:c16="http://schemas.microsoft.com/office/drawing/2014/chart" uri="{C3380CC4-5D6E-409C-BE32-E72D297353CC}">
              <c16:uniqueId val="{00000000-E0DC-4428-9986-C4CF834DFD9D}"/>
            </c:ext>
          </c:extLst>
        </c:ser>
        <c:dLbls>
          <c:showLegendKey val="0"/>
          <c:showVal val="0"/>
          <c:showCatName val="0"/>
          <c:showSerName val="0"/>
          <c:showPercent val="0"/>
          <c:showBubbleSize val="0"/>
        </c:dLbls>
        <c:marker val="1"/>
        <c:smooth val="0"/>
        <c:axId val="752390328"/>
        <c:axId val="752382880"/>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0"/>
          <c:extLst>
            <c:ext xmlns:c16="http://schemas.microsoft.com/office/drawing/2014/chart" uri="{C3380CC4-5D6E-409C-BE32-E72D297353CC}">
              <c16:uniqueId val="{00000001-E0DC-4428-9986-C4CF834DFD9D}"/>
            </c:ext>
          </c:extLst>
        </c:ser>
        <c:dLbls>
          <c:showLegendKey val="0"/>
          <c:showVal val="0"/>
          <c:showCatName val="0"/>
          <c:showSerName val="0"/>
          <c:showPercent val="0"/>
          <c:showBubbleSize val="0"/>
        </c:dLbls>
        <c:axId val="752390328"/>
        <c:axId val="752382880"/>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E0DC-4428-9986-C4CF834DFD9D}"/>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E0DC-4428-9986-C4CF834DFD9D}"/>
            </c:ext>
          </c:extLst>
        </c:ser>
        <c:dLbls>
          <c:showLegendKey val="0"/>
          <c:showVal val="0"/>
          <c:showCatName val="0"/>
          <c:showSerName val="0"/>
          <c:showPercent val="0"/>
          <c:showBubbleSize val="0"/>
        </c:dLbls>
        <c:axId val="752387192"/>
        <c:axId val="752391896"/>
      </c:scatterChart>
      <c:catAx>
        <c:axId val="75239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2880"/>
        <c:crosses val="autoZero"/>
        <c:auto val="0"/>
        <c:lblAlgn val="ctr"/>
        <c:lblOffset val="100"/>
        <c:tickLblSkip val="1"/>
        <c:tickMarkSkip val="1"/>
        <c:noMultiLvlLbl val="0"/>
      </c:catAx>
      <c:valAx>
        <c:axId val="752382880"/>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3528957590780698E-2"/>
              <c:y val="0.109837337406242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0328"/>
        <c:crosses val="autoZero"/>
        <c:crossBetween val="between"/>
      </c:valAx>
      <c:valAx>
        <c:axId val="752387192"/>
        <c:scaling>
          <c:orientation val="minMax"/>
        </c:scaling>
        <c:delete val="1"/>
        <c:axPos val="b"/>
        <c:majorTickMark val="out"/>
        <c:minorTickMark val="none"/>
        <c:tickLblPos val="nextTo"/>
        <c:crossAx val="752391896"/>
        <c:crosses val="autoZero"/>
        <c:crossBetween val="midCat"/>
      </c:valAx>
      <c:valAx>
        <c:axId val="75239189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7192"/>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5="http://schemas.microsoft.com/office/drawing/2012/chart" uri="{02D57815-91ED-43cb-92C2-25804820EDAC}">
              <c15:filteredCategoryTitle>
                <c15: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15:cat>
              </c15:filteredCategoryTitle>
            </c:ext>
            <c:ext xmlns:c16="http://schemas.microsoft.com/office/drawing/2014/chart" uri="{C3380CC4-5D6E-409C-BE32-E72D297353CC}">
              <c16:uniqueId val="{00000000-FC42-4FFA-BFFF-BBE9DD283C6A}"/>
            </c:ext>
          </c:extLst>
        </c:ser>
        <c:dLbls>
          <c:showLegendKey val="0"/>
          <c:showVal val="0"/>
          <c:showCatName val="0"/>
          <c:showSerName val="0"/>
          <c:showPercent val="0"/>
          <c:showBubbleSize val="0"/>
        </c:dLbls>
        <c:marker val="1"/>
        <c:smooth val="0"/>
        <c:axId val="752381704"/>
        <c:axId val="752387584"/>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0"/>
          <c:extLst>
            <c:ext xmlns:c16="http://schemas.microsoft.com/office/drawing/2014/chart" uri="{C3380CC4-5D6E-409C-BE32-E72D297353CC}">
              <c16:uniqueId val="{00000001-FC42-4FFA-BFFF-BBE9DD283C6A}"/>
            </c:ext>
          </c:extLst>
        </c:ser>
        <c:dLbls>
          <c:showLegendKey val="0"/>
          <c:showVal val="0"/>
          <c:showCatName val="0"/>
          <c:showSerName val="0"/>
          <c:showPercent val="0"/>
          <c:showBubbleSize val="0"/>
        </c:dLbls>
        <c:axId val="752381704"/>
        <c:axId val="752387584"/>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FC42-4FFA-BFFF-BBE9DD283C6A}"/>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FC42-4FFA-BFFF-BBE9DD283C6A}"/>
            </c:ext>
          </c:extLst>
        </c:ser>
        <c:dLbls>
          <c:showLegendKey val="0"/>
          <c:showVal val="0"/>
          <c:showCatName val="0"/>
          <c:showSerName val="0"/>
          <c:showPercent val="0"/>
          <c:showBubbleSize val="0"/>
        </c:dLbls>
        <c:axId val="752388368"/>
        <c:axId val="752384056"/>
      </c:scatterChart>
      <c:catAx>
        <c:axId val="752381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7584"/>
        <c:crosses val="autoZero"/>
        <c:auto val="0"/>
        <c:lblAlgn val="ctr"/>
        <c:lblOffset val="100"/>
        <c:tickLblSkip val="1"/>
        <c:tickMarkSkip val="1"/>
        <c:noMultiLvlLbl val="0"/>
      </c:catAx>
      <c:valAx>
        <c:axId val="75238758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1.51718993147761E-2"/>
              <c:y val="9.95524875569513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1704"/>
        <c:crosses val="autoZero"/>
        <c:crossBetween val="between"/>
      </c:valAx>
      <c:valAx>
        <c:axId val="752388368"/>
        <c:scaling>
          <c:orientation val="minMax"/>
        </c:scaling>
        <c:delete val="1"/>
        <c:axPos val="b"/>
        <c:majorTickMark val="out"/>
        <c:minorTickMark val="none"/>
        <c:tickLblPos val="nextTo"/>
        <c:crossAx val="752384056"/>
        <c:crosses val="autoZero"/>
        <c:crossBetween val="midCat"/>
      </c:valAx>
      <c:valAx>
        <c:axId val="75238405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8368"/>
        <c:crosses val="max"/>
        <c:crossBetween val="midCat"/>
      </c:valAx>
      <c:spPr>
        <a:noFill/>
        <a:ln w="12700">
          <a:solidFill>
            <a:srgbClr val="000000"/>
          </a:solidFill>
          <a:prstDash val="solid"/>
        </a:ln>
      </c:spPr>
    </c:plotArea>
    <c:legend>
      <c:legendPos val="r"/>
      <c:layout>
        <c:manualLayout>
          <c:xMode val="edge"/>
          <c:yMode val="edge"/>
          <c:x val="0.11630467464404499"/>
          <c:y val="1.77411006344683E-2"/>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5="http://schemas.microsoft.com/office/drawing/2012/chart" uri="{02D57815-91ED-43cb-92C2-25804820EDAC}">
              <c15:filteredCategoryTitle>
                <c15: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15:cat>
              </c15:filteredCategoryTitle>
            </c:ext>
            <c:ext xmlns:c16="http://schemas.microsoft.com/office/drawing/2014/chart" uri="{C3380CC4-5D6E-409C-BE32-E72D297353CC}">
              <c16:uniqueId val="{00000000-40BF-4CF0-8AA9-367ADAEA8EFE}"/>
            </c:ext>
          </c:extLst>
        </c:ser>
        <c:dLbls>
          <c:showLegendKey val="0"/>
          <c:showVal val="0"/>
          <c:showCatName val="0"/>
          <c:showSerName val="0"/>
          <c:showPercent val="0"/>
          <c:showBubbleSize val="0"/>
        </c:dLbls>
        <c:marker val="1"/>
        <c:smooth val="0"/>
        <c:axId val="752392680"/>
        <c:axId val="752389544"/>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0"/>
          <c:extLst>
            <c:ext xmlns:c16="http://schemas.microsoft.com/office/drawing/2014/chart" uri="{C3380CC4-5D6E-409C-BE32-E72D297353CC}">
              <c16:uniqueId val="{00000001-40BF-4CF0-8AA9-367ADAEA8EFE}"/>
            </c:ext>
          </c:extLst>
        </c:ser>
        <c:dLbls>
          <c:showLegendKey val="0"/>
          <c:showVal val="0"/>
          <c:showCatName val="0"/>
          <c:showSerName val="0"/>
          <c:showPercent val="0"/>
          <c:showBubbleSize val="0"/>
        </c:dLbls>
        <c:axId val="752392680"/>
        <c:axId val="752389544"/>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40BF-4CF0-8AA9-367ADAEA8EFE}"/>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40BF-4CF0-8AA9-367ADAEA8EFE}"/>
            </c:ext>
          </c:extLst>
        </c:ser>
        <c:dLbls>
          <c:showLegendKey val="0"/>
          <c:showVal val="0"/>
          <c:showCatName val="0"/>
          <c:showSerName val="0"/>
          <c:showPercent val="0"/>
          <c:showBubbleSize val="0"/>
        </c:dLbls>
        <c:axId val="752384448"/>
        <c:axId val="752389936"/>
      </c:scatterChart>
      <c:catAx>
        <c:axId val="752392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9544"/>
        <c:crosses val="autoZero"/>
        <c:auto val="0"/>
        <c:lblAlgn val="ctr"/>
        <c:lblOffset val="100"/>
        <c:tickLblSkip val="1"/>
        <c:tickMarkSkip val="1"/>
        <c:noMultiLvlLbl val="0"/>
      </c:catAx>
      <c:valAx>
        <c:axId val="75238954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2680"/>
        <c:crosses val="autoZero"/>
        <c:crossBetween val="between"/>
      </c:valAx>
      <c:valAx>
        <c:axId val="752384448"/>
        <c:scaling>
          <c:orientation val="minMax"/>
        </c:scaling>
        <c:delete val="1"/>
        <c:axPos val="b"/>
        <c:majorTickMark val="out"/>
        <c:minorTickMark val="none"/>
        <c:tickLblPos val="nextTo"/>
        <c:crossAx val="752389936"/>
        <c:crosses val="autoZero"/>
        <c:crossBetween val="midCat"/>
      </c:valAx>
      <c:valAx>
        <c:axId val="75238993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4448"/>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cat>
          <c:val>
            <c:numLit>
              <c:formatCode>General</c:formatCode>
              <c:ptCount val="12"/>
              <c:pt idx="0">
                <c:v>20.068292617877734</c:v>
              </c:pt>
              <c:pt idx="1">
                <c:v>39.699919975082665</c:v>
              </c:pt>
              <c:pt idx="2">
                <c:v>54.502585177848843</c:v>
              </c:pt>
              <c:pt idx="3">
                <c:v>79.301190780952382</c:v>
              </c:pt>
              <c:pt idx="4">
                <c:v>90.421405467509459</c:v>
              </c:pt>
              <c:pt idx="5">
                <c:v>82.909071443978149</c:v>
              </c:pt>
              <c:pt idx="6">
                <c:v>86.476846501105214</c:v>
              </c:pt>
              <c:pt idx="7">
                <c:v>86.498836189740899</c:v>
              </c:pt>
              <c:pt idx="8">
                <c:v>69.823774123823711</c:v>
              </c:pt>
              <c:pt idx="9">
                <c:v>46.530852991921293</c:v>
              </c:pt>
              <c:pt idx="10">
                <c:v>22.257002378025287</c:v>
              </c:pt>
              <c:pt idx="11">
                <c:v>14.463836489085525</c:v>
              </c:pt>
            </c:numLit>
          </c:val>
          <c:smooth val="0"/>
          <c:extLst>
            <c:ext xmlns:c16="http://schemas.microsoft.com/office/drawing/2014/chart" uri="{C3380CC4-5D6E-409C-BE32-E72D297353CC}">
              <c16:uniqueId val="{00000000-5C1E-495F-B96A-8AA370C45522}"/>
            </c:ext>
          </c:extLst>
        </c:ser>
        <c:dLbls>
          <c:showLegendKey val="0"/>
          <c:showVal val="0"/>
          <c:showCatName val="0"/>
          <c:showSerName val="0"/>
          <c:showPercent val="0"/>
          <c:showBubbleSize val="0"/>
        </c:dLbls>
        <c:marker val="1"/>
        <c:smooth val="0"/>
        <c:axId val="752390720"/>
        <c:axId val="752392288"/>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32.797725299901529</c:v>
              </c:pt>
              <c:pt idx="1">
                <c:v>64.747528950428034</c:v>
              </c:pt>
              <c:pt idx="2">
                <c:v>88.379152336373153</c:v>
              </c:pt>
              <c:pt idx="3">
                <c:v>128.03757438876869</c:v>
              </c:pt>
              <c:pt idx="4">
                <c:v>145.88791353932916</c:v>
              </c:pt>
              <c:pt idx="5">
                <c:v>134.08403159517496</c:v>
              </c:pt>
              <c:pt idx="6">
                <c:v>140.07341595233373</c:v>
              </c:pt>
              <c:pt idx="7">
                <c:v>140.00127853126895</c:v>
              </c:pt>
              <c:pt idx="8">
                <c:v>112.70431854455097</c:v>
              </c:pt>
              <c:pt idx="9">
                <c:v>75.087165990683445</c:v>
              </c:pt>
              <c:pt idx="10">
                <c:v>36.074988282869846</c:v>
              </c:pt>
              <c:pt idx="11">
                <c:v>23.574073214112161</c:v>
              </c:pt>
            </c:numLit>
          </c:yVal>
          <c:smooth val="0"/>
          <c:extLst>
            <c:ext xmlns:c16="http://schemas.microsoft.com/office/drawing/2014/chart" uri="{C3380CC4-5D6E-409C-BE32-E72D297353CC}">
              <c16:uniqueId val="{00000001-5C1E-495F-B96A-8AA370C45522}"/>
            </c:ext>
          </c:extLst>
        </c:ser>
        <c:dLbls>
          <c:showLegendKey val="0"/>
          <c:showVal val="0"/>
          <c:showCatName val="0"/>
          <c:showSerName val="0"/>
          <c:showPercent val="0"/>
          <c:showBubbleSize val="0"/>
        </c:dLbls>
        <c:axId val="752390720"/>
        <c:axId val="752392288"/>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5C1E-495F-B96A-8AA370C45522}"/>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5C1E-495F-B96A-8AA370C45522}"/>
            </c:ext>
          </c:extLst>
        </c:ser>
        <c:dLbls>
          <c:showLegendKey val="0"/>
          <c:showVal val="0"/>
          <c:showCatName val="0"/>
          <c:showSerName val="0"/>
          <c:showPercent val="0"/>
          <c:showBubbleSize val="0"/>
        </c:dLbls>
        <c:axId val="752386016"/>
        <c:axId val="753583584"/>
      </c:scatterChart>
      <c:catAx>
        <c:axId val="752390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2288"/>
        <c:crosses val="autoZero"/>
        <c:auto val="0"/>
        <c:lblAlgn val="ctr"/>
        <c:lblOffset val="100"/>
        <c:tickLblSkip val="1"/>
        <c:tickMarkSkip val="1"/>
        <c:noMultiLvlLbl val="0"/>
      </c:catAx>
      <c:valAx>
        <c:axId val="752392288"/>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0720"/>
        <c:crosses val="autoZero"/>
        <c:crossBetween val="between"/>
      </c:valAx>
      <c:valAx>
        <c:axId val="752386016"/>
        <c:scaling>
          <c:orientation val="minMax"/>
        </c:scaling>
        <c:delete val="1"/>
        <c:axPos val="b"/>
        <c:majorTickMark val="out"/>
        <c:minorTickMark val="none"/>
        <c:tickLblPos val="nextTo"/>
        <c:crossAx val="753583584"/>
        <c:crosses val="autoZero"/>
        <c:crossBetween val="midCat"/>
      </c:valAx>
      <c:valAx>
        <c:axId val="753583584"/>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6016"/>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jpg"/><Relationship Id="rId1" Type="http://schemas.openxmlformats.org/officeDocument/2006/relationships/image" Target="../media/image19.png"/><Relationship Id="rId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6.png"/><Relationship Id="rId2"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image" Target="../media/image25.png"/><Relationship Id="rId5" Type="http://schemas.openxmlformats.org/officeDocument/2006/relationships/image" Target="../media/image1.jpg"/><Relationship Id="rId4"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3.emf"/><Relationship Id="rId1" Type="http://schemas.openxmlformats.org/officeDocument/2006/relationships/image" Target="../media/image32.jpg"/><Relationship Id="rId4"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21.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48.png"/><Relationship Id="rId4" Type="http://schemas.openxmlformats.org/officeDocument/2006/relationships/chart" Target="../charts/chart4.xml"/><Relationship Id="rId9" Type="http://schemas.openxmlformats.org/officeDocument/2006/relationships/image" Target="../media/image47.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https://designph.org/wiki/tiki-index.php?page=shading_detail2_EN&amp;structure=designPH+manual"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jp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15.png"/><Relationship Id="rId1" Type="http://schemas.openxmlformats.org/officeDocument/2006/relationships/image" Target="../media/image14.emf"/><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2484982</xdr:colOff>
      <xdr:row>0</xdr:row>
      <xdr:rowOff>106655</xdr:rowOff>
    </xdr:from>
    <xdr:to>
      <xdr:col>0</xdr:col>
      <xdr:colOff>4506014</xdr:colOff>
      <xdr:row>0</xdr:row>
      <xdr:rowOff>744916</xdr:rowOff>
    </xdr:to>
    <xdr:pic>
      <xdr:nvPicPr>
        <xdr:cNvPr id="4" name="Picture 3">
          <a:extLst>
            <a:ext uri="{FF2B5EF4-FFF2-40B4-BE49-F238E27FC236}">
              <a16:creationId xmlns:a16="http://schemas.microsoft.com/office/drawing/2014/main" id="{683A7647-BA5E-46F7-AE6F-F08E4EC07D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982" y="106655"/>
          <a:ext cx="2017857" cy="638261"/>
        </a:xfrm>
        <a:prstGeom prst="rect">
          <a:avLst/>
        </a:prstGeom>
      </xdr:spPr>
    </xdr:pic>
    <xdr:clientData/>
  </xdr:twoCellAnchor>
  <xdr:twoCellAnchor editAs="oneCell">
    <xdr:from>
      <xdr:col>0</xdr:col>
      <xdr:colOff>75939</xdr:colOff>
      <xdr:row>2</xdr:row>
      <xdr:rowOff>1981489</xdr:rowOff>
    </xdr:from>
    <xdr:to>
      <xdr:col>0</xdr:col>
      <xdr:colOff>4705088</xdr:colOff>
      <xdr:row>2</xdr:row>
      <xdr:rowOff>3228703</xdr:rowOff>
    </xdr:to>
    <xdr:pic>
      <xdr:nvPicPr>
        <xdr:cNvPr id="7" name="Picture 6">
          <a:extLst>
            <a:ext uri="{FF2B5EF4-FFF2-40B4-BE49-F238E27FC236}">
              <a16:creationId xmlns:a16="http://schemas.microsoft.com/office/drawing/2014/main" id="{BF7E219A-95D7-492A-82BB-ED7E087F75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939" y="3087854"/>
          <a:ext cx="4629149" cy="1247214"/>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3886540</xdr:colOff>
      <xdr:row>2</xdr:row>
      <xdr:rowOff>1753472</xdr:rowOff>
    </xdr:from>
    <xdr:to>
      <xdr:col>2</xdr:col>
      <xdr:colOff>744083</xdr:colOff>
      <xdr:row>7</xdr:row>
      <xdr:rowOff>137161</xdr:rowOff>
    </xdr:to>
    <xdr:pic>
      <xdr:nvPicPr>
        <xdr:cNvPr id="5" name="Picture 4">
          <a:extLst>
            <a:ext uri="{FF2B5EF4-FFF2-40B4-BE49-F238E27FC236}">
              <a16:creationId xmlns:a16="http://schemas.microsoft.com/office/drawing/2014/main" id="{50379000-CE9D-446D-9F73-33D2B47CDE49}"/>
            </a:ext>
          </a:extLst>
        </xdr:cNvPr>
        <xdr:cNvPicPr>
          <a:picLocks noChangeAspect="1"/>
        </xdr:cNvPicPr>
      </xdr:nvPicPr>
      <xdr:blipFill>
        <a:blip xmlns:r="http://schemas.openxmlformats.org/officeDocument/2006/relationships" r:embed="rId1"/>
        <a:stretch>
          <a:fillRect/>
        </a:stretch>
      </xdr:blipFill>
      <xdr:spPr>
        <a:xfrm>
          <a:off x="4090647" y="2178695"/>
          <a:ext cx="1688079" cy="2023600"/>
        </a:xfrm>
        <a:prstGeom prst="rect">
          <a:avLst/>
        </a:prstGeom>
      </xdr:spPr>
    </xdr:pic>
    <xdr:clientData/>
  </xdr:twoCellAnchor>
  <xdr:twoCellAnchor editAs="oneCell">
    <xdr:from>
      <xdr:col>2</xdr:col>
      <xdr:colOff>816429</xdr:colOff>
      <xdr:row>2</xdr:row>
      <xdr:rowOff>425223</xdr:rowOff>
    </xdr:from>
    <xdr:to>
      <xdr:col>2</xdr:col>
      <xdr:colOff>6778900</xdr:colOff>
      <xdr:row>7</xdr:row>
      <xdr:rowOff>127477</xdr:rowOff>
    </xdr:to>
    <xdr:pic>
      <xdr:nvPicPr>
        <xdr:cNvPr id="2" name="Picture 1">
          <a:extLst>
            <a:ext uri="{FF2B5EF4-FFF2-40B4-BE49-F238E27FC236}">
              <a16:creationId xmlns:a16="http://schemas.microsoft.com/office/drawing/2014/main" id="{98782095-A471-44D4-A809-A989C509D726}"/>
            </a:ext>
          </a:extLst>
        </xdr:cNvPr>
        <xdr:cNvPicPr>
          <a:picLocks noChangeAspect="1"/>
        </xdr:cNvPicPr>
      </xdr:nvPicPr>
      <xdr:blipFill>
        <a:blip xmlns:r="http://schemas.openxmlformats.org/officeDocument/2006/relationships" r:embed="rId2"/>
        <a:stretch>
          <a:fillRect/>
        </a:stretch>
      </xdr:blipFill>
      <xdr:spPr>
        <a:xfrm>
          <a:off x="6089197" y="850446"/>
          <a:ext cx="5962471" cy="3328331"/>
        </a:xfrm>
        <a:prstGeom prst="rect">
          <a:avLst/>
        </a:prstGeom>
      </xdr:spPr>
    </xdr:pic>
    <xdr:clientData/>
  </xdr:twoCellAnchor>
  <xdr:twoCellAnchor>
    <xdr:from>
      <xdr:col>1</xdr:col>
      <xdr:colOff>4798785</xdr:colOff>
      <xdr:row>2</xdr:row>
      <xdr:rowOff>2020285</xdr:rowOff>
    </xdr:from>
    <xdr:to>
      <xdr:col>2</xdr:col>
      <xdr:colOff>485774</xdr:colOff>
      <xdr:row>2</xdr:row>
      <xdr:rowOff>2325426</xdr:rowOff>
    </xdr:to>
    <xdr:sp macro="" textlink="">
      <xdr:nvSpPr>
        <xdr:cNvPr id="7" name="Arrow: Down 6">
          <a:extLst>
            <a:ext uri="{FF2B5EF4-FFF2-40B4-BE49-F238E27FC236}">
              <a16:creationId xmlns:a16="http://schemas.microsoft.com/office/drawing/2014/main" id="{2108ECCA-53CD-4027-A312-FF640A56DC76}"/>
            </a:ext>
          </a:extLst>
        </xdr:cNvPr>
        <xdr:cNvSpPr/>
      </xdr:nvSpPr>
      <xdr:spPr>
        <a:xfrm rot="3528727">
          <a:off x="5109084" y="2339316"/>
          <a:ext cx="305141" cy="5175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1167816</xdr:colOff>
      <xdr:row>17</xdr:row>
      <xdr:rowOff>113134</xdr:rowOff>
    </xdr:from>
    <xdr:to>
      <xdr:col>3</xdr:col>
      <xdr:colOff>7835316</xdr:colOff>
      <xdr:row>30</xdr:row>
      <xdr:rowOff>72419</xdr:rowOff>
    </xdr:to>
    <xdr:sp macro="" textlink="">
      <xdr:nvSpPr>
        <xdr:cNvPr id="3" name="Rectangle 2">
          <a:extLst>
            <a:ext uri="{FF2B5EF4-FFF2-40B4-BE49-F238E27FC236}">
              <a16:creationId xmlns:a16="http://schemas.microsoft.com/office/drawing/2014/main" id="{A0457EC6-F9C6-484E-AB73-CAEF97922A6C}"/>
            </a:ext>
          </a:extLst>
        </xdr:cNvPr>
        <xdr:cNvSpPr/>
      </xdr:nvSpPr>
      <xdr:spPr>
        <a:xfrm>
          <a:off x="4409491" y="3256384"/>
          <a:ext cx="6667500" cy="2423085"/>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3</xdr:col>
      <xdr:colOff>936625</xdr:colOff>
      <xdr:row>27</xdr:row>
      <xdr:rowOff>31750</xdr:rowOff>
    </xdr:from>
    <xdr:to>
      <xdr:col>3</xdr:col>
      <xdr:colOff>7612577</xdr:colOff>
      <xdr:row>40</xdr:row>
      <xdr:rowOff>67020</xdr:rowOff>
    </xdr:to>
    <xdr:pic>
      <xdr:nvPicPr>
        <xdr:cNvPr id="4" name="Picture 3">
          <a:extLst>
            <a:ext uri="{FF2B5EF4-FFF2-40B4-BE49-F238E27FC236}">
              <a16:creationId xmlns:a16="http://schemas.microsoft.com/office/drawing/2014/main" id="{78874F8B-AD57-4AC7-9B54-1A910621EE96}"/>
            </a:ext>
          </a:extLst>
        </xdr:cNvPr>
        <xdr:cNvPicPr>
          <a:picLocks noChangeAspect="1"/>
        </xdr:cNvPicPr>
      </xdr:nvPicPr>
      <xdr:blipFill>
        <a:blip xmlns:r="http://schemas.openxmlformats.org/officeDocument/2006/relationships" r:embed="rId1"/>
        <a:stretch>
          <a:fillRect/>
        </a:stretch>
      </xdr:blipFill>
      <xdr:spPr>
        <a:xfrm>
          <a:off x="4178300" y="5095875"/>
          <a:ext cx="6672777" cy="2391120"/>
        </a:xfrm>
        <a:prstGeom prst="rect">
          <a:avLst/>
        </a:prstGeom>
      </xdr:spPr>
    </xdr:pic>
    <xdr:clientData/>
  </xdr:twoCellAnchor>
  <xdr:twoCellAnchor>
    <xdr:from>
      <xdr:col>3</xdr:col>
      <xdr:colOff>5357356</xdr:colOff>
      <xdr:row>12</xdr:row>
      <xdr:rowOff>36494</xdr:rowOff>
    </xdr:from>
    <xdr:to>
      <xdr:col>3</xdr:col>
      <xdr:colOff>10463220</xdr:colOff>
      <xdr:row>22</xdr:row>
      <xdr:rowOff>120248</xdr:rowOff>
    </xdr:to>
    <xdr:cxnSp macro="">
      <xdr:nvCxnSpPr>
        <xdr:cNvPr id="7" name="Straight Arrow Connector 6">
          <a:extLst>
            <a:ext uri="{FF2B5EF4-FFF2-40B4-BE49-F238E27FC236}">
              <a16:creationId xmlns:a16="http://schemas.microsoft.com/office/drawing/2014/main" id="{ED664366-4B23-4C83-9AA3-FBBD39ED6F40}"/>
            </a:ext>
          </a:extLst>
        </xdr:cNvPr>
        <xdr:cNvCxnSpPr/>
      </xdr:nvCxnSpPr>
      <xdr:spPr>
        <a:xfrm>
          <a:off x="8599031" y="2274869"/>
          <a:ext cx="5105864" cy="197287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8152816</xdr:colOff>
      <xdr:row>24</xdr:row>
      <xdr:rowOff>109482</xdr:rowOff>
    </xdr:from>
    <xdr:to>
      <xdr:col>3</xdr:col>
      <xdr:colOff>10583333</xdr:colOff>
      <xdr:row>36</xdr:row>
      <xdr:rowOff>102184</xdr:rowOff>
    </xdr:to>
    <xdr:cxnSp macro="">
      <xdr:nvCxnSpPr>
        <xdr:cNvPr id="9" name="Straight Arrow Connector 8">
          <a:extLst>
            <a:ext uri="{FF2B5EF4-FFF2-40B4-BE49-F238E27FC236}">
              <a16:creationId xmlns:a16="http://schemas.microsoft.com/office/drawing/2014/main" id="{7FBB188C-FF64-4DAB-8D51-0BDCA0C487E1}"/>
            </a:ext>
          </a:extLst>
        </xdr:cNvPr>
        <xdr:cNvCxnSpPr/>
      </xdr:nvCxnSpPr>
      <xdr:spPr>
        <a:xfrm flipH="1">
          <a:off x="11391316" y="4630682"/>
          <a:ext cx="2427342" cy="217075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42</xdr:row>
      <xdr:rowOff>42333</xdr:rowOff>
    </xdr:from>
    <xdr:to>
      <xdr:col>7</xdr:col>
      <xdr:colOff>268432</xdr:colOff>
      <xdr:row>45</xdr:row>
      <xdr:rowOff>131319</xdr:rowOff>
    </xdr:to>
    <xdr:pic>
      <xdr:nvPicPr>
        <xdr:cNvPr id="10" name="Picture 9">
          <a:extLst>
            <a:ext uri="{FF2B5EF4-FFF2-40B4-BE49-F238E27FC236}">
              <a16:creationId xmlns:a16="http://schemas.microsoft.com/office/drawing/2014/main" id="{ADEE2119-23CF-46FE-A017-D3D0240AC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89592" y="7827433"/>
          <a:ext cx="2171315" cy="628736"/>
        </a:xfrm>
        <a:prstGeom prst="rect">
          <a:avLst/>
        </a:prstGeom>
      </xdr:spPr>
    </xdr:pic>
    <xdr:clientData/>
  </xdr:twoCellAnchor>
  <xdr:twoCellAnchor editAs="oneCell">
    <xdr:from>
      <xdr:col>3</xdr:col>
      <xdr:colOff>3517900</xdr:colOff>
      <xdr:row>8</xdr:row>
      <xdr:rowOff>42333</xdr:rowOff>
    </xdr:from>
    <xdr:to>
      <xdr:col>3</xdr:col>
      <xdr:colOff>10515600</xdr:colOff>
      <xdr:row>42</xdr:row>
      <xdr:rowOff>69531</xdr:rowOff>
    </xdr:to>
    <xdr:pic>
      <xdr:nvPicPr>
        <xdr:cNvPr id="11" name="Picture 10">
          <a:extLst>
            <a:ext uri="{FF2B5EF4-FFF2-40B4-BE49-F238E27FC236}">
              <a16:creationId xmlns:a16="http://schemas.microsoft.com/office/drawing/2014/main" id="{73899243-CE89-4210-A436-F2EA01491866}"/>
            </a:ext>
          </a:extLst>
        </xdr:cNvPr>
        <xdr:cNvPicPr>
          <a:picLocks noChangeAspect="1"/>
        </xdr:cNvPicPr>
      </xdr:nvPicPr>
      <xdr:blipFill>
        <a:blip xmlns:r="http://schemas.openxmlformats.org/officeDocument/2006/relationships" r:embed="rId3"/>
        <a:stretch>
          <a:fillRect/>
        </a:stretch>
      </xdr:blipFill>
      <xdr:spPr>
        <a:xfrm>
          <a:off x="6756400" y="1545166"/>
          <a:ext cx="6997700" cy="6243848"/>
        </a:xfrm>
        <a:prstGeom prst="rect">
          <a:avLst/>
        </a:prstGeom>
        <a:ln w="38100">
          <a:solidFill>
            <a:srgbClr val="FF0000"/>
          </a:solidFill>
        </a:ln>
      </xdr:spPr>
    </xdr:pic>
    <xdr:clientData/>
  </xdr:twoCellAnchor>
  <xdr:twoCellAnchor editAs="oneCell">
    <xdr:from>
      <xdr:col>2</xdr:col>
      <xdr:colOff>114222</xdr:colOff>
      <xdr:row>20</xdr:row>
      <xdr:rowOff>187559</xdr:rowOff>
    </xdr:from>
    <xdr:to>
      <xdr:col>3</xdr:col>
      <xdr:colOff>2588682</xdr:colOff>
      <xdr:row>41</xdr:row>
      <xdr:rowOff>85259</xdr:rowOff>
    </xdr:to>
    <xdr:pic>
      <xdr:nvPicPr>
        <xdr:cNvPr id="12" name="Picture 11">
          <a:extLst>
            <a:ext uri="{FF2B5EF4-FFF2-40B4-BE49-F238E27FC236}">
              <a16:creationId xmlns:a16="http://schemas.microsoft.com/office/drawing/2014/main" id="{42A207D1-A0CB-4A70-ADAA-728E343ABD9E}"/>
            </a:ext>
          </a:extLst>
        </xdr:cNvPr>
        <xdr:cNvPicPr>
          <a:picLocks noChangeAspect="1"/>
        </xdr:cNvPicPr>
      </xdr:nvPicPr>
      <xdr:blipFill>
        <a:blip xmlns:r="http://schemas.openxmlformats.org/officeDocument/2006/relationships" r:embed="rId4"/>
        <a:stretch>
          <a:fillRect/>
        </a:stretch>
      </xdr:blipFill>
      <xdr:spPr>
        <a:xfrm>
          <a:off x="3119889" y="3891726"/>
          <a:ext cx="2707293" cy="3760617"/>
        </a:xfrm>
        <a:prstGeom prst="rect">
          <a:avLst/>
        </a:prstGeom>
      </xdr:spPr>
    </xdr:pic>
    <xdr:clientData/>
  </xdr:twoCellAnchor>
  <xdr:twoCellAnchor>
    <xdr:from>
      <xdr:col>3</xdr:col>
      <xdr:colOff>6540501</xdr:colOff>
      <xdr:row>28</xdr:row>
      <xdr:rowOff>42333</xdr:rowOff>
    </xdr:from>
    <xdr:to>
      <xdr:col>3</xdr:col>
      <xdr:colOff>7255896</xdr:colOff>
      <xdr:row>29</xdr:row>
      <xdr:rowOff>170733</xdr:rowOff>
    </xdr:to>
    <xdr:sp macro="" textlink="">
      <xdr:nvSpPr>
        <xdr:cNvPr id="13" name="Arrow: Down 12">
          <a:extLst>
            <a:ext uri="{FF2B5EF4-FFF2-40B4-BE49-F238E27FC236}">
              <a16:creationId xmlns:a16="http://schemas.microsoft.com/office/drawing/2014/main" id="{62B9ABF9-89F0-4477-A30B-271F01B5D449}"/>
            </a:ext>
          </a:extLst>
        </xdr:cNvPr>
        <xdr:cNvSpPr/>
      </xdr:nvSpPr>
      <xdr:spPr>
        <a:xfrm rot="3528727">
          <a:off x="9982541" y="5066960"/>
          <a:ext cx="308316" cy="71539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1696850</xdr:colOff>
      <xdr:row>17</xdr:row>
      <xdr:rowOff>158749</xdr:rowOff>
    </xdr:from>
    <xdr:to>
      <xdr:col>3</xdr:col>
      <xdr:colOff>8364350</xdr:colOff>
      <xdr:row>26</xdr:row>
      <xdr:rowOff>75593</xdr:rowOff>
    </xdr:to>
    <xdr:sp macro="" textlink="">
      <xdr:nvSpPr>
        <xdr:cNvPr id="14" name="Rectangle 13">
          <a:extLst>
            <a:ext uri="{FF2B5EF4-FFF2-40B4-BE49-F238E27FC236}">
              <a16:creationId xmlns:a16="http://schemas.microsoft.com/office/drawing/2014/main" id="{00000000-0008-0000-0600-00000E000000}"/>
            </a:ext>
          </a:extLst>
        </xdr:cNvPr>
        <xdr:cNvSpPr/>
      </xdr:nvSpPr>
      <xdr:spPr>
        <a:xfrm>
          <a:off x="5397709" y="4822030"/>
          <a:ext cx="6667500" cy="1732547"/>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3</xdr:col>
      <xdr:colOff>936625</xdr:colOff>
      <xdr:row>27</xdr:row>
      <xdr:rowOff>31750</xdr:rowOff>
    </xdr:from>
    <xdr:to>
      <xdr:col>3</xdr:col>
      <xdr:colOff>7609402</xdr:colOff>
      <xdr:row>40</xdr:row>
      <xdr:rowOff>63844</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4048125" y="5318125"/>
          <a:ext cx="6669602" cy="2511770"/>
        </a:xfrm>
        <a:prstGeom prst="rect">
          <a:avLst/>
        </a:prstGeom>
      </xdr:spPr>
    </xdr:pic>
    <xdr:clientData/>
  </xdr:twoCellAnchor>
  <xdr:twoCellAnchor editAs="oneCell">
    <xdr:from>
      <xdr:col>3</xdr:col>
      <xdr:colOff>152400</xdr:colOff>
      <xdr:row>1</xdr:row>
      <xdr:rowOff>161132</xdr:rowOff>
    </xdr:from>
    <xdr:to>
      <xdr:col>3</xdr:col>
      <xdr:colOff>6905799</xdr:colOff>
      <xdr:row>8</xdr:row>
      <xdr:rowOff>1247887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3390900" y="404549"/>
          <a:ext cx="6750224" cy="2325951"/>
        </a:xfrm>
        <a:prstGeom prst="rect">
          <a:avLst/>
        </a:prstGeom>
        <a:ln w="38100">
          <a:solidFill>
            <a:srgbClr val="FF0000"/>
          </a:solidFill>
        </a:ln>
      </xdr:spPr>
    </xdr:pic>
    <xdr:clientData/>
  </xdr:twoCellAnchor>
  <xdr:twoCellAnchor editAs="oneCell">
    <xdr:from>
      <xdr:col>3</xdr:col>
      <xdr:colOff>8306092</xdr:colOff>
      <xdr:row>9</xdr:row>
      <xdr:rowOff>182471</xdr:rowOff>
    </xdr:from>
    <xdr:to>
      <xdr:col>5</xdr:col>
      <xdr:colOff>655824</xdr:colOff>
      <xdr:row>24</xdr:row>
      <xdr:rowOff>114022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554081" y="1875804"/>
          <a:ext cx="3914286" cy="2800000"/>
        </a:xfrm>
        <a:prstGeom prst="rect">
          <a:avLst/>
        </a:prstGeom>
        <a:ln w="38100">
          <a:solidFill>
            <a:srgbClr val="FF0000"/>
          </a:solidFill>
        </a:ln>
      </xdr:spPr>
    </xdr:pic>
    <xdr:clientData/>
  </xdr:twoCellAnchor>
  <xdr:twoCellAnchor>
    <xdr:from>
      <xdr:col>3</xdr:col>
      <xdr:colOff>5080000</xdr:colOff>
      <xdr:row>8</xdr:row>
      <xdr:rowOff>601579</xdr:rowOff>
    </xdr:from>
    <xdr:to>
      <xdr:col>3</xdr:col>
      <xdr:colOff>10466395</xdr:colOff>
      <xdr:row>22</xdr:row>
      <xdr:rowOff>123423</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8321842" y="2138947"/>
          <a:ext cx="5386395" cy="358250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2308882</xdr:colOff>
      <xdr:row>25</xdr:row>
      <xdr:rowOff>51712</xdr:rowOff>
    </xdr:from>
    <xdr:to>
      <xdr:col>3</xdr:col>
      <xdr:colOff>10505707</xdr:colOff>
      <xdr:row>39</xdr:row>
      <xdr:rowOff>68544</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5547382" y="4740129"/>
          <a:ext cx="8193650" cy="2532490"/>
        </a:xfrm>
        <a:prstGeom prst="rect">
          <a:avLst/>
        </a:prstGeom>
      </xdr:spPr>
    </xdr:pic>
    <xdr:clientData/>
  </xdr:twoCellAnchor>
  <xdr:twoCellAnchor editAs="oneCell">
    <xdr:from>
      <xdr:col>4</xdr:col>
      <xdr:colOff>7409</xdr:colOff>
      <xdr:row>46</xdr:row>
      <xdr:rowOff>34924</xdr:rowOff>
    </xdr:from>
    <xdr:to>
      <xdr:col>6</xdr:col>
      <xdr:colOff>445175</xdr:colOff>
      <xdr:row>49</xdr:row>
      <xdr:rowOff>120734</xdr:rowOff>
    </xdr:to>
    <xdr:pic>
      <xdr:nvPicPr>
        <xdr:cNvPr id="12" name="Picture 11">
          <a:extLst>
            <a:ext uri="{FF2B5EF4-FFF2-40B4-BE49-F238E27FC236}">
              <a16:creationId xmlns:a16="http://schemas.microsoft.com/office/drawing/2014/main" id="{FC9EF116-DD47-409E-A260-5869910299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56242" y="8501591"/>
          <a:ext cx="2173432" cy="625561"/>
        </a:xfrm>
        <a:prstGeom prst="rect">
          <a:avLst/>
        </a:prstGeom>
      </xdr:spPr>
    </xdr:pic>
    <xdr:clientData/>
  </xdr:twoCellAnchor>
  <xdr:twoCellAnchor editAs="oneCell">
    <xdr:from>
      <xdr:col>3</xdr:col>
      <xdr:colOff>2977092</xdr:colOff>
      <xdr:row>41</xdr:row>
      <xdr:rowOff>36456</xdr:rowOff>
    </xdr:from>
    <xdr:to>
      <xdr:col>6</xdr:col>
      <xdr:colOff>525462</xdr:colOff>
      <xdr:row>50</xdr:row>
      <xdr:rowOff>87578</xdr:rowOff>
    </xdr:to>
    <xdr:pic>
      <xdr:nvPicPr>
        <xdr:cNvPr id="13" name="Picture 12">
          <a:extLst>
            <a:ext uri="{FF2B5EF4-FFF2-40B4-BE49-F238E27FC236}">
              <a16:creationId xmlns:a16="http://schemas.microsoft.com/office/drawing/2014/main" id="{4091176B-AEF2-41D3-9DCC-6B023EF21A69}"/>
            </a:ext>
          </a:extLst>
        </xdr:cNvPr>
        <xdr:cNvPicPr>
          <a:picLocks noChangeAspect="1"/>
        </xdr:cNvPicPr>
      </xdr:nvPicPr>
      <xdr:blipFill>
        <a:blip xmlns:r="http://schemas.openxmlformats.org/officeDocument/2006/relationships" r:embed="rId6"/>
        <a:stretch>
          <a:fillRect/>
        </a:stretch>
      </xdr:blipFill>
      <xdr:spPr>
        <a:xfrm>
          <a:off x="6215592" y="7603539"/>
          <a:ext cx="9997544" cy="1667197"/>
        </a:xfrm>
        <a:prstGeom prst="rect">
          <a:avLst/>
        </a:prstGeom>
      </xdr:spPr>
    </xdr:pic>
    <xdr:clientData/>
  </xdr:twoCellAnchor>
  <xdr:twoCellAnchor editAs="oneCell">
    <xdr:from>
      <xdr:col>3</xdr:col>
      <xdr:colOff>8213613</xdr:colOff>
      <xdr:row>1</xdr:row>
      <xdr:rowOff>133684</xdr:rowOff>
    </xdr:from>
    <xdr:to>
      <xdr:col>5</xdr:col>
      <xdr:colOff>868948</xdr:colOff>
      <xdr:row>9</xdr:row>
      <xdr:rowOff>47575</xdr:rowOff>
    </xdr:to>
    <xdr:pic>
      <xdr:nvPicPr>
        <xdr:cNvPr id="4" name="Picture 3">
          <a:extLst>
            <a:ext uri="{FF2B5EF4-FFF2-40B4-BE49-F238E27FC236}">
              <a16:creationId xmlns:a16="http://schemas.microsoft.com/office/drawing/2014/main" id="{11DE4FBB-65DB-4174-B1A4-24D46339774F}"/>
            </a:ext>
          </a:extLst>
        </xdr:cNvPr>
        <xdr:cNvPicPr>
          <a:picLocks noChangeAspect="1"/>
        </xdr:cNvPicPr>
      </xdr:nvPicPr>
      <xdr:blipFill>
        <a:blip xmlns:r="http://schemas.openxmlformats.org/officeDocument/2006/relationships" r:embed="rId7"/>
        <a:stretch>
          <a:fillRect/>
        </a:stretch>
      </xdr:blipFill>
      <xdr:spPr>
        <a:xfrm>
          <a:off x="11455455" y="384342"/>
          <a:ext cx="4219019" cy="2811162"/>
        </a:xfrm>
        <a:prstGeom prst="rect">
          <a:avLst/>
        </a:prstGeom>
        <a:ln w="38100">
          <a:solidFill>
            <a:srgbClr val="FF0000"/>
          </a:solidFill>
        </a:ln>
      </xdr:spPr>
    </xdr:pic>
    <xdr:clientData/>
  </xdr:twoCellAnchor>
  <xdr:twoCellAnchor>
    <xdr:from>
      <xdr:col>3</xdr:col>
      <xdr:colOff>9990667</xdr:colOff>
      <xdr:row>24</xdr:row>
      <xdr:rowOff>106307</xdr:rowOff>
    </xdr:from>
    <xdr:to>
      <xdr:col>3</xdr:col>
      <xdr:colOff>10580158</xdr:colOff>
      <xdr:row>34</xdr:row>
      <xdr:rowOff>169333</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H="1">
          <a:off x="13229167" y="4614807"/>
          <a:ext cx="589491" cy="186219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214313</xdr:colOff>
      <xdr:row>20</xdr:row>
      <xdr:rowOff>35719</xdr:rowOff>
    </xdr:from>
    <xdr:to>
      <xdr:col>18</xdr:col>
      <xdr:colOff>202406</xdr:colOff>
      <xdr:row>33</xdr:row>
      <xdr:rowOff>69453</xdr:rowOff>
    </xdr:to>
    <xdr:sp macro="" textlink="">
      <xdr:nvSpPr>
        <xdr:cNvPr id="9" name="Rectangle 8">
          <a:extLst>
            <a:ext uri="{FF2B5EF4-FFF2-40B4-BE49-F238E27FC236}">
              <a16:creationId xmlns:a16="http://schemas.microsoft.com/office/drawing/2014/main" id="{00000000-0008-0000-0700-000009000000}"/>
            </a:ext>
          </a:extLst>
        </xdr:cNvPr>
        <xdr:cNvSpPr/>
      </xdr:nvSpPr>
      <xdr:spPr>
        <a:xfrm>
          <a:off x="4464844" y="3905250"/>
          <a:ext cx="6667500" cy="2510234"/>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6</xdr:col>
      <xdr:colOff>9961</xdr:colOff>
      <xdr:row>0</xdr:row>
      <xdr:rowOff>95251</xdr:rowOff>
    </xdr:from>
    <xdr:to>
      <xdr:col>15</xdr:col>
      <xdr:colOff>285750</xdr:colOff>
      <xdr:row>25</xdr:row>
      <xdr:rowOff>74520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3667561" y="95251"/>
          <a:ext cx="5762189" cy="4870800"/>
        </a:xfrm>
        <a:prstGeom prst="rect">
          <a:avLst/>
        </a:prstGeom>
      </xdr:spPr>
    </xdr:pic>
    <xdr:clientData/>
  </xdr:twoCellAnchor>
  <xdr:twoCellAnchor editAs="oneCell">
    <xdr:from>
      <xdr:col>5</xdr:col>
      <xdr:colOff>394291</xdr:colOff>
      <xdr:row>31</xdr:row>
      <xdr:rowOff>12036</xdr:rowOff>
    </xdr:from>
    <xdr:to>
      <xdr:col>20</xdr:col>
      <xdr:colOff>143466</xdr:colOff>
      <xdr:row>47</xdr:row>
      <xdr:rowOff>162494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3440076" y="5859943"/>
          <a:ext cx="8880180" cy="3163016"/>
        </a:xfrm>
        <a:prstGeom prst="rect">
          <a:avLst/>
        </a:prstGeom>
      </xdr:spPr>
    </xdr:pic>
    <xdr:clientData/>
  </xdr:twoCellAnchor>
  <xdr:twoCellAnchor editAs="oneCell">
    <xdr:from>
      <xdr:col>16</xdr:col>
      <xdr:colOff>84531</xdr:colOff>
      <xdr:row>19</xdr:row>
      <xdr:rowOff>105456</xdr:rowOff>
    </xdr:from>
    <xdr:to>
      <xdr:col>26</xdr:col>
      <xdr:colOff>102965</xdr:colOff>
      <xdr:row>30</xdr:row>
      <xdr:rowOff>59531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3"/>
        <a:srcRect b="11141"/>
        <a:stretch/>
      </xdr:blipFill>
      <xdr:spPr>
        <a:xfrm>
          <a:off x="9800031" y="3784487"/>
          <a:ext cx="6347003" cy="2073388"/>
        </a:xfrm>
        <a:prstGeom prst="rect">
          <a:avLst/>
        </a:prstGeom>
      </xdr:spPr>
    </xdr:pic>
    <xdr:clientData/>
  </xdr:twoCellAnchor>
  <xdr:twoCellAnchor>
    <xdr:from>
      <xdr:col>8</xdr:col>
      <xdr:colOff>16329</xdr:colOff>
      <xdr:row>19</xdr:row>
      <xdr:rowOff>95250</xdr:rowOff>
    </xdr:from>
    <xdr:to>
      <xdr:col>16</xdr:col>
      <xdr:colOff>210436</xdr:colOff>
      <xdr:row>22</xdr:row>
      <xdr:rowOff>110756</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4889585" y="3683738"/>
          <a:ext cx="5067363" cy="580361"/>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99681</xdr:colOff>
      <xdr:row>22</xdr:row>
      <xdr:rowOff>107156</xdr:rowOff>
    </xdr:from>
    <xdr:to>
      <xdr:col>23</xdr:col>
      <xdr:colOff>83344</xdr:colOff>
      <xdr:row>43</xdr:row>
      <xdr:rowOff>88604</xdr:rowOff>
    </xdr:to>
    <xdr:cxnSp macro="">
      <xdr:nvCxnSpPr>
        <xdr:cNvPr id="8" name="Straight Arrow Connector 7">
          <a:extLst>
            <a:ext uri="{FF2B5EF4-FFF2-40B4-BE49-F238E27FC236}">
              <a16:creationId xmlns:a16="http://schemas.microsoft.com/office/drawing/2014/main" id="{00000000-0008-0000-0700-000008000000}"/>
            </a:ext>
          </a:extLst>
        </xdr:cNvPr>
        <xdr:cNvCxnSpPr/>
      </xdr:nvCxnSpPr>
      <xdr:spPr>
        <a:xfrm flipH="1">
          <a:off x="7993525" y="4357687"/>
          <a:ext cx="6055850" cy="398194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523874</xdr:colOff>
      <xdr:row>44</xdr:row>
      <xdr:rowOff>154781</xdr:rowOff>
    </xdr:from>
    <xdr:to>
      <xdr:col>26</xdr:col>
      <xdr:colOff>512113</xdr:colOff>
      <xdr:row>48</xdr:row>
      <xdr:rowOff>69142</xdr:rowOff>
    </xdr:to>
    <xdr:pic>
      <xdr:nvPicPr>
        <xdr:cNvPr id="10" name="Picture 9">
          <a:extLst>
            <a:ext uri="{FF2B5EF4-FFF2-40B4-BE49-F238E27FC236}">
              <a16:creationId xmlns:a16="http://schemas.microsoft.com/office/drawing/2014/main" id="{04B1CD5C-100E-43C0-8409-3B678729C6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311437" y="8274844"/>
          <a:ext cx="2167082" cy="6287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0958EC65-6C09-4D95-83C4-BE36A039BD16}"/>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103114</xdr:colOff>
      <xdr:row>1</xdr:row>
      <xdr:rowOff>1342464</xdr:rowOff>
    </xdr:from>
    <xdr:to>
      <xdr:col>0</xdr:col>
      <xdr:colOff>4983253</xdr:colOff>
      <xdr:row>3</xdr:row>
      <xdr:rowOff>120984</xdr:rowOff>
    </xdr:to>
    <xdr:pic>
      <xdr:nvPicPr>
        <xdr:cNvPr id="3" name="Picture 2">
          <a:extLst>
            <a:ext uri="{FF2B5EF4-FFF2-40B4-BE49-F238E27FC236}">
              <a16:creationId xmlns:a16="http://schemas.microsoft.com/office/drawing/2014/main" id="{813A45EA-5837-49E7-9459-20A9FA809D8D}"/>
            </a:ext>
          </a:extLst>
        </xdr:cNvPr>
        <xdr:cNvPicPr>
          <a:picLocks noChangeAspect="1"/>
        </xdr:cNvPicPr>
      </xdr:nvPicPr>
      <xdr:blipFill>
        <a:blip xmlns:r="http://schemas.openxmlformats.org/officeDocument/2006/relationships" r:embed="rId1"/>
        <a:stretch>
          <a:fillRect/>
        </a:stretch>
      </xdr:blipFill>
      <xdr:spPr>
        <a:xfrm>
          <a:off x="103114" y="1652027"/>
          <a:ext cx="4880139" cy="1344713"/>
        </a:xfrm>
        <a:prstGeom prst="rect">
          <a:avLst/>
        </a:prstGeom>
        <a:ln w="38100">
          <a:solidFill>
            <a:srgbClr val="FF0000"/>
          </a:solidFill>
        </a:ln>
      </xdr:spPr>
    </xdr:pic>
    <xdr:clientData/>
  </xdr:twoCellAnchor>
  <xdr:twoCellAnchor editAs="oneCell">
    <xdr:from>
      <xdr:col>0</xdr:col>
      <xdr:colOff>2597138</xdr:colOff>
      <xdr:row>3</xdr:row>
      <xdr:rowOff>1357685</xdr:rowOff>
    </xdr:from>
    <xdr:to>
      <xdr:col>0</xdr:col>
      <xdr:colOff>4398595</xdr:colOff>
      <xdr:row>7</xdr:row>
      <xdr:rowOff>184833</xdr:rowOff>
    </xdr:to>
    <xdr:pic>
      <xdr:nvPicPr>
        <xdr:cNvPr id="5" name="Picture 4">
          <a:extLst>
            <a:ext uri="{FF2B5EF4-FFF2-40B4-BE49-F238E27FC236}">
              <a16:creationId xmlns:a16="http://schemas.microsoft.com/office/drawing/2014/main" id="{C985B812-D2D7-4970-9152-B9F3049E465A}"/>
            </a:ext>
          </a:extLst>
        </xdr:cNvPr>
        <xdr:cNvPicPr>
          <a:picLocks noChangeAspect="1"/>
        </xdr:cNvPicPr>
      </xdr:nvPicPr>
      <xdr:blipFill>
        <a:blip xmlns:r="http://schemas.openxmlformats.org/officeDocument/2006/relationships" r:embed="rId2"/>
        <a:stretch>
          <a:fillRect/>
        </a:stretch>
      </xdr:blipFill>
      <xdr:spPr>
        <a:xfrm>
          <a:off x="2597138" y="4238229"/>
          <a:ext cx="1801457" cy="2283802"/>
        </a:xfrm>
        <a:prstGeom prst="rect">
          <a:avLst/>
        </a:prstGeom>
        <a:ln w="38100">
          <a:solidFill>
            <a:srgbClr val="FF0000"/>
          </a:solidFill>
        </a:ln>
      </xdr:spPr>
    </xdr:pic>
    <xdr:clientData/>
  </xdr:twoCellAnchor>
  <xdr:twoCellAnchor editAs="oneCell">
    <xdr:from>
      <xdr:col>0</xdr:col>
      <xdr:colOff>1495846</xdr:colOff>
      <xdr:row>3</xdr:row>
      <xdr:rowOff>122463</xdr:rowOff>
    </xdr:from>
    <xdr:to>
      <xdr:col>0</xdr:col>
      <xdr:colOff>3677299</xdr:colOff>
      <xdr:row>3</xdr:row>
      <xdr:rowOff>1402446</xdr:rowOff>
    </xdr:to>
    <xdr:pic>
      <xdr:nvPicPr>
        <xdr:cNvPr id="6" name="Picture 5">
          <a:extLst>
            <a:ext uri="{FF2B5EF4-FFF2-40B4-BE49-F238E27FC236}">
              <a16:creationId xmlns:a16="http://schemas.microsoft.com/office/drawing/2014/main" id="{974A069F-3B72-4F97-B117-DE1874897911}"/>
            </a:ext>
          </a:extLst>
        </xdr:cNvPr>
        <xdr:cNvPicPr>
          <a:picLocks noChangeAspect="1"/>
        </xdr:cNvPicPr>
      </xdr:nvPicPr>
      <xdr:blipFill>
        <a:blip xmlns:r="http://schemas.openxmlformats.org/officeDocument/2006/relationships" r:embed="rId3"/>
        <a:stretch>
          <a:fillRect/>
        </a:stretch>
      </xdr:blipFill>
      <xdr:spPr>
        <a:xfrm>
          <a:off x="1495846" y="2991869"/>
          <a:ext cx="2181453" cy="1283158"/>
        </a:xfrm>
        <a:prstGeom prst="rect">
          <a:avLst/>
        </a:prstGeom>
        <a:ln w="38100">
          <a:solidFill>
            <a:srgbClr val="FF0000"/>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349250</xdr:colOff>
      <xdr:row>8</xdr:row>
      <xdr:rowOff>15875</xdr:rowOff>
    </xdr:from>
    <xdr:to>
      <xdr:col>10</xdr:col>
      <xdr:colOff>571500</xdr:colOff>
      <xdr:row>21</xdr:row>
      <xdr:rowOff>49609</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555625" y="1746250"/>
          <a:ext cx="5651500" cy="2510234"/>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9525</xdr:colOff>
      <xdr:row>8</xdr:row>
      <xdr:rowOff>180975</xdr:rowOff>
    </xdr:from>
    <xdr:to>
      <xdr:col>9</xdr:col>
      <xdr:colOff>558800</xdr:colOff>
      <xdr:row>26</xdr:row>
      <xdr:rowOff>96191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 y="2276475"/>
          <a:ext cx="5429250" cy="3344216"/>
        </a:xfrm>
        <a:prstGeom prst="rect">
          <a:avLst/>
        </a:prstGeom>
      </xdr:spPr>
    </xdr:pic>
    <xdr:clientData/>
  </xdr:twoCellAnchor>
  <xdr:twoCellAnchor editAs="oneCell">
    <xdr:from>
      <xdr:col>10</xdr:col>
      <xdr:colOff>508000</xdr:colOff>
      <xdr:row>1</xdr:row>
      <xdr:rowOff>47625</xdr:rowOff>
    </xdr:from>
    <xdr:to>
      <xdr:col>15</xdr:col>
      <xdr:colOff>520700</xdr:colOff>
      <xdr:row>26</xdr:row>
      <xdr:rowOff>1</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444500"/>
          <a:ext cx="3025775"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280801</xdr:colOff>
      <xdr:row>40</xdr:row>
      <xdr:rowOff>38194</xdr:rowOff>
    </xdr:from>
    <xdr:to>
      <xdr:col>16</xdr:col>
      <xdr:colOff>542229</xdr:colOff>
      <xdr:row>43</xdr:row>
      <xdr:rowOff>117468</xdr:rowOff>
    </xdr:to>
    <xdr:pic>
      <xdr:nvPicPr>
        <xdr:cNvPr id="6" name="Picture 5">
          <a:extLst>
            <a:ext uri="{FF2B5EF4-FFF2-40B4-BE49-F238E27FC236}">
              <a16:creationId xmlns:a16="http://schemas.microsoft.com/office/drawing/2014/main" id="{38DEEB4D-AAEB-47A6-9C53-5A3EEC7CF7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38926" y="7357036"/>
          <a:ext cx="2176607" cy="625561"/>
        </a:xfrm>
        <a:prstGeom prst="rect">
          <a:avLst/>
        </a:prstGeom>
      </xdr:spPr>
    </xdr:pic>
    <xdr:clientData/>
  </xdr:twoCellAnchor>
  <xdr:twoCellAnchor editAs="oneCell">
    <xdr:from>
      <xdr:col>7</xdr:col>
      <xdr:colOff>53250</xdr:colOff>
      <xdr:row>26</xdr:row>
      <xdr:rowOff>87638</xdr:rowOff>
    </xdr:from>
    <xdr:to>
      <xdr:col>12</xdr:col>
      <xdr:colOff>469248</xdr:colOff>
      <xdr:row>43</xdr:row>
      <xdr:rowOff>143019</xdr:rowOff>
    </xdr:to>
    <xdr:pic>
      <xdr:nvPicPr>
        <xdr:cNvPr id="7" name="Picture 6">
          <a:extLst>
            <a:ext uri="{FF2B5EF4-FFF2-40B4-BE49-F238E27FC236}">
              <a16:creationId xmlns:a16="http://schemas.microsoft.com/office/drawing/2014/main" id="{0C9E2470-F6FB-4418-B557-3A69D3656D95}"/>
            </a:ext>
          </a:extLst>
        </xdr:cNvPr>
        <xdr:cNvPicPr>
          <a:picLocks noChangeAspect="1"/>
        </xdr:cNvPicPr>
      </xdr:nvPicPr>
      <xdr:blipFill>
        <a:blip xmlns:r="http://schemas.openxmlformats.org/officeDocument/2006/relationships" r:embed="rId4"/>
        <a:stretch>
          <a:fillRect/>
        </a:stretch>
      </xdr:blipFill>
      <xdr:spPr>
        <a:xfrm>
          <a:off x="4087368" y="4857142"/>
          <a:ext cx="3605845" cy="3154181"/>
        </a:xfrm>
        <a:prstGeom prst="rect">
          <a:avLst/>
        </a:prstGeom>
        <a:ln w="38100">
          <a:solidFill>
            <a:srgbClr val="FF0000"/>
          </a:solidFill>
        </a:ln>
      </xdr:spPr>
    </xdr:pic>
    <xdr:clientData/>
  </xdr:twoCellAnchor>
  <xdr:twoCellAnchor>
    <xdr:from>
      <xdr:col>11</xdr:col>
      <xdr:colOff>518271</xdr:colOff>
      <xdr:row>30</xdr:row>
      <xdr:rowOff>164913</xdr:rowOff>
    </xdr:from>
    <xdr:to>
      <xdr:col>12</xdr:col>
      <xdr:colOff>605857</xdr:colOff>
      <xdr:row>32</xdr:row>
      <xdr:rowOff>128088</xdr:rowOff>
    </xdr:to>
    <xdr:sp macro="" textlink="">
      <xdr:nvSpPr>
        <xdr:cNvPr id="8" name="Arrow: Down 7">
          <a:extLst>
            <a:ext uri="{FF2B5EF4-FFF2-40B4-BE49-F238E27FC236}">
              <a16:creationId xmlns:a16="http://schemas.microsoft.com/office/drawing/2014/main" id="{2465BDCC-77C9-4812-887B-00833ED69220}"/>
            </a:ext>
          </a:extLst>
        </xdr:cNvPr>
        <xdr:cNvSpPr/>
      </xdr:nvSpPr>
      <xdr:spPr>
        <a:xfrm rot="3528727">
          <a:off x="7300504" y="5506044"/>
          <a:ext cx="327366" cy="7249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168087</xdr:colOff>
      <xdr:row>39</xdr:row>
      <xdr:rowOff>38847</xdr:rowOff>
    </xdr:from>
    <xdr:to>
      <xdr:col>13</xdr:col>
      <xdr:colOff>255673</xdr:colOff>
      <xdr:row>41</xdr:row>
      <xdr:rowOff>2021</xdr:rowOff>
    </xdr:to>
    <xdr:sp macro="" textlink="">
      <xdr:nvSpPr>
        <xdr:cNvPr id="9" name="Arrow: Down 8">
          <a:extLst>
            <a:ext uri="{FF2B5EF4-FFF2-40B4-BE49-F238E27FC236}">
              <a16:creationId xmlns:a16="http://schemas.microsoft.com/office/drawing/2014/main" id="{5DB7453A-17D4-4527-84F0-2CE0AE6A50AE}"/>
            </a:ext>
          </a:extLst>
        </xdr:cNvPr>
        <xdr:cNvSpPr/>
      </xdr:nvSpPr>
      <xdr:spPr>
        <a:xfrm rot="3528727">
          <a:off x="7251478" y="7284978"/>
          <a:ext cx="341373" cy="696906"/>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04F2DEA6-6E9B-4F5F-AE98-35FA60714D52}"/>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1196742</xdr:colOff>
      <xdr:row>1</xdr:row>
      <xdr:rowOff>314664</xdr:rowOff>
    </xdr:from>
    <xdr:to>
      <xdr:col>0</xdr:col>
      <xdr:colOff>4325031</xdr:colOff>
      <xdr:row>1</xdr:row>
      <xdr:rowOff>3812490</xdr:rowOff>
    </xdr:to>
    <xdr:pic>
      <xdr:nvPicPr>
        <xdr:cNvPr id="3" name="Picture 2">
          <a:extLst>
            <a:ext uri="{FF2B5EF4-FFF2-40B4-BE49-F238E27FC236}">
              <a16:creationId xmlns:a16="http://schemas.microsoft.com/office/drawing/2014/main" id="{265794B1-7E82-4D70-8C04-70684E2A0414}"/>
            </a:ext>
          </a:extLst>
        </xdr:cNvPr>
        <xdr:cNvPicPr>
          <a:picLocks noChangeAspect="1"/>
        </xdr:cNvPicPr>
      </xdr:nvPicPr>
      <xdr:blipFill>
        <a:blip xmlns:r="http://schemas.openxmlformats.org/officeDocument/2006/relationships" r:embed="rId1"/>
        <a:stretch>
          <a:fillRect/>
        </a:stretch>
      </xdr:blipFill>
      <xdr:spPr>
        <a:xfrm>
          <a:off x="1196742" y="629329"/>
          <a:ext cx="3128289" cy="3497826"/>
        </a:xfrm>
        <a:prstGeom prst="rect">
          <a:avLst/>
        </a:prstGeom>
        <a:ln w="38100">
          <a:solidFill>
            <a:srgbClr val="FF0000"/>
          </a:solidFill>
        </a:ln>
      </xdr:spPr>
    </xdr:pic>
    <xdr:clientData/>
  </xdr:twoCellAnchor>
  <xdr:twoCellAnchor editAs="oneCell">
    <xdr:from>
      <xdr:col>0</xdr:col>
      <xdr:colOff>4345782</xdr:colOff>
      <xdr:row>1</xdr:row>
      <xdr:rowOff>144575</xdr:rowOff>
    </xdr:from>
    <xdr:to>
      <xdr:col>1</xdr:col>
      <xdr:colOff>5131511</xdr:colOff>
      <xdr:row>1</xdr:row>
      <xdr:rowOff>3875611</xdr:rowOff>
    </xdr:to>
    <xdr:pic>
      <xdr:nvPicPr>
        <xdr:cNvPr id="4" name="Picture 3">
          <a:extLst>
            <a:ext uri="{FF2B5EF4-FFF2-40B4-BE49-F238E27FC236}">
              <a16:creationId xmlns:a16="http://schemas.microsoft.com/office/drawing/2014/main" id="{241CCD5B-654E-4B19-A2E3-B715F5E3F343}"/>
            </a:ext>
          </a:extLst>
        </xdr:cNvPr>
        <xdr:cNvPicPr>
          <a:picLocks noChangeAspect="1"/>
        </xdr:cNvPicPr>
      </xdr:nvPicPr>
      <xdr:blipFill>
        <a:blip xmlns:r="http://schemas.openxmlformats.org/officeDocument/2006/relationships" r:embed="rId2"/>
        <a:stretch>
          <a:fillRect/>
        </a:stretch>
      </xdr:blipFill>
      <xdr:spPr>
        <a:xfrm>
          <a:off x="4345782" y="459240"/>
          <a:ext cx="6095690" cy="3734211"/>
        </a:xfrm>
        <a:prstGeom prst="rect">
          <a:avLst/>
        </a:prstGeom>
        <a:ln w="38100">
          <a:solidFill>
            <a:srgbClr val="FF0000"/>
          </a:solidFill>
        </a:ln>
      </xdr:spPr>
    </xdr:pic>
    <xdr:clientData/>
  </xdr:twoCellAnchor>
  <xdr:twoCellAnchor>
    <xdr:from>
      <xdr:col>1</xdr:col>
      <xdr:colOff>1416843</xdr:colOff>
      <xdr:row>3</xdr:row>
      <xdr:rowOff>166688</xdr:rowOff>
    </xdr:from>
    <xdr:to>
      <xdr:col>2</xdr:col>
      <xdr:colOff>3032917</xdr:colOff>
      <xdr:row>15</xdr:row>
      <xdr:rowOff>15479</xdr:rowOff>
    </xdr:to>
    <xdr:sp macro="" textlink="">
      <xdr:nvSpPr>
        <xdr:cNvPr id="7" name="Rectangle 6">
          <a:extLst>
            <a:ext uri="{FF2B5EF4-FFF2-40B4-BE49-F238E27FC236}">
              <a16:creationId xmlns:a16="http://schemas.microsoft.com/office/drawing/2014/main" id="{EE456EED-138A-4F8E-BB8B-34018DBFA6F8}"/>
            </a:ext>
          </a:extLst>
        </xdr:cNvPr>
        <xdr:cNvSpPr/>
      </xdr:nvSpPr>
      <xdr:spPr>
        <a:xfrm>
          <a:off x="6488906" y="4881563"/>
          <a:ext cx="6807199" cy="2408635"/>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xdr:from>
      <xdr:col>0</xdr:col>
      <xdr:colOff>3929063</xdr:colOff>
      <xdr:row>1</xdr:row>
      <xdr:rowOff>1845468</xdr:rowOff>
    </xdr:from>
    <xdr:to>
      <xdr:col>0</xdr:col>
      <xdr:colOff>4644458</xdr:colOff>
      <xdr:row>1</xdr:row>
      <xdr:rowOff>2156959</xdr:rowOff>
    </xdr:to>
    <xdr:sp macro="" textlink="">
      <xdr:nvSpPr>
        <xdr:cNvPr id="8" name="Arrow: Down 7">
          <a:extLst>
            <a:ext uri="{FF2B5EF4-FFF2-40B4-BE49-F238E27FC236}">
              <a16:creationId xmlns:a16="http://schemas.microsoft.com/office/drawing/2014/main" id="{1833E2DA-5B56-4A73-BE8D-4A5CCB1472CE}"/>
            </a:ext>
          </a:extLst>
        </xdr:cNvPr>
        <xdr:cNvSpPr/>
      </xdr:nvSpPr>
      <xdr:spPr>
        <a:xfrm rot="3528727">
          <a:off x="4131015" y="1953079"/>
          <a:ext cx="311491" cy="71539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3687194</xdr:colOff>
      <xdr:row>1</xdr:row>
      <xdr:rowOff>1704069</xdr:rowOff>
    </xdr:from>
    <xdr:to>
      <xdr:col>1</xdr:col>
      <xdr:colOff>5434463</xdr:colOff>
      <xdr:row>1</xdr:row>
      <xdr:rowOff>4049997</xdr:rowOff>
    </xdr:to>
    <xdr:sp macro="" textlink="">
      <xdr:nvSpPr>
        <xdr:cNvPr id="275" name="Rectangle 274">
          <a:extLst>
            <a:ext uri="{FF2B5EF4-FFF2-40B4-BE49-F238E27FC236}">
              <a16:creationId xmlns:a16="http://schemas.microsoft.com/office/drawing/2014/main" id="{BA0678DC-411E-4866-829F-9DB8E1333A24}"/>
            </a:ext>
          </a:extLst>
        </xdr:cNvPr>
        <xdr:cNvSpPr/>
      </xdr:nvSpPr>
      <xdr:spPr>
        <a:xfrm>
          <a:off x="3687194" y="2018734"/>
          <a:ext cx="7054055" cy="2345928"/>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CAF5C728-3C80-4030-979B-169BB18621E5}"/>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67014</xdr:colOff>
      <xdr:row>1</xdr:row>
      <xdr:rowOff>1771276</xdr:rowOff>
    </xdr:from>
    <xdr:to>
      <xdr:col>0</xdr:col>
      <xdr:colOff>5151550</xdr:colOff>
      <xdr:row>1</xdr:row>
      <xdr:rowOff>4535488</xdr:rowOff>
    </xdr:to>
    <xdr:pic>
      <xdr:nvPicPr>
        <xdr:cNvPr id="3" name="Picture 2">
          <a:extLst>
            <a:ext uri="{FF2B5EF4-FFF2-40B4-BE49-F238E27FC236}">
              <a16:creationId xmlns:a16="http://schemas.microsoft.com/office/drawing/2014/main" id="{B9B5EBB2-6FD1-4BA7-BC28-2A5C8055F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14" y="2085941"/>
          <a:ext cx="5087711" cy="2764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112713</xdr:colOff>
      <xdr:row>1</xdr:row>
      <xdr:rowOff>4439226</xdr:rowOff>
    </xdr:from>
    <xdr:to>
      <xdr:col>0</xdr:col>
      <xdr:colOff>5094175</xdr:colOff>
      <xdr:row>5</xdr:row>
      <xdr:rowOff>73137</xdr:rowOff>
    </xdr:to>
    <xdr:pic>
      <xdr:nvPicPr>
        <xdr:cNvPr id="4" name="Picture 3">
          <a:extLst>
            <a:ext uri="{FF2B5EF4-FFF2-40B4-BE49-F238E27FC236}">
              <a16:creationId xmlns:a16="http://schemas.microsoft.com/office/drawing/2014/main" id="{049C04B6-6953-4470-8019-577549ACD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713" y="4753891"/>
          <a:ext cx="4978287" cy="2309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1587</xdr:colOff>
      <xdr:row>1</xdr:row>
      <xdr:rowOff>1510619</xdr:rowOff>
    </xdr:from>
    <xdr:to>
      <xdr:col>1</xdr:col>
      <xdr:colOff>6634162</xdr:colOff>
      <xdr:row>1</xdr:row>
      <xdr:rowOff>3815669</xdr:rowOff>
    </xdr:to>
    <xdr:grpSp>
      <xdr:nvGrpSpPr>
        <xdr:cNvPr id="20486" name="Group 6">
          <a:extLst>
            <a:ext uri="{FF2B5EF4-FFF2-40B4-BE49-F238E27FC236}">
              <a16:creationId xmlns:a16="http://schemas.microsoft.com/office/drawing/2014/main" id="{F0B79C31-91F4-4A6F-99CD-B32C57B8B100}"/>
            </a:ext>
          </a:extLst>
        </xdr:cNvPr>
        <xdr:cNvGrpSpPr>
          <a:grpSpLocks noChangeAspect="1"/>
        </xdr:cNvGrpSpPr>
      </xdr:nvGrpSpPr>
      <xdr:grpSpPr bwMode="auto">
        <a:xfrm>
          <a:off x="5070248" y="1825284"/>
          <a:ext cx="6556375" cy="2305050"/>
          <a:chOff x="807" y="301"/>
          <a:chExt cx="1044" cy="363"/>
        </a:xfrm>
      </xdr:grpSpPr>
      <xdr:sp macro="" textlink="">
        <xdr:nvSpPr>
          <xdr:cNvPr id="20485" name="AutoShape 5">
            <a:extLst>
              <a:ext uri="{FF2B5EF4-FFF2-40B4-BE49-F238E27FC236}">
                <a16:creationId xmlns:a16="http://schemas.microsoft.com/office/drawing/2014/main" id="{11284645-82B0-43A8-BB69-76771BDE8179}"/>
              </a:ext>
            </a:extLst>
          </xdr:cNvPr>
          <xdr:cNvSpPr>
            <a:spLocks noChangeAspect="1" noChangeArrowheads="1" noTextEdit="1"/>
          </xdr:cNvSpPr>
        </xdr:nvSpPr>
        <xdr:spPr bwMode="auto">
          <a:xfrm>
            <a:off x="807" y="301"/>
            <a:ext cx="1044" cy="363"/>
          </a:xfrm>
          <a:prstGeom prst="rect">
            <a:avLst/>
          </a:prstGeom>
          <a:noFill/>
          <a:ln w="19050" cap="flat" cmpd="sng" algn="ctr">
            <a:solidFill>
              <a:srgbClr val="000000"/>
            </a:solidFill>
            <a:prstDash val="solid"/>
            <a:miter lim="800000"/>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20687" name="Group 207">
            <a:extLst>
              <a:ext uri="{FF2B5EF4-FFF2-40B4-BE49-F238E27FC236}">
                <a16:creationId xmlns:a16="http://schemas.microsoft.com/office/drawing/2014/main" id="{E0BF2CBE-01F1-4E08-9854-E6F1BBC1752F}"/>
              </a:ext>
            </a:extLst>
          </xdr:cNvPr>
          <xdr:cNvGrpSpPr>
            <a:grpSpLocks/>
          </xdr:cNvGrpSpPr>
        </xdr:nvGrpSpPr>
        <xdr:grpSpPr bwMode="auto">
          <a:xfrm>
            <a:off x="810" y="302"/>
            <a:ext cx="1001" cy="346"/>
            <a:chOff x="810" y="302"/>
            <a:chExt cx="1001" cy="346"/>
          </a:xfrm>
        </xdr:grpSpPr>
        <xdr:sp macro="" textlink="">
          <xdr:nvSpPr>
            <xdr:cNvPr id="20487" name="Rectangle 7">
              <a:extLst>
                <a:ext uri="{FF2B5EF4-FFF2-40B4-BE49-F238E27FC236}">
                  <a16:creationId xmlns:a16="http://schemas.microsoft.com/office/drawing/2014/main" id="{58D978D7-6E2F-4F51-B33A-8484A5429321}"/>
                </a:ext>
              </a:extLst>
            </xdr:cNvPr>
            <xdr:cNvSpPr>
              <a:spLocks noChangeArrowheads="1"/>
            </xdr:cNvSpPr>
          </xdr:nvSpPr>
          <xdr:spPr bwMode="auto">
            <a:xfrm>
              <a:off x="883" y="338"/>
              <a:ext cx="586" cy="63"/>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88" name="Line 8">
              <a:extLst>
                <a:ext uri="{FF2B5EF4-FFF2-40B4-BE49-F238E27FC236}">
                  <a16:creationId xmlns:a16="http://schemas.microsoft.com/office/drawing/2014/main" id="{315282DE-26F5-426F-8BA2-125803216EC8}"/>
                </a:ext>
              </a:extLst>
            </xdr:cNvPr>
            <xdr:cNvSpPr>
              <a:spLocks noChangeShapeType="1"/>
            </xdr:cNvSpPr>
          </xdr:nvSpPr>
          <xdr:spPr bwMode="auto">
            <a:xfrm>
              <a:off x="961" y="401"/>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89" name="Rectangle 9">
              <a:extLst>
                <a:ext uri="{FF2B5EF4-FFF2-40B4-BE49-F238E27FC236}">
                  <a16:creationId xmlns:a16="http://schemas.microsoft.com/office/drawing/2014/main" id="{1B9C4CBF-339A-4C53-9A8A-09FAC6E62F34}"/>
                </a:ext>
              </a:extLst>
            </xdr:cNvPr>
            <xdr:cNvSpPr>
              <a:spLocks noChangeArrowheads="1"/>
            </xdr:cNvSpPr>
          </xdr:nvSpPr>
          <xdr:spPr bwMode="auto">
            <a:xfrm>
              <a:off x="961" y="401"/>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0" name="Line 10">
              <a:extLst>
                <a:ext uri="{FF2B5EF4-FFF2-40B4-BE49-F238E27FC236}">
                  <a16:creationId xmlns:a16="http://schemas.microsoft.com/office/drawing/2014/main" id="{6FE52A1E-8279-42DB-B32C-92E23E69D345}"/>
                </a:ext>
              </a:extLst>
            </xdr:cNvPr>
            <xdr:cNvSpPr>
              <a:spLocks noChangeShapeType="1"/>
            </xdr:cNvSpPr>
          </xdr:nvSpPr>
          <xdr:spPr bwMode="auto">
            <a:xfrm>
              <a:off x="962" y="401"/>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1" name="Rectangle 11">
              <a:extLst>
                <a:ext uri="{FF2B5EF4-FFF2-40B4-BE49-F238E27FC236}">
                  <a16:creationId xmlns:a16="http://schemas.microsoft.com/office/drawing/2014/main" id="{C87B388D-86CF-49A8-97F2-C39872C434B9}"/>
                </a:ext>
              </a:extLst>
            </xdr:cNvPr>
            <xdr:cNvSpPr>
              <a:spLocks noChangeArrowheads="1"/>
            </xdr:cNvSpPr>
          </xdr:nvSpPr>
          <xdr:spPr bwMode="auto">
            <a:xfrm>
              <a:off x="962" y="401"/>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2" name="Line 12">
              <a:extLst>
                <a:ext uri="{FF2B5EF4-FFF2-40B4-BE49-F238E27FC236}">
                  <a16:creationId xmlns:a16="http://schemas.microsoft.com/office/drawing/2014/main" id="{8680DCCF-9F15-46EA-A12C-6A7176AABBEC}"/>
                </a:ext>
              </a:extLst>
            </xdr:cNvPr>
            <xdr:cNvSpPr>
              <a:spLocks noChangeShapeType="1"/>
            </xdr:cNvSpPr>
          </xdr:nvSpPr>
          <xdr:spPr bwMode="auto">
            <a:xfrm>
              <a:off x="962" y="402"/>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3" name="Rectangle 13">
              <a:extLst>
                <a:ext uri="{FF2B5EF4-FFF2-40B4-BE49-F238E27FC236}">
                  <a16:creationId xmlns:a16="http://schemas.microsoft.com/office/drawing/2014/main" id="{6A163F74-12DE-43CB-9EB0-93473EF578C3}"/>
                </a:ext>
              </a:extLst>
            </xdr:cNvPr>
            <xdr:cNvSpPr>
              <a:spLocks noChangeArrowheads="1"/>
            </xdr:cNvSpPr>
          </xdr:nvSpPr>
          <xdr:spPr bwMode="auto">
            <a:xfrm>
              <a:off x="962" y="402"/>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4" name="Line 14">
              <a:extLst>
                <a:ext uri="{FF2B5EF4-FFF2-40B4-BE49-F238E27FC236}">
                  <a16:creationId xmlns:a16="http://schemas.microsoft.com/office/drawing/2014/main" id="{BB5D5265-FA9D-451D-AA5C-97EFA5DA039B}"/>
                </a:ext>
              </a:extLst>
            </xdr:cNvPr>
            <xdr:cNvSpPr>
              <a:spLocks noChangeShapeType="1"/>
            </xdr:cNvSpPr>
          </xdr:nvSpPr>
          <xdr:spPr bwMode="auto">
            <a:xfrm>
              <a:off x="963" y="403"/>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5" name="Rectangle 15">
              <a:extLst>
                <a:ext uri="{FF2B5EF4-FFF2-40B4-BE49-F238E27FC236}">
                  <a16:creationId xmlns:a16="http://schemas.microsoft.com/office/drawing/2014/main" id="{E031CD1C-5156-4E3B-AA25-471B130F4AD9}"/>
                </a:ext>
              </a:extLst>
            </xdr:cNvPr>
            <xdr:cNvSpPr>
              <a:spLocks noChangeArrowheads="1"/>
            </xdr:cNvSpPr>
          </xdr:nvSpPr>
          <xdr:spPr bwMode="auto">
            <a:xfrm>
              <a:off x="963" y="403"/>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6" name="Line 16">
              <a:extLst>
                <a:ext uri="{FF2B5EF4-FFF2-40B4-BE49-F238E27FC236}">
                  <a16:creationId xmlns:a16="http://schemas.microsoft.com/office/drawing/2014/main" id="{9AAB1B35-D734-475E-8380-571094CD8F10}"/>
                </a:ext>
              </a:extLst>
            </xdr:cNvPr>
            <xdr:cNvSpPr>
              <a:spLocks noChangeShapeType="1"/>
            </xdr:cNvSpPr>
          </xdr:nvSpPr>
          <xdr:spPr bwMode="auto">
            <a:xfrm>
              <a:off x="964" y="403"/>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7" name="Rectangle 17">
              <a:extLst>
                <a:ext uri="{FF2B5EF4-FFF2-40B4-BE49-F238E27FC236}">
                  <a16:creationId xmlns:a16="http://schemas.microsoft.com/office/drawing/2014/main" id="{74448658-D1F1-4935-B26B-E79187014C28}"/>
                </a:ext>
              </a:extLst>
            </xdr:cNvPr>
            <xdr:cNvSpPr>
              <a:spLocks noChangeArrowheads="1"/>
            </xdr:cNvSpPr>
          </xdr:nvSpPr>
          <xdr:spPr bwMode="auto">
            <a:xfrm>
              <a:off x="964" y="403"/>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8" name="Line 18">
              <a:extLst>
                <a:ext uri="{FF2B5EF4-FFF2-40B4-BE49-F238E27FC236}">
                  <a16:creationId xmlns:a16="http://schemas.microsoft.com/office/drawing/2014/main" id="{C1595A52-FB22-4933-A3B2-7CA42C3EFF87}"/>
                </a:ext>
              </a:extLst>
            </xdr:cNvPr>
            <xdr:cNvSpPr>
              <a:spLocks noChangeShapeType="1"/>
            </xdr:cNvSpPr>
          </xdr:nvSpPr>
          <xdr:spPr bwMode="auto">
            <a:xfrm>
              <a:off x="964" y="404"/>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9" name="Rectangle 19">
              <a:extLst>
                <a:ext uri="{FF2B5EF4-FFF2-40B4-BE49-F238E27FC236}">
                  <a16:creationId xmlns:a16="http://schemas.microsoft.com/office/drawing/2014/main" id="{BD261359-FA40-412B-B260-02C19E20EB9C}"/>
                </a:ext>
              </a:extLst>
            </xdr:cNvPr>
            <xdr:cNvSpPr>
              <a:spLocks noChangeArrowheads="1"/>
            </xdr:cNvSpPr>
          </xdr:nvSpPr>
          <xdr:spPr bwMode="auto">
            <a:xfrm>
              <a:off x="964" y="404"/>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0" name="Line 20">
              <a:extLst>
                <a:ext uri="{FF2B5EF4-FFF2-40B4-BE49-F238E27FC236}">
                  <a16:creationId xmlns:a16="http://schemas.microsoft.com/office/drawing/2014/main" id="{158AA480-5E1F-4641-A3BE-B12D5742E3AF}"/>
                </a:ext>
              </a:extLst>
            </xdr:cNvPr>
            <xdr:cNvSpPr>
              <a:spLocks noChangeShapeType="1"/>
            </xdr:cNvSpPr>
          </xdr:nvSpPr>
          <xdr:spPr bwMode="auto">
            <a:xfrm>
              <a:off x="965" y="404"/>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1" name="Rectangle 21">
              <a:extLst>
                <a:ext uri="{FF2B5EF4-FFF2-40B4-BE49-F238E27FC236}">
                  <a16:creationId xmlns:a16="http://schemas.microsoft.com/office/drawing/2014/main" id="{7932FEAF-A019-471E-8245-14811CE08431}"/>
                </a:ext>
              </a:extLst>
            </xdr:cNvPr>
            <xdr:cNvSpPr>
              <a:spLocks noChangeArrowheads="1"/>
            </xdr:cNvSpPr>
          </xdr:nvSpPr>
          <xdr:spPr bwMode="auto">
            <a:xfrm>
              <a:off x="965" y="404"/>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2" name="Line 22">
              <a:extLst>
                <a:ext uri="{FF2B5EF4-FFF2-40B4-BE49-F238E27FC236}">
                  <a16:creationId xmlns:a16="http://schemas.microsoft.com/office/drawing/2014/main" id="{79B576FB-41E0-4A51-AFC0-F07C5A5A63B5}"/>
                </a:ext>
              </a:extLst>
            </xdr:cNvPr>
            <xdr:cNvSpPr>
              <a:spLocks noChangeShapeType="1"/>
            </xdr:cNvSpPr>
          </xdr:nvSpPr>
          <xdr:spPr bwMode="auto">
            <a:xfrm>
              <a:off x="965" y="405"/>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3" name="Rectangle 23">
              <a:extLst>
                <a:ext uri="{FF2B5EF4-FFF2-40B4-BE49-F238E27FC236}">
                  <a16:creationId xmlns:a16="http://schemas.microsoft.com/office/drawing/2014/main" id="{825AB061-AD46-4E28-89C2-A3266C0271F6}"/>
                </a:ext>
              </a:extLst>
            </xdr:cNvPr>
            <xdr:cNvSpPr>
              <a:spLocks noChangeArrowheads="1"/>
            </xdr:cNvSpPr>
          </xdr:nvSpPr>
          <xdr:spPr bwMode="auto">
            <a:xfrm>
              <a:off x="965" y="405"/>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4" name="Line 24">
              <a:extLst>
                <a:ext uri="{FF2B5EF4-FFF2-40B4-BE49-F238E27FC236}">
                  <a16:creationId xmlns:a16="http://schemas.microsoft.com/office/drawing/2014/main" id="{89CE776B-60DF-48CB-A119-398D7842F7B2}"/>
                </a:ext>
              </a:extLst>
            </xdr:cNvPr>
            <xdr:cNvSpPr>
              <a:spLocks noChangeShapeType="1"/>
            </xdr:cNvSpPr>
          </xdr:nvSpPr>
          <xdr:spPr bwMode="auto">
            <a:xfrm>
              <a:off x="966" y="406"/>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5" name="Rectangle 25">
              <a:extLst>
                <a:ext uri="{FF2B5EF4-FFF2-40B4-BE49-F238E27FC236}">
                  <a16:creationId xmlns:a16="http://schemas.microsoft.com/office/drawing/2014/main" id="{879CF914-5658-4D3F-99F0-0D2892DA6724}"/>
                </a:ext>
              </a:extLst>
            </xdr:cNvPr>
            <xdr:cNvSpPr>
              <a:spLocks noChangeArrowheads="1"/>
            </xdr:cNvSpPr>
          </xdr:nvSpPr>
          <xdr:spPr bwMode="auto">
            <a:xfrm>
              <a:off x="966" y="406"/>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6" name="Line 26">
              <a:extLst>
                <a:ext uri="{FF2B5EF4-FFF2-40B4-BE49-F238E27FC236}">
                  <a16:creationId xmlns:a16="http://schemas.microsoft.com/office/drawing/2014/main" id="{CA348BC5-2A0D-4093-9C1D-D22042BC3527}"/>
                </a:ext>
              </a:extLst>
            </xdr:cNvPr>
            <xdr:cNvSpPr>
              <a:spLocks noChangeShapeType="1"/>
            </xdr:cNvSpPr>
          </xdr:nvSpPr>
          <xdr:spPr bwMode="auto">
            <a:xfrm>
              <a:off x="961" y="416"/>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7" name="Rectangle 27">
              <a:extLst>
                <a:ext uri="{FF2B5EF4-FFF2-40B4-BE49-F238E27FC236}">
                  <a16:creationId xmlns:a16="http://schemas.microsoft.com/office/drawing/2014/main" id="{1C6D5E95-4D0F-4E38-9073-24BDAA904907}"/>
                </a:ext>
              </a:extLst>
            </xdr:cNvPr>
            <xdr:cNvSpPr>
              <a:spLocks noChangeArrowheads="1"/>
            </xdr:cNvSpPr>
          </xdr:nvSpPr>
          <xdr:spPr bwMode="auto">
            <a:xfrm>
              <a:off x="961" y="416"/>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8" name="Line 28">
              <a:extLst>
                <a:ext uri="{FF2B5EF4-FFF2-40B4-BE49-F238E27FC236}">
                  <a16:creationId xmlns:a16="http://schemas.microsoft.com/office/drawing/2014/main" id="{A6DE10C0-E8B3-4ABA-8A1C-07986B22C3DE}"/>
                </a:ext>
              </a:extLst>
            </xdr:cNvPr>
            <xdr:cNvSpPr>
              <a:spLocks noChangeShapeType="1"/>
            </xdr:cNvSpPr>
          </xdr:nvSpPr>
          <xdr:spPr bwMode="auto">
            <a:xfrm>
              <a:off x="962" y="417"/>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9" name="Rectangle 29">
              <a:extLst>
                <a:ext uri="{FF2B5EF4-FFF2-40B4-BE49-F238E27FC236}">
                  <a16:creationId xmlns:a16="http://schemas.microsoft.com/office/drawing/2014/main" id="{B7FCC334-9FDD-49F2-8478-A4C58724E663}"/>
                </a:ext>
              </a:extLst>
            </xdr:cNvPr>
            <xdr:cNvSpPr>
              <a:spLocks noChangeArrowheads="1"/>
            </xdr:cNvSpPr>
          </xdr:nvSpPr>
          <xdr:spPr bwMode="auto">
            <a:xfrm>
              <a:off x="962" y="417"/>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0" name="Line 30">
              <a:extLst>
                <a:ext uri="{FF2B5EF4-FFF2-40B4-BE49-F238E27FC236}">
                  <a16:creationId xmlns:a16="http://schemas.microsoft.com/office/drawing/2014/main" id="{66E671D5-3B08-4F22-A4EC-B1DC6A653909}"/>
                </a:ext>
              </a:extLst>
            </xdr:cNvPr>
            <xdr:cNvSpPr>
              <a:spLocks noChangeShapeType="1"/>
            </xdr:cNvSpPr>
          </xdr:nvSpPr>
          <xdr:spPr bwMode="auto">
            <a:xfrm>
              <a:off x="962" y="418"/>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1" name="Rectangle 31">
              <a:extLst>
                <a:ext uri="{FF2B5EF4-FFF2-40B4-BE49-F238E27FC236}">
                  <a16:creationId xmlns:a16="http://schemas.microsoft.com/office/drawing/2014/main" id="{07C0F77E-2655-476F-9DCA-A33E1CF0999B}"/>
                </a:ext>
              </a:extLst>
            </xdr:cNvPr>
            <xdr:cNvSpPr>
              <a:spLocks noChangeArrowheads="1"/>
            </xdr:cNvSpPr>
          </xdr:nvSpPr>
          <xdr:spPr bwMode="auto">
            <a:xfrm>
              <a:off x="962" y="418"/>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2" name="Line 32">
              <a:extLst>
                <a:ext uri="{FF2B5EF4-FFF2-40B4-BE49-F238E27FC236}">
                  <a16:creationId xmlns:a16="http://schemas.microsoft.com/office/drawing/2014/main" id="{94F02934-362E-4D01-A1F8-A396AB615EE2}"/>
                </a:ext>
              </a:extLst>
            </xdr:cNvPr>
            <xdr:cNvSpPr>
              <a:spLocks noChangeShapeType="1"/>
            </xdr:cNvSpPr>
          </xdr:nvSpPr>
          <xdr:spPr bwMode="auto">
            <a:xfrm>
              <a:off x="963" y="418"/>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3" name="Rectangle 33">
              <a:extLst>
                <a:ext uri="{FF2B5EF4-FFF2-40B4-BE49-F238E27FC236}">
                  <a16:creationId xmlns:a16="http://schemas.microsoft.com/office/drawing/2014/main" id="{4ED7B3FA-96C3-4DF5-9514-FE99898ADA0E}"/>
                </a:ext>
              </a:extLst>
            </xdr:cNvPr>
            <xdr:cNvSpPr>
              <a:spLocks noChangeArrowheads="1"/>
            </xdr:cNvSpPr>
          </xdr:nvSpPr>
          <xdr:spPr bwMode="auto">
            <a:xfrm>
              <a:off x="963" y="418"/>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4" name="Line 34">
              <a:extLst>
                <a:ext uri="{FF2B5EF4-FFF2-40B4-BE49-F238E27FC236}">
                  <a16:creationId xmlns:a16="http://schemas.microsoft.com/office/drawing/2014/main" id="{BAD01D87-B3CC-480A-A088-537DF3DCF342}"/>
                </a:ext>
              </a:extLst>
            </xdr:cNvPr>
            <xdr:cNvSpPr>
              <a:spLocks noChangeShapeType="1"/>
            </xdr:cNvSpPr>
          </xdr:nvSpPr>
          <xdr:spPr bwMode="auto">
            <a:xfrm>
              <a:off x="964" y="419"/>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5" name="Rectangle 35">
              <a:extLst>
                <a:ext uri="{FF2B5EF4-FFF2-40B4-BE49-F238E27FC236}">
                  <a16:creationId xmlns:a16="http://schemas.microsoft.com/office/drawing/2014/main" id="{83A250F5-6738-4FDB-A362-41817A8C860B}"/>
                </a:ext>
              </a:extLst>
            </xdr:cNvPr>
            <xdr:cNvSpPr>
              <a:spLocks noChangeArrowheads="1"/>
            </xdr:cNvSpPr>
          </xdr:nvSpPr>
          <xdr:spPr bwMode="auto">
            <a:xfrm>
              <a:off x="964" y="419"/>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6" name="Line 36">
              <a:extLst>
                <a:ext uri="{FF2B5EF4-FFF2-40B4-BE49-F238E27FC236}">
                  <a16:creationId xmlns:a16="http://schemas.microsoft.com/office/drawing/2014/main" id="{566C4BF1-6C8E-4C59-9EB1-D0AE480DAF2E}"/>
                </a:ext>
              </a:extLst>
            </xdr:cNvPr>
            <xdr:cNvSpPr>
              <a:spLocks noChangeShapeType="1"/>
            </xdr:cNvSpPr>
          </xdr:nvSpPr>
          <xdr:spPr bwMode="auto">
            <a:xfrm>
              <a:off x="964" y="419"/>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7" name="Rectangle 37">
              <a:extLst>
                <a:ext uri="{FF2B5EF4-FFF2-40B4-BE49-F238E27FC236}">
                  <a16:creationId xmlns:a16="http://schemas.microsoft.com/office/drawing/2014/main" id="{E6C84382-2F3A-43F1-9BD6-065A3DA6D8EB}"/>
                </a:ext>
              </a:extLst>
            </xdr:cNvPr>
            <xdr:cNvSpPr>
              <a:spLocks noChangeArrowheads="1"/>
            </xdr:cNvSpPr>
          </xdr:nvSpPr>
          <xdr:spPr bwMode="auto">
            <a:xfrm>
              <a:off x="964" y="419"/>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8" name="Line 38">
              <a:extLst>
                <a:ext uri="{FF2B5EF4-FFF2-40B4-BE49-F238E27FC236}">
                  <a16:creationId xmlns:a16="http://schemas.microsoft.com/office/drawing/2014/main" id="{BB8B7455-76D1-493E-8EBE-23D5ECA3F0B6}"/>
                </a:ext>
              </a:extLst>
            </xdr:cNvPr>
            <xdr:cNvSpPr>
              <a:spLocks noChangeShapeType="1"/>
            </xdr:cNvSpPr>
          </xdr:nvSpPr>
          <xdr:spPr bwMode="auto">
            <a:xfrm>
              <a:off x="965" y="420"/>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9" name="Rectangle 39">
              <a:extLst>
                <a:ext uri="{FF2B5EF4-FFF2-40B4-BE49-F238E27FC236}">
                  <a16:creationId xmlns:a16="http://schemas.microsoft.com/office/drawing/2014/main" id="{57E8A013-3676-48F5-9388-F85269951726}"/>
                </a:ext>
              </a:extLst>
            </xdr:cNvPr>
            <xdr:cNvSpPr>
              <a:spLocks noChangeArrowheads="1"/>
            </xdr:cNvSpPr>
          </xdr:nvSpPr>
          <xdr:spPr bwMode="auto">
            <a:xfrm>
              <a:off x="965" y="420"/>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0" name="Line 40">
              <a:extLst>
                <a:ext uri="{FF2B5EF4-FFF2-40B4-BE49-F238E27FC236}">
                  <a16:creationId xmlns:a16="http://schemas.microsoft.com/office/drawing/2014/main" id="{3837AE92-047C-42A5-B10C-1781A1D76C52}"/>
                </a:ext>
              </a:extLst>
            </xdr:cNvPr>
            <xdr:cNvSpPr>
              <a:spLocks noChangeShapeType="1"/>
            </xdr:cNvSpPr>
          </xdr:nvSpPr>
          <xdr:spPr bwMode="auto">
            <a:xfrm>
              <a:off x="965" y="421"/>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1" name="Rectangle 41">
              <a:extLst>
                <a:ext uri="{FF2B5EF4-FFF2-40B4-BE49-F238E27FC236}">
                  <a16:creationId xmlns:a16="http://schemas.microsoft.com/office/drawing/2014/main" id="{91857F01-A74D-4C01-8A58-D1AC0E23EB55}"/>
                </a:ext>
              </a:extLst>
            </xdr:cNvPr>
            <xdr:cNvSpPr>
              <a:spLocks noChangeArrowheads="1"/>
            </xdr:cNvSpPr>
          </xdr:nvSpPr>
          <xdr:spPr bwMode="auto">
            <a:xfrm>
              <a:off x="965" y="421"/>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2" name="Line 42">
              <a:extLst>
                <a:ext uri="{FF2B5EF4-FFF2-40B4-BE49-F238E27FC236}">
                  <a16:creationId xmlns:a16="http://schemas.microsoft.com/office/drawing/2014/main" id="{69207EBB-3E95-42B2-9785-009CD42C5EB1}"/>
                </a:ext>
              </a:extLst>
            </xdr:cNvPr>
            <xdr:cNvSpPr>
              <a:spLocks noChangeShapeType="1"/>
            </xdr:cNvSpPr>
          </xdr:nvSpPr>
          <xdr:spPr bwMode="auto">
            <a:xfrm>
              <a:off x="966" y="421"/>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3" name="Rectangle 43">
              <a:extLst>
                <a:ext uri="{FF2B5EF4-FFF2-40B4-BE49-F238E27FC236}">
                  <a16:creationId xmlns:a16="http://schemas.microsoft.com/office/drawing/2014/main" id="{F2882945-CBF9-46A6-A631-F892C5549FC9}"/>
                </a:ext>
              </a:extLst>
            </xdr:cNvPr>
            <xdr:cNvSpPr>
              <a:spLocks noChangeArrowheads="1"/>
            </xdr:cNvSpPr>
          </xdr:nvSpPr>
          <xdr:spPr bwMode="auto">
            <a:xfrm>
              <a:off x="966" y="42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4" name="Line 44">
              <a:extLst>
                <a:ext uri="{FF2B5EF4-FFF2-40B4-BE49-F238E27FC236}">
                  <a16:creationId xmlns:a16="http://schemas.microsoft.com/office/drawing/2014/main" id="{F94DC768-F375-41B2-8182-397970CA64D2}"/>
                </a:ext>
              </a:extLst>
            </xdr:cNvPr>
            <xdr:cNvSpPr>
              <a:spLocks noChangeShapeType="1"/>
            </xdr:cNvSpPr>
          </xdr:nvSpPr>
          <xdr:spPr bwMode="auto">
            <a:xfrm>
              <a:off x="961" y="432"/>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5" name="Rectangle 45">
              <a:extLst>
                <a:ext uri="{FF2B5EF4-FFF2-40B4-BE49-F238E27FC236}">
                  <a16:creationId xmlns:a16="http://schemas.microsoft.com/office/drawing/2014/main" id="{F500BB99-B1C5-4D0F-888A-D1C3FCEEBAD2}"/>
                </a:ext>
              </a:extLst>
            </xdr:cNvPr>
            <xdr:cNvSpPr>
              <a:spLocks noChangeArrowheads="1"/>
            </xdr:cNvSpPr>
          </xdr:nvSpPr>
          <xdr:spPr bwMode="auto">
            <a:xfrm>
              <a:off x="961" y="432"/>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6" name="Line 46">
              <a:extLst>
                <a:ext uri="{FF2B5EF4-FFF2-40B4-BE49-F238E27FC236}">
                  <a16:creationId xmlns:a16="http://schemas.microsoft.com/office/drawing/2014/main" id="{18DC5E2E-C137-4C1D-9461-8D195D62956E}"/>
                </a:ext>
              </a:extLst>
            </xdr:cNvPr>
            <xdr:cNvSpPr>
              <a:spLocks noChangeShapeType="1"/>
            </xdr:cNvSpPr>
          </xdr:nvSpPr>
          <xdr:spPr bwMode="auto">
            <a:xfrm>
              <a:off x="962" y="433"/>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7" name="Rectangle 47">
              <a:extLst>
                <a:ext uri="{FF2B5EF4-FFF2-40B4-BE49-F238E27FC236}">
                  <a16:creationId xmlns:a16="http://schemas.microsoft.com/office/drawing/2014/main" id="{EA4B126A-399E-4EEF-BAED-BB1D6EFEDAF7}"/>
                </a:ext>
              </a:extLst>
            </xdr:cNvPr>
            <xdr:cNvSpPr>
              <a:spLocks noChangeArrowheads="1"/>
            </xdr:cNvSpPr>
          </xdr:nvSpPr>
          <xdr:spPr bwMode="auto">
            <a:xfrm>
              <a:off x="962" y="433"/>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8" name="Line 48">
              <a:extLst>
                <a:ext uri="{FF2B5EF4-FFF2-40B4-BE49-F238E27FC236}">
                  <a16:creationId xmlns:a16="http://schemas.microsoft.com/office/drawing/2014/main" id="{0FC6F3E3-108F-4ED2-824D-CDF58DFC4BBB}"/>
                </a:ext>
              </a:extLst>
            </xdr:cNvPr>
            <xdr:cNvSpPr>
              <a:spLocks noChangeShapeType="1"/>
            </xdr:cNvSpPr>
          </xdr:nvSpPr>
          <xdr:spPr bwMode="auto">
            <a:xfrm>
              <a:off x="962" y="433"/>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9" name="Rectangle 49">
              <a:extLst>
                <a:ext uri="{FF2B5EF4-FFF2-40B4-BE49-F238E27FC236}">
                  <a16:creationId xmlns:a16="http://schemas.microsoft.com/office/drawing/2014/main" id="{36B790C4-F008-4F33-B4B6-20671E292237}"/>
                </a:ext>
              </a:extLst>
            </xdr:cNvPr>
            <xdr:cNvSpPr>
              <a:spLocks noChangeArrowheads="1"/>
            </xdr:cNvSpPr>
          </xdr:nvSpPr>
          <xdr:spPr bwMode="auto">
            <a:xfrm>
              <a:off x="962" y="433"/>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0" name="Line 50">
              <a:extLst>
                <a:ext uri="{FF2B5EF4-FFF2-40B4-BE49-F238E27FC236}">
                  <a16:creationId xmlns:a16="http://schemas.microsoft.com/office/drawing/2014/main" id="{12DFDD00-7E22-4CD8-93DE-C28AD1587AFF}"/>
                </a:ext>
              </a:extLst>
            </xdr:cNvPr>
            <xdr:cNvSpPr>
              <a:spLocks noChangeShapeType="1"/>
            </xdr:cNvSpPr>
          </xdr:nvSpPr>
          <xdr:spPr bwMode="auto">
            <a:xfrm>
              <a:off x="963" y="434"/>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1" name="Rectangle 51">
              <a:extLst>
                <a:ext uri="{FF2B5EF4-FFF2-40B4-BE49-F238E27FC236}">
                  <a16:creationId xmlns:a16="http://schemas.microsoft.com/office/drawing/2014/main" id="{0D71B6F2-9F93-4402-BDE2-F226686B1BFD}"/>
                </a:ext>
              </a:extLst>
            </xdr:cNvPr>
            <xdr:cNvSpPr>
              <a:spLocks noChangeArrowheads="1"/>
            </xdr:cNvSpPr>
          </xdr:nvSpPr>
          <xdr:spPr bwMode="auto">
            <a:xfrm>
              <a:off x="963" y="434"/>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2" name="Line 52">
              <a:extLst>
                <a:ext uri="{FF2B5EF4-FFF2-40B4-BE49-F238E27FC236}">
                  <a16:creationId xmlns:a16="http://schemas.microsoft.com/office/drawing/2014/main" id="{03CA6D4F-E58F-48D0-AE77-EE0A4238ECE0}"/>
                </a:ext>
              </a:extLst>
            </xdr:cNvPr>
            <xdr:cNvSpPr>
              <a:spLocks noChangeShapeType="1"/>
            </xdr:cNvSpPr>
          </xdr:nvSpPr>
          <xdr:spPr bwMode="auto">
            <a:xfrm>
              <a:off x="964" y="434"/>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3" name="Rectangle 53">
              <a:extLst>
                <a:ext uri="{FF2B5EF4-FFF2-40B4-BE49-F238E27FC236}">
                  <a16:creationId xmlns:a16="http://schemas.microsoft.com/office/drawing/2014/main" id="{10D7A96D-DCDE-49BB-814F-A04BD6F4D347}"/>
                </a:ext>
              </a:extLst>
            </xdr:cNvPr>
            <xdr:cNvSpPr>
              <a:spLocks noChangeArrowheads="1"/>
            </xdr:cNvSpPr>
          </xdr:nvSpPr>
          <xdr:spPr bwMode="auto">
            <a:xfrm>
              <a:off x="964" y="434"/>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4" name="Line 54">
              <a:extLst>
                <a:ext uri="{FF2B5EF4-FFF2-40B4-BE49-F238E27FC236}">
                  <a16:creationId xmlns:a16="http://schemas.microsoft.com/office/drawing/2014/main" id="{55D3A3C0-DBAB-403E-ADB8-1AB0717298B6}"/>
                </a:ext>
              </a:extLst>
            </xdr:cNvPr>
            <xdr:cNvSpPr>
              <a:spLocks noChangeShapeType="1"/>
            </xdr:cNvSpPr>
          </xdr:nvSpPr>
          <xdr:spPr bwMode="auto">
            <a:xfrm>
              <a:off x="964" y="435"/>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5" name="Rectangle 55">
              <a:extLst>
                <a:ext uri="{FF2B5EF4-FFF2-40B4-BE49-F238E27FC236}">
                  <a16:creationId xmlns:a16="http://schemas.microsoft.com/office/drawing/2014/main" id="{B7A12379-7E44-4CB8-8837-0FC06B1C1D56}"/>
                </a:ext>
              </a:extLst>
            </xdr:cNvPr>
            <xdr:cNvSpPr>
              <a:spLocks noChangeArrowheads="1"/>
            </xdr:cNvSpPr>
          </xdr:nvSpPr>
          <xdr:spPr bwMode="auto">
            <a:xfrm>
              <a:off x="964" y="435"/>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6" name="Line 56">
              <a:extLst>
                <a:ext uri="{FF2B5EF4-FFF2-40B4-BE49-F238E27FC236}">
                  <a16:creationId xmlns:a16="http://schemas.microsoft.com/office/drawing/2014/main" id="{C65386FD-8D1A-42EB-8933-6BB4FA2FDAFB}"/>
                </a:ext>
              </a:extLst>
            </xdr:cNvPr>
            <xdr:cNvSpPr>
              <a:spLocks noChangeShapeType="1"/>
            </xdr:cNvSpPr>
          </xdr:nvSpPr>
          <xdr:spPr bwMode="auto">
            <a:xfrm>
              <a:off x="965" y="436"/>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7" name="Rectangle 57">
              <a:extLst>
                <a:ext uri="{FF2B5EF4-FFF2-40B4-BE49-F238E27FC236}">
                  <a16:creationId xmlns:a16="http://schemas.microsoft.com/office/drawing/2014/main" id="{7DD159A4-558F-425A-812E-72551BB2CF46}"/>
                </a:ext>
              </a:extLst>
            </xdr:cNvPr>
            <xdr:cNvSpPr>
              <a:spLocks noChangeArrowheads="1"/>
            </xdr:cNvSpPr>
          </xdr:nvSpPr>
          <xdr:spPr bwMode="auto">
            <a:xfrm>
              <a:off x="965" y="436"/>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8" name="Line 58">
              <a:extLst>
                <a:ext uri="{FF2B5EF4-FFF2-40B4-BE49-F238E27FC236}">
                  <a16:creationId xmlns:a16="http://schemas.microsoft.com/office/drawing/2014/main" id="{123E0F7E-421C-4D3C-9CD6-E132B59A139E}"/>
                </a:ext>
              </a:extLst>
            </xdr:cNvPr>
            <xdr:cNvSpPr>
              <a:spLocks noChangeShapeType="1"/>
            </xdr:cNvSpPr>
          </xdr:nvSpPr>
          <xdr:spPr bwMode="auto">
            <a:xfrm>
              <a:off x="965" y="436"/>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9" name="Rectangle 59">
              <a:extLst>
                <a:ext uri="{FF2B5EF4-FFF2-40B4-BE49-F238E27FC236}">
                  <a16:creationId xmlns:a16="http://schemas.microsoft.com/office/drawing/2014/main" id="{14881D44-57BB-4BD2-9E89-83831113A65A}"/>
                </a:ext>
              </a:extLst>
            </xdr:cNvPr>
            <xdr:cNvSpPr>
              <a:spLocks noChangeArrowheads="1"/>
            </xdr:cNvSpPr>
          </xdr:nvSpPr>
          <xdr:spPr bwMode="auto">
            <a:xfrm>
              <a:off x="965" y="436"/>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0" name="Line 60">
              <a:extLst>
                <a:ext uri="{FF2B5EF4-FFF2-40B4-BE49-F238E27FC236}">
                  <a16:creationId xmlns:a16="http://schemas.microsoft.com/office/drawing/2014/main" id="{F5912D8B-765C-49A9-9E9C-AA1762DA04FF}"/>
                </a:ext>
              </a:extLst>
            </xdr:cNvPr>
            <xdr:cNvSpPr>
              <a:spLocks noChangeShapeType="1"/>
            </xdr:cNvSpPr>
          </xdr:nvSpPr>
          <xdr:spPr bwMode="auto">
            <a:xfrm>
              <a:off x="966" y="437"/>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1" name="Rectangle 61">
              <a:extLst>
                <a:ext uri="{FF2B5EF4-FFF2-40B4-BE49-F238E27FC236}">
                  <a16:creationId xmlns:a16="http://schemas.microsoft.com/office/drawing/2014/main" id="{177AD4C6-75B8-4753-9647-0EF6E382C886}"/>
                </a:ext>
              </a:extLst>
            </xdr:cNvPr>
            <xdr:cNvSpPr>
              <a:spLocks noChangeArrowheads="1"/>
            </xdr:cNvSpPr>
          </xdr:nvSpPr>
          <xdr:spPr bwMode="auto">
            <a:xfrm>
              <a:off x="966" y="437"/>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2" name="Rectangle 62">
              <a:extLst>
                <a:ext uri="{FF2B5EF4-FFF2-40B4-BE49-F238E27FC236}">
                  <a16:creationId xmlns:a16="http://schemas.microsoft.com/office/drawing/2014/main" id="{33D2B7F8-AB90-4694-A114-4EAFF0946641}"/>
                </a:ext>
              </a:extLst>
            </xdr:cNvPr>
            <xdr:cNvSpPr>
              <a:spLocks noChangeArrowheads="1"/>
            </xdr:cNvSpPr>
          </xdr:nvSpPr>
          <xdr:spPr bwMode="auto">
            <a:xfrm>
              <a:off x="1267" y="478"/>
              <a:ext cx="99" cy="58"/>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3" name="Rectangle 63">
              <a:extLst>
                <a:ext uri="{FF2B5EF4-FFF2-40B4-BE49-F238E27FC236}">
                  <a16:creationId xmlns:a16="http://schemas.microsoft.com/office/drawing/2014/main" id="{4DE890E6-C102-4D2B-9482-716922D9AF23}"/>
                </a:ext>
              </a:extLst>
            </xdr:cNvPr>
            <xdr:cNvSpPr>
              <a:spLocks noChangeArrowheads="1"/>
            </xdr:cNvSpPr>
          </xdr:nvSpPr>
          <xdr:spPr bwMode="auto">
            <a:xfrm>
              <a:off x="1365" y="478"/>
              <a:ext cx="104" cy="58"/>
            </a:xfrm>
            <a:prstGeom prst="rect">
              <a:avLst/>
            </a:prstGeom>
            <a:solidFill>
              <a:srgbClr val="CC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4" name="Line 64">
              <a:extLst>
                <a:ext uri="{FF2B5EF4-FFF2-40B4-BE49-F238E27FC236}">
                  <a16:creationId xmlns:a16="http://schemas.microsoft.com/office/drawing/2014/main" id="{6A43F9D1-490C-4B4A-9069-DD0E7F02E2B8}"/>
                </a:ext>
              </a:extLst>
            </xdr:cNvPr>
            <xdr:cNvSpPr>
              <a:spLocks noChangeShapeType="1"/>
            </xdr:cNvSpPr>
          </xdr:nvSpPr>
          <xdr:spPr bwMode="auto">
            <a:xfrm>
              <a:off x="1568" y="507"/>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5" name="Rectangle 65">
              <a:extLst>
                <a:ext uri="{FF2B5EF4-FFF2-40B4-BE49-F238E27FC236}">
                  <a16:creationId xmlns:a16="http://schemas.microsoft.com/office/drawing/2014/main" id="{9729CDEA-E550-4FAE-B296-D2E332CEA493}"/>
                </a:ext>
              </a:extLst>
            </xdr:cNvPr>
            <xdr:cNvSpPr>
              <a:spLocks noChangeArrowheads="1"/>
            </xdr:cNvSpPr>
          </xdr:nvSpPr>
          <xdr:spPr bwMode="auto">
            <a:xfrm>
              <a:off x="1568" y="507"/>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6" name="Line 66">
              <a:extLst>
                <a:ext uri="{FF2B5EF4-FFF2-40B4-BE49-F238E27FC236}">
                  <a16:creationId xmlns:a16="http://schemas.microsoft.com/office/drawing/2014/main" id="{1F0CC0D5-696E-43CF-A277-6E7787083371}"/>
                </a:ext>
              </a:extLst>
            </xdr:cNvPr>
            <xdr:cNvSpPr>
              <a:spLocks noChangeShapeType="1"/>
            </xdr:cNvSpPr>
          </xdr:nvSpPr>
          <xdr:spPr bwMode="auto">
            <a:xfrm>
              <a:off x="1569" y="508"/>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7" name="Rectangle 67">
              <a:extLst>
                <a:ext uri="{FF2B5EF4-FFF2-40B4-BE49-F238E27FC236}">
                  <a16:creationId xmlns:a16="http://schemas.microsoft.com/office/drawing/2014/main" id="{933DAA54-DF7E-4E89-9BE1-43417799E30A}"/>
                </a:ext>
              </a:extLst>
            </xdr:cNvPr>
            <xdr:cNvSpPr>
              <a:spLocks noChangeArrowheads="1"/>
            </xdr:cNvSpPr>
          </xdr:nvSpPr>
          <xdr:spPr bwMode="auto">
            <a:xfrm>
              <a:off x="1569" y="508"/>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8" name="Line 68">
              <a:extLst>
                <a:ext uri="{FF2B5EF4-FFF2-40B4-BE49-F238E27FC236}">
                  <a16:creationId xmlns:a16="http://schemas.microsoft.com/office/drawing/2014/main" id="{90AAB6A8-7C81-49CD-AE51-5EC1A7FA0E0A}"/>
                </a:ext>
              </a:extLst>
            </xdr:cNvPr>
            <xdr:cNvSpPr>
              <a:spLocks noChangeShapeType="1"/>
            </xdr:cNvSpPr>
          </xdr:nvSpPr>
          <xdr:spPr bwMode="auto">
            <a:xfrm>
              <a:off x="1570"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9" name="Rectangle 69">
              <a:extLst>
                <a:ext uri="{FF2B5EF4-FFF2-40B4-BE49-F238E27FC236}">
                  <a16:creationId xmlns:a16="http://schemas.microsoft.com/office/drawing/2014/main" id="{BD7C346D-A79A-492C-9648-AC790C9E09FB}"/>
                </a:ext>
              </a:extLst>
            </xdr:cNvPr>
            <xdr:cNvSpPr>
              <a:spLocks noChangeArrowheads="1"/>
            </xdr:cNvSpPr>
          </xdr:nvSpPr>
          <xdr:spPr bwMode="auto">
            <a:xfrm>
              <a:off x="1570"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0" name="Line 70">
              <a:extLst>
                <a:ext uri="{FF2B5EF4-FFF2-40B4-BE49-F238E27FC236}">
                  <a16:creationId xmlns:a16="http://schemas.microsoft.com/office/drawing/2014/main" id="{24320600-5C04-462B-83CA-0CBC45CC923D}"/>
                </a:ext>
              </a:extLst>
            </xdr:cNvPr>
            <xdr:cNvSpPr>
              <a:spLocks noChangeShapeType="1"/>
            </xdr:cNvSpPr>
          </xdr:nvSpPr>
          <xdr:spPr bwMode="auto">
            <a:xfrm>
              <a:off x="1570"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1" name="Rectangle 71">
              <a:extLst>
                <a:ext uri="{FF2B5EF4-FFF2-40B4-BE49-F238E27FC236}">
                  <a16:creationId xmlns:a16="http://schemas.microsoft.com/office/drawing/2014/main" id="{4E9C1630-C903-4935-ACCB-91844EB4B3D8}"/>
                </a:ext>
              </a:extLst>
            </xdr:cNvPr>
            <xdr:cNvSpPr>
              <a:spLocks noChangeArrowheads="1"/>
            </xdr:cNvSpPr>
          </xdr:nvSpPr>
          <xdr:spPr bwMode="auto">
            <a:xfrm>
              <a:off x="1570"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2" name="Line 72">
              <a:extLst>
                <a:ext uri="{FF2B5EF4-FFF2-40B4-BE49-F238E27FC236}">
                  <a16:creationId xmlns:a16="http://schemas.microsoft.com/office/drawing/2014/main" id="{D01F17B4-9D9F-4C08-9D8C-AC8CFE013D9E}"/>
                </a:ext>
              </a:extLst>
            </xdr:cNvPr>
            <xdr:cNvSpPr>
              <a:spLocks noChangeShapeType="1"/>
            </xdr:cNvSpPr>
          </xdr:nvSpPr>
          <xdr:spPr bwMode="auto">
            <a:xfrm>
              <a:off x="1571" y="510"/>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3" name="Rectangle 73">
              <a:extLst>
                <a:ext uri="{FF2B5EF4-FFF2-40B4-BE49-F238E27FC236}">
                  <a16:creationId xmlns:a16="http://schemas.microsoft.com/office/drawing/2014/main" id="{8ABD0A64-9374-418E-9FEF-412A2EEC06D9}"/>
                </a:ext>
              </a:extLst>
            </xdr:cNvPr>
            <xdr:cNvSpPr>
              <a:spLocks noChangeArrowheads="1"/>
            </xdr:cNvSpPr>
          </xdr:nvSpPr>
          <xdr:spPr bwMode="auto">
            <a:xfrm>
              <a:off x="1571" y="510"/>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4" name="Line 74">
              <a:extLst>
                <a:ext uri="{FF2B5EF4-FFF2-40B4-BE49-F238E27FC236}">
                  <a16:creationId xmlns:a16="http://schemas.microsoft.com/office/drawing/2014/main" id="{E954FEBA-FED1-453E-B55F-5743F763502D}"/>
                </a:ext>
              </a:extLst>
            </xdr:cNvPr>
            <xdr:cNvSpPr>
              <a:spLocks noChangeShapeType="1"/>
            </xdr:cNvSpPr>
          </xdr:nvSpPr>
          <xdr:spPr bwMode="auto">
            <a:xfrm>
              <a:off x="1571" y="510"/>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5" name="Rectangle 75">
              <a:extLst>
                <a:ext uri="{FF2B5EF4-FFF2-40B4-BE49-F238E27FC236}">
                  <a16:creationId xmlns:a16="http://schemas.microsoft.com/office/drawing/2014/main" id="{BE76A0D9-157E-48DA-8909-E5FFB60E0A66}"/>
                </a:ext>
              </a:extLst>
            </xdr:cNvPr>
            <xdr:cNvSpPr>
              <a:spLocks noChangeArrowheads="1"/>
            </xdr:cNvSpPr>
          </xdr:nvSpPr>
          <xdr:spPr bwMode="auto">
            <a:xfrm>
              <a:off x="1571" y="510"/>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6" name="Line 76">
              <a:extLst>
                <a:ext uri="{FF2B5EF4-FFF2-40B4-BE49-F238E27FC236}">
                  <a16:creationId xmlns:a16="http://schemas.microsoft.com/office/drawing/2014/main" id="{030FD988-85C7-4037-9D84-962FA0E68E5A}"/>
                </a:ext>
              </a:extLst>
            </xdr:cNvPr>
            <xdr:cNvSpPr>
              <a:spLocks noChangeShapeType="1"/>
            </xdr:cNvSpPr>
          </xdr:nvSpPr>
          <xdr:spPr bwMode="auto">
            <a:xfrm>
              <a:off x="1572" y="511"/>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7" name="Rectangle 77">
              <a:extLst>
                <a:ext uri="{FF2B5EF4-FFF2-40B4-BE49-F238E27FC236}">
                  <a16:creationId xmlns:a16="http://schemas.microsoft.com/office/drawing/2014/main" id="{BF5A4B3F-BFB8-4E0B-B5B9-68C854E1CE9A}"/>
                </a:ext>
              </a:extLst>
            </xdr:cNvPr>
            <xdr:cNvSpPr>
              <a:spLocks noChangeArrowheads="1"/>
            </xdr:cNvSpPr>
          </xdr:nvSpPr>
          <xdr:spPr bwMode="auto">
            <a:xfrm>
              <a:off x="1572" y="511"/>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8" name="Line 78">
              <a:extLst>
                <a:ext uri="{FF2B5EF4-FFF2-40B4-BE49-F238E27FC236}">
                  <a16:creationId xmlns:a16="http://schemas.microsoft.com/office/drawing/2014/main" id="{5797F469-61C2-4D15-84B1-23C62C5F415F}"/>
                </a:ext>
              </a:extLst>
            </xdr:cNvPr>
            <xdr:cNvSpPr>
              <a:spLocks noChangeShapeType="1"/>
            </xdr:cNvSpPr>
          </xdr:nvSpPr>
          <xdr:spPr bwMode="auto">
            <a:xfrm>
              <a:off x="1573" y="511"/>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9" name="Rectangle 79">
              <a:extLst>
                <a:ext uri="{FF2B5EF4-FFF2-40B4-BE49-F238E27FC236}">
                  <a16:creationId xmlns:a16="http://schemas.microsoft.com/office/drawing/2014/main" id="{999A9019-67F2-4D85-AB65-C8339301968D}"/>
                </a:ext>
              </a:extLst>
            </xdr:cNvPr>
            <xdr:cNvSpPr>
              <a:spLocks noChangeArrowheads="1"/>
            </xdr:cNvSpPr>
          </xdr:nvSpPr>
          <xdr:spPr bwMode="auto">
            <a:xfrm>
              <a:off x="1573" y="51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0" name="Line 80">
              <a:extLst>
                <a:ext uri="{FF2B5EF4-FFF2-40B4-BE49-F238E27FC236}">
                  <a16:creationId xmlns:a16="http://schemas.microsoft.com/office/drawing/2014/main" id="{9AE0C495-FC7E-42FA-A3F1-9FD0482E1AB5}"/>
                </a:ext>
              </a:extLst>
            </xdr:cNvPr>
            <xdr:cNvSpPr>
              <a:spLocks noChangeShapeType="1"/>
            </xdr:cNvSpPr>
          </xdr:nvSpPr>
          <xdr:spPr bwMode="auto">
            <a:xfrm>
              <a:off x="1573" y="512"/>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1" name="Rectangle 81">
              <a:extLst>
                <a:ext uri="{FF2B5EF4-FFF2-40B4-BE49-F238E27FC236}">
                  <a16:creationId xmlns:a16="http://schemas.microsoft.com/office/drawing/2014/main" id="{D6E1C0B5-E4D1-444F-95E2-EF7A172EC315}"/>
                </a:ext>
              </a:extLst>
            </xdr:cNvPr>
            <xdr:cNvSpPr>
              <a:spLocks noChangeArrowheads="1"/>
            </xdr:cNvSpPr>
          </xdr:nvSpPr>
          <xdr:spPr bwMode="auto">
            <a:xfrm>
              <a:off x="1573" y="512"/>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2" name="Line 82">
              <a:extLst>
                <a:ext uri="{FF2B5EF4-FFF2-40B4-BE49-F238E27FC236}">
                  <a16:creationId xmlns:a16="http://schemas.microsoft.com/office/drawing/2014/main" id="{A534C7DC-F5D9-40A5-8E1C-35D1BCE8DA81}"/>
                </a:ext>
              </a:extLst>
            </xdr:cNvPr>
            <xdr:cNvSpPr>
              <a:spLocks noChangeShapeType="1"/>
            </xdr:cNvSpPr>
          </xdr:nvSpPr>
          <xdr:spPr bwMode="auto">
            <a:xfrm>
              <a:off x="1755" y="507"/>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3" name="Rectangle 83">
              <a:extLst>
                <a:ext uri="{FF2B5EF4-FFF2-40B4-BE49-F238E27FC236}">
                  <a16:creationId xmlns:a16="http://schemas.microsoft.com/office/drawing/2014/main" id="{3BD83C4F-7083-407E-88F6-1BA1F309D154}"/>
                </a:ext>
              </a:extLst>
            </xdr:cNvPr>
            <xdr:cNvSpPr>
              <a:spLocks noChangeArrowheads="1"/>
            </xdr:cNvSpPr>
          </xdr:nvSpPr>
          <xdr:spPr bwMode="auto">
            <a:xfrm>
              <a:off x="1755" y="507"/>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4" name="Line 84">
              <a:extLst>
                <a:ext uri="{FF2B5EF4-FFF2-40B4-BE49-F238E27FC236}">
                  <a16:creationId xmlns:a16="http://schemas.microsoft.com/office/drawing/2014/main" id="{FDAF5721-D148-40DE-AAE6-9E989B8EA3CC}"/>
                </a:ext>
              </a:extLst>
            </xdr:cNvPr>
            <xdr:cNvSpPr>
              <a:spLocks noChangeShapeType="1"/>
            </xdr:cNvSpPr>
          </xdr:nvSpPr>
          <xdr:spPr bwMode="auto">
            <a:xfrm>
              <a:off x="1755" y="508"/>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5" name="Rectangle 85">
              <a:extLst>
                <a:ext uri="{FF2B5EF4-FFF2-40B4-BE49-F238E27FC236}">
                  <a16:creationId xmlns:a16="http://schemas.microsoft.com/office/drawing/2014/main" id="{17E5D12E-B8CE-4BED-AA8C-BF06BFDA0FC1}"/>
                </a:ext>
              </a:extLst>
            </xdr:cNvPr>
            <xdr:cNvSpPr>
              <a:spLocks noChangeArrowheads="1"/>
            </xdr:cNvSpPr>
          </xdr:nvSpPr>
          <xdr:spPr bwMode="auto">
            <a:xfrm>
              <a:off x="1755" y="508"/>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6" name="Line 86">
              <a:extLst>
                <a:ext uri="{FF2B5EF4-FFF2-40B4-BE49-F238E27FC236}">
                  <a16:creationId xmlns:a16="http://schemas.microsoft.com/office/drawing/2014/main" id="{8A1FB28E-72BB-4820-AEAF-04CE2184941F}"/>
                </a:ext>
              </a:extLst>
            </xdr:cNvPr>
            <xdr:cNvSpPr>
              <a:spLocks noChangeShapeType="1"/>
            </xdr:cNvSpPr>
          </xdr:nvSpPr>
          <xdr:spPr bwMode="auto">
            <a:xfrm>
              <a:off x="1756"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7" name="Rectangle 87">
              <a:extLst>
                <a:ext uri="{FF2B5EF4-FFF2-40B4-BE49-F238E27FC236}">
                  <a16:creationId xmlns:a16="http://schemas.microsoft.com/office/drawing/2014/main" id="{68C49DCC-304C-441F-9448-7512B7EC126B}"/>
                </a:ext>
              </a:extLst>
            </xdr:cNvPr>
            <xdr:cNvSpPr>
              <a:spLocks noChangeArrowheads="1"/>
            </xdr:cNvSpPr>
          </xdr:nvSpPr>
          <xdr:spPr bwMode="auto">
            <a:xfrm>
              <a:off x="1756"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8" name="Line 88">
              <a:extLst>
                <a:ext uri="{FF2B5EF4-FFF2-40B4-BE49-F238E27FC236}">
                  <a16:creationId xmlns:a16="http://schemas.microsoft.com/office/drawing/2014/main" id="{0A5A26E9-7C0C-490B-BC16-DE8A4D5BA1B9}"/>
                </a:ext>
              </a:extLst>
            </xdr:cNvPr>
            <xdr:cNvSpPr>
              <a:spLocks noChangeShapeType="1"/>
            </xdr:cNvSpPr>
          </xdr:nvSpPr>
          <xdr:spPr bwMode="auto">
            <a:xfrm>
              <a:off x="1756"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9" name="Rectangle 89">
              <a:extLst>
                <a:ext uri="{FF2B5EF4-FFF2-40B4-BE49-F238E27FC236}">
                  <a16:creationId xmlns:a16="http://schemas.microsoft.com/office/drawing/2014/main" id="{6C18C5F6-53B9-4331-A89E-F988C49B6E95}"/>
                </a:ext>
              </a:extLst>
            </xdr:cNvPr>
            <xdr:cNvSpPr>
              <a:spLocks noChangeArrowheads="1"/>
            </xdr:cNvSpPr>
          </xdr:nvSpPr>
          <xdr:spPr bwMode="auto">
            <a:xfrm>
              <a:off x="1756"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0" name="Line 90">
              <a:extLst>
                <a:ext uri="{FF2B5EF4-FFF2-40B4-BE49-F238E27FC236}">
                  <a16:creationId xmlns:a16="http://schemas.microsoft.com/office/drawing/2014/main" id="{A4314886-DEC9-4890-8917-B9DD3C414945}"/>
                </a:ext>
              </a:extLst>
            </xdr:cNvPr>
            <xdr:cNvSpPr>
              <a:spLocks noChangeShapeType="1"/>
            </xdr:cNvSpPr>
          </xdr:nvSpPr>
          <xdr:spPr bwMode="auto">
            <a:xfrm>
              <a:off x="1757" y="510"/>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1" name="Rectangle 91">
              <a:extLst>
                <a:ext uri="{FF2B5EF4-FFF2-40B4-BE49-F238E27FC236}">
                  <a16:creationId xmlns:a16="http://schemas.microsoft.com/office/drawing/2014/main" id="{0BD208DA-7F3A-4A5B-B5AD-21751693AA40}"/>
                </a:ext>
              </a:extLst>
            </xdr:cNvPr>
            <xdr:cNvSpPr>
              <a:spLocks noChangeArrowheads="1"/>
            </xdr:cNvSpPr>
          </xdr:nvSpPr>
          <xdr:spPr bwMode="auto">
            <a:xfrm>
              <a:off x="1757" y="510"/>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2" name="Line 92">
              <a:extLst>
                <a:ext uri="{FF2B5EF4-FFF2-40B4-BE49-F238E27FC236}">
                  <a16:creationId xmlns:a16="http://schemas.microsoft.com/office/drawing/2014/main" id="{B5DE7636-67DF-431C-9068-8C6D7AF1A983}"/>
                </a:ext>
              </a:extLst>
            </xdr:cNvPr>
            <xdr:cNvSpPr>
              <a:spLocks noChangeShapeType="1"/>
            </xdr:cNvSpPr>
          </xdr:nvSpPr>
          <xdr:spPr bwMode="auto">
            <a:xfrm>
              <a:off x="1758" y="510"/>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3" name="Rectangle 93">
              <a:extLst>
                <a:ext uri="{FF2B5EF4-FFF2-40B4-BE49-F238E27FC236}">
                  <a16:creationId xmlns:a16="http://schemas.microsoft.com/office/drawing/2014/main" id="{FCC9CEB5-F81F-44F9-81BD-7118912AB760}"/>
                </a:ext>
              </a:extLst>
            </xdr:cNvPr>
            <xdr:cNvSpPr>
              <a:spLocks noChangeArrowheads="1"/>
            </xdr:cNvSpPr>
          </xdr:nvSpPr>
          <xdr:spPr bwMode="auto">
            <a:xfrm>
              <a:off x="1758" y="510"/>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4" name="Line 94">
              <a:extLst>
                <a:ext uri="{FF2B5EF4-FFF2-40B4-BE49-F238E27FC236}">
                  <a16:creationId xmlns:a16="http://schemas.microsoft.com/office/drawing/2014/main" id="{72F5709E-C537-410E-B8FF-35ED1FAFE604}"/>
                </a:ext>
              </a:extLst>
            </xdr:cNvPr>
            <xdr:cNvSpPr>
              <a:spLocks noChangeShapeType="1"/>
            </xdr:cNvSpPr>
          </xdr:nvSpPr>
          <xdr:spPr bwMode="auto">
            <a:xfrm>
              <a:off x="1758" y="511"/>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5" name="Rectangle 95">
              <a:extLst>
                <a:ext uri="{FF2B5EF4-FFF2-40B4-BE49-F238E27FC236}">
                  <a16:creationId xmlns:a16="http://schemas.microsoft.com/office/drawing/2014/main" id="{5A874AAD-3582-40AE-9E98-3A6EA4F8380C}"/>
                </a:ext>
              </a:extLst>
            </xdr:cNvPr>
            <xdr:cNvSpPr>
              <a:spLocks noChangeArrowheads="1"/>
            </xdr:cNvSpPr>
          </xdr:nvSpPr>
          <xdr:spPr bwMode="auto">
            <a:xfrm>
              <a:off x="1758" y="511"/>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6" name="Line 96">
              <a:extLst>
                <a:ext uri="{FF2B5EF4-FFF2-40B4-BE49-F238E27FC236}">
                  <a16:creationId xmlns:a16="http://schemas.microsoft.com/office/drawing/2014/main" id="{0D446DFB-61D8-43DB-9A9A-CE9AA4F8CD32}"/>
                </a:ext>
              </a:extLst>
            </xdr:cNvPr>
            <xdr:cNvSpPr>
              <a:spLocks noChangeShapeType="1"/>
            </xdr:cNvSpPr>
          </xdr:nvSpPr>
          <xdr:spPr bwMode="auto">
            <a:xfrm>
              <a:off x="1759" y="511"/>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7" name="Rectangle 97">
              <a:extLst>
                <a:ext uri="{FF2B5EF4-FFF2-40B4-BE49-F238E27FC236}">
                  <a16:creationId xmlns:a16="http://schemas.microsoft.com/office/drawing/2014/main" id="{481D166F-6839-49C3-AC57-EB60B621F105}"/>
                </a:ext>
              </a:extLst>
            </xdr:cNvPr>
            <xdr:cNvSpPr>
              <a:spLocks noChangeArrowheads="1"/>
            </xdr:cNvSpPr>
          </xdr:nvSpPr>
          <xdr:spPr bwMode="auto">
            <a:xfrm>
              <a:off x="1759" y="51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8" name="Line 98">
              <a:extLst>
                <a:ext uri="{FF2B5EF4-FFF2-40B4-BE49-F238E27FC236}">
                  <a16:creationId xmlns:a16="http://schemas.microsoft.com/office/drawing/2014/main" id="{44E696D5-6A74-4F47-939C-5103A0235057}"/>
                </a:ext>
              </a:extLst>
            </xdr:cNvPr>
            <xdr:cNvSpPr>
              <a:spLocks noChangeShapeType="1"/>
            </xdr:cNvSpPr>
          </xdr:nvSpPr>
          <xdr:spPr bwMode="auto">
            <a:xfrm>
              <a:off x="1759" y="512"/>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9" name="Rectangle 99">
              <a:extLst>
                <a:ext uri="{FF2B5EF4-FFF2-40B4-BE49-F238E27FC236}">
                  <a16:creationId xmlns:a16="http://schemas.microsoft.com/office/drawing/2014/main" id="{7F6B625D-1EB8-4D49-B69A-879FAA00C943}"/>
                </a:ext>
              </a:extLst>
            </xdr:cNvPr>
            <xdr:cNvSpPr>
              <a:spLocks noChangeArrowheads="1"/>
            </xdr:cNvSpPr>
          </xdr:nvSpPr>
          <xdr:spPr bwMode="auto">
            <a:xfrm>
              <a:off x="1759" y="512"/>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0" name="Rectangle 100">
              <a:extLst>
                <a:ext uri="{FF2B5EF4-FFF2-40B4-BE49-F238E27FC236}">
                  <a16:creationId xmlns:a16="http://schemas.microsoft.com/office/drawing/2014/main" id="{1FED5AAF-876C-4B6F-9012-CA993AD1C7FB}"/>
                </a:ext>
              </a:extLst>
            </xdr:cNvPr>
            <xdr:cNvSpPr>
              <a:spLocks noChangeArrowheads="1"/>
            </xdr:cNvSpPr>
          </xdr:nvSpPr>
          <xdr:spPr bwMode="auto">
            <a:xfrm>
              <a:off x="1267" y="535"/>
              <a:ext cx="99" cy="3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1" name="Rectangle 101">
              <a:extLst>
                <a:ext uri="{FF2B5EF4-FFF2-40B4-BE49-F238E27FC236}">
                  <a16:creationId xmlns:a16="http://schemas.microsoft.com/office/drawing/2014/main" id="{66A47B39-58AA-458C-9669-76E9D07A96BC}"/>
                </a:ext>
              </a:extLst>
            </xdr:cNvPr>
            <xdr:cNvSpPr>
              <a:spLocks noChangeArrowheads="1"/>
            </xdr:cNvSpPr>
          </xdr:nvSpPr>
          <xdr:spPr bwMode="auto">
            <a:xfrm>
              <a:off x="1468" y="535"/>
              <a:ext cx="106" cy="3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2" name="Line 102">
              <a:extLst>
                <a:ext uri="{FF2B5EF4-FFF2-40B4-BE49-F238E27FC236}">
                  <a16:creationId xmlns:a16="http://schemas.microsoft.com/office/drawing/2014/main" id="{0A7602F4-715A-4365-8488-141793C38C97}"/>
                </a:ext>
              </a:extLst>
            </xdr:cNvPr>
            <xdr:cNvSpPr>
              <a:spLocks noChangeShapeType="1"/>
            </xdr:cNvSpPr>
          </xdr:nvSpPr>
          <xdr:spPr bwMode="auto">
            <a:xfrm>
              <a:off x="1360" y="536"/>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3" name="Rectangle 103">
              <a:extLst>
                <a:ext uri="{FF2B5EF4-FFF2-40B4-BE49-F238E27FC236}">
                  <a16:creationId xmlns:a16="http://schemas.microsoft.com/office/drawing/2014/main" id="{EB2E8A1A-10E1-4C58-A17A-F05F265BA0C5}"/>
                </a:ext>
              </a:extLst>
            </xdr:cNvPr>
            <xdr:cNvSpPr>
              <a:spLocks noChangeArrowheads="1"/>
            </xdr:cNvSpPr>
          </xdr:nvSpPr>
          <xdr:spPr bwMode="auto">
            <a:xfrm>
              <a:off x="1360" y="536"/>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4" name="Line 104">
              <a:extLst>
                <a:ext uri="{FF2B5EF4-FFF2-40B4-BE49-F238E27FC236}">
                  <a16:creationId xmlns:a16="http://schemas.microsoft.com/office/drawing/2014/main" id="{A17EEC22-7129-4C09-AD0B-AB3F0AEB5F5E}"/>
                </a:ext>
              </a:extLst>
            </xdr:cNvPr>
            <xdr:cNvSpPr>
              <a:spLocks noChangeShapeType="1"/>
            </xdr:cNvSpPr>
          </xdr:nvSpPr>
          <xdr:spPr bwMode="auto">
            <a:xfrm>
              <a:off x="1361" y="537"/>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5" name="Rectangle 105">
              <a:extLst>
                <a:ext uri="{FF2B5EF4-FFF2-40B4-BE49-F238E27FC236}">
                  <a16:creationId xmlns:a16="http://schemas.microsoft.com/office/drawing/2014/main" id="{B2768512-2BE6-4DB3-B266-A24AD1BD57C0}"/>
                </a:ext>
              </a:extLst>
            </xdr:cNvPr>
            <xdr:cNvSpPr>
              <a:spLocks noChangeArrowheads="1"/>
            </xdr:cNvSpPr>
          </xdr:nvSpPr>
          <xdr:spPr bwMode="auto">
            <a:xfrm>
              <a:off x="1361" y="537"/>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6" name="Line 106">
              <a:extLst>
                <a:ext uri="{FF2B5EF4-FFF2-40B4-BE49-F238E27FC236}">
                  <a16:creationId xmlns:a16="http://schemas.microsoft.com/office/drawing/2014/main" id="{50FBC429-30B5-4D3B-80B2-B17B9AD25054}"/>
                </a:ext>
              </a:extLst>
            </xdr:cNvPr>
            <xdr:cNvSpPr>
              <a:spLocks noChangeShapeType="1"/>
            </xdr:cNvSpPr>
          </xdr:nvSpPr>
          <xdr:spPr bwMode="auto">
            <a:xfrm>
              <a:off x="1361" y="537"/>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7" name="Rectangle 107">
              <a:extLst>
                <a:ext uri="{FF2B5EF4-FFF2-40B4-BE49-F238E27FC236}">
                  <a16:creationId xmlns:a16="http://schemas.microsoft.com/office/drawing/2014/main" id="{E896BA55-9CE9-4E6F-9C56-38089610423E}"/>
                </a:ext>
              </a:extLst>
            </xdr:cNvPr>
            <xdr:cNvSpPr>
              <a:spLocks noChangeArrowheads="1"/>
            </xdr:cNvSpPr>
          </xdr:nvSpPr>
          <xdr:spPr bwMode="auto">
            <a:xfrm>
              <a:off x="1361" y="537"/>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8" name="Line 108">
              <a:extLst>
                <a:ext uri="{FF2B5EF4-FFF2-40B4-BE49-F238E27FC236}">
                  <a16:creationId xmlns:a16="http://schemas.microsoft.com/office/drawing/2014/main" id="{B4BD071C-FEEB-4E40-85C7-48379462AE90}"/>
                </a:ext>
              </a:extLst>
            </xdr:cNvPr>
            <xdr:cNvSpPr>
              <a:spLocks noChangeShapeType="1"/>
            </xdr:cNvSpPr>
          </xdr:nvSpPr>
          <xdr:spPr bwMode="auto">
            <a:xfrm>
              <a:off x="1362" y="538"/>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9" name="Rectangle 109">
              <a:extLst>
                <a:ext uri="{FF2B5EF4-FFF2-40B4-BE49-F238E27FC236}">
                  <a16:creationId xmlns:a16="http://schemas.microsoft.com/office/drawing/2014/main" id="{D3E74620-B5DD-4033-A840-67C668D38F28}"/>
                </a:ext>
              </a:extLst>
            </xdr:cNvPr>
            <xdr:cNvSpPr>
              <a:spLocks noChangeArrowheads="1"/>
            </xdr:cNvSpPr>
          </xdr:nvSpPr>
          <xdr:spPr bwMode="auto">
            <a:xfrm>
              <a:off x="1362" y="538"/>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0" name="Line 110">
              <a:extLst>
                <a:ext uri="{FF2B5EF4-FFF2-40B4-BE49-F238E27FC236}">
                  <a16:creationId xmlns:a16="http://schemas.microsoft.com/office/drawing/2014/main" id="{4A4ED410-4914-473C-8B68-C9631609FD1B}"/>
                </a:ext>
              </a:extLst>
            </xdr:cNvPr>
            <xdr:cNvSpPr>
              <a:spLocks noChangeShapeType="1"/>
            </xdr:cNvSpPr>
          </xdr:nvSpPr>
          <xdr:spPr bwMode="auto">
            <a:xfrm>
              <a:off x="1362" y="538"/>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1" name="Rectangle 111">
              <a:extLst>
                <a:ext uri="{FF2B5EF4-FFF2-40B4-BE49-F238E27FC236}">
                  <a16:creationId xmlns:a16="http://schemas.microsoft.com/office/drawing/2014/main" id="{871AEEEA-64EA-4711-8AFB-2B0BFEDF8872}"/>
                </a:ext>
              </a:extLst>
            </xdr:cNvPr>
            <xdr:cNvSpPr>
              <a:spLocks noChangeArrowheads="1"/>
            </xdr:cNvSpPr>
          </xdr:nvSpPr>
          <xdr:spPr bwMode="auto">
            <a:xfrm>
              <a:off x="1362" y="538"/>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2" name="Line 112">
              <a:extLst>
                <a:ext uri="{FF2B5EF4-FFF2-40B4-BE49-F238E27FC236}">
                  <a16:creationId xmlns:a16="http://schemas.microsoft.com/office/drawing/2014/main" id="{64CD66F5-9E10-4656-99CE-BE31DA5B7EE0}"/>
                </a:ext>
              </a:extLst>
            </xdr:cNvPr>
            <xdr:cNvSpPr>
              <a:spLocks noChangeShapeType="1"/>
            </xdr:cNvSpPr>
          </xdr:nvSpPr>
          <xdr:spPr bwMode="auto">
            <a:xfrm>
              <a:off x="1363" y="539"/>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3" name="Rectangle 113">
              <a:extLst>
                <a:ext uri="{FF2B5EF4-FFF2-40B4-BE49-F238E27FC236}">
                  <a16:creationId xmlns:a16="http://schemas.microsoft.com/office/drawing/2014/main" id="{F1B90537-B46F-4983-A966-0CA43B1FF15B}"/>
                </a:ext>
              </a:extLst>
            </xdr:cNvPr>
            <xdr:cNvSpPr>
              <a:spLocks noChangeArrowheads="1"/>
            </xdr:cNvSpPr>
          </xdr:nvSpPr>
          <xdr:spPr bwMode="auto">
            <a:xfrm>
              <a:off x="1363" y="539"/>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4" name="Line 114">
              <a:extLst>
                <a:ext uri="{FF2B5EF4-FFF2-40B4-BE49-F238E27FC236}">
                  <a16:creationId xmlns:a16="http://schemas.microsoft.com/office/drawing/2014/main" id="{46B36A94-B630-4F7A-9F5E-594AAB3979CC}"/>
                </a:ext>
              </a:extLst>
            </xdr:cNvPr>
            <xdr:cNvSpPr>
              <a:spLocks noChangeShapeType="1"/>
            </xdr:cNvSpPr>
          </xdr:nvSpPr>
          <xdr:spPr bwMode="auto">
            <a:xfrm>
              <a:off x="1364" y="540"/>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5" name="Rectangle 115">
              <a:extLst>
                <a:ext uri="{FF2B5EF4-FFF2-40B4-BE49-F238E27FC236}">
                  <a16:creationId xmlns:a16="http://schemas.microsoft.com/office/drawing/2014/main" id="{137DC2DB-DEBD-476A-9346-337E698C1363}"/>
                </a:ext>
              </a:extLst>
            </xdr:cNvPr>
            <xdr:cNvSpPr>
              <a:spLocks noChangeArrowheads="1"/>
            </xdr:cNvSpPr>
          </xdr:nvSpPr>
          <xdr:spPr bwMode="auto">
            <a:xfrm>
              <a:off x="1364" y="540"/>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6" name="Line 116">
              <a:extLst>
                <a:ext uri="{FF2B5EF4-FFF2-40B4-BE49-F238E27FC236}">
                  <a16:creationId xmlns:a16="http://schemas.microsoft.com/office/drawing/2014/main" id="{32619FD8-6D4E-44A3-ADCA-53681A19A279}"/>
                </a:ext>
              </a:extLst>
            </xdr:cNvPr>
            <xdr:cNvSpPr>
              <a:spLocks noChangeShapeType="1"/>
            </xdr:cNvSpPr>
          </xdr:nvSpPr>
          <xdr:spPr bwMode="auto">
            <a:xfrm>
              <a:off x="1364" y="540"/>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7" name="Rectangle 117">
              <a:extLst>
                <a:ext uri="{FF2B5EF4-FFF2-40B4-BE49-F238E27FC236}">
                  <a16:creationId xmlns:a16="http://schemas.microsoft.com/office/drawing/2014/main" id="{BC01400A-36E8-470D-98BB-5556F6C264CF}"/>
                </a:ext>
              </a:extLst>
            </xdr:cNvPr>
            <xdr:cNvSpPr>
              <a:spLocks noChangeArrowheads="1"/>
            </xdr:cNvSpPr>
          </xdr:nvSpPr>
          <xdr:spPr bwMode="auto">
            <a:xfrm>
              <a:off x="1364" y="540"/>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8" name="Line 118">
              <a:extLst>
                <a:ext uri="{FF2B5EF4-FFF2-40B4-BE49-F238E27FC236}">
                  <a16:creationId xmlns:a16="http://schemas.microsoft.com/office/drawing/2014/main" id="{21FDFF28-BDF7-40AD-81A4-24B6521A16BB}"/>
                </a:ext>
              </a:extLst>
            </xdr:cNvPr>
            <xdr:cNvSpPr>
              <a:spLocks noChangeShapeType="1"/>
            </xdr:cNvSpPr>
          </xdr:nvSpPr>
          <xdr:spPr bwMode="auto">
            <a:xfrm>
              <a:off x="1365" y="541"/>
              <a:ext cx="0"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9" name="Rectangle 119">
              <a:extLst>
                <a:ext uri="{FF2B5EF4-FFF2-40B4-BE49-F238E27FC236}">
                  <a16:creationId xmlns:a16="http://schemas.microsoft.com/office/drawing/2014/main" id="{90825ABA-040C-4568-9545-A9D2A1985071}"/>
                </a:ext>
              </a:extLst>
            </xdr:cNvPr>
            <xdr:cNvSpPr>
              <a:spLocks noChangeArrowheads="1"/>
            </xdr:cNvSpPr>
          </xdr:nvSpPr>
          <xdr:spPr bwMode="auto">
            <a:xfrm>
              <a:off x="1365" y="54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0" name="Line 120">
              <a:extLst>
                <a:ext uri="{FF2B5EF4-FFF2-40B4-BE49-F238E27FC236}">
                  <a16:creationId xmlns:a16="http://schemas.microsoft.com/office/drawing/2014/main" id="{CB8693F3-064C-46CF-9CE0-5A1F82E982FD}"/>
                </a:ext>
              </a:extLst>
            </xdr:cNvPr>
            <xdr:cNvSpPr>
              <a:spLocks noChangeShapeType="1"/>
            </xdr:cNvSpPr>
          </xdr:nvSpPr>
          <xdr:spPr bwMode="auto">
            <a:xfrm>
              <a:off x="1360" y="611"/>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1" name="Rectangle 121">
              <a:extLst>
                <a:ext uri="{FF2B5EF4-FFF2-40B4-BE49-F238E27FC236}">
                  <a16:creationId xmlns:a16="http://schemas.microsoft.com/office/drawing/2014/main" id="{AA879A6A-F568-409B-8919-53F77516F858}"/>
                </a:ext>
              </a:extLst>
            </xdr:cNvPr>
            <xdr:cNvSpPr>
              <a:spLocks noChangeArrowheads="1"/>
            </xdr:cNvSpPr>
          </xdr:nvSpPr>
          <xdr:spPr bwMode="auto">
            <a:xfrm>
              <a:off x="1360" y="611"/>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2" name="Line 122">
              <a:extLst>
                <a:ext uri="{FF2B5EF4-FFF2-40B4-BE49-F238E27FC236}">
                  <a16:creationId xmlns:a16="http://schemas.microsoft.com/office/drawing/2014/main" id="{85EFE56A-F804-41C0-8A58-09C82EBE3C75}"/>
                </a:ext>
              </a:extLst>
            </xdr:cNvPr>
            <xdr:cNvSpPr>
              <a:spLocks noChangeShapeType="1"/>
            </xdr:cNvSpPr>
          </xdr:nvSpPr>
          <xdr:spPr bwMode="auto">
            <a:xfrm>
              <a:off x="1361" y="612"/>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3" name="Rectangle 123">
              <a:extLst>
                <a:ext uri="{FF2B5EF4-FFF2-40B4-BE49-F238E27FC236}">
                  <a16:creationId xmlns:a16="http://schemas.microsoft.com/office/drawing/2014/main" id="{CA4A0A78-68DE-4284-9424-452E69604823}"/>
                </a:ext>
              </a:extLst>
            </xdr:cNvPr>
            <xdr:cNvSpPr>
              <a:spLocks noChangeArrowheads="1"/>
            </xdr:cNvSpPr>
          </xdr:nvSpPr>
          <xdr:spPr bwMode="auto">
            <a:xfrm>
              <a:off x="1361" y="612"/>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4" name="Line 124">
              <a:extLst>
                <a:ext uri="{FF2B5EF4-FFF2-40B4-BE49-F238E27FC236}">
                  <a16:creationId xmlns:a16="http://schemas.microsoft.com/office/drawing/2014/main" id="{0D58A63A-2DB1-4FC7-BAC0-F86F9F511C32}"/>
                </a:ext>
              </a:extLst>
            </xdr:cNvPr>
            <xdr:cNvSpPr>
              <a:spLocks noChangeShapeType="1"/>
            </xdr:cNvSpPr>
          </xdr:nvSpPr>
          <xdr:spPr bwMode="auto">
            <a:xfrm>
              <a:off x="1361" y="613"/>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5" name="Rectangle 125">
              <a:extLst>
                <a:ext uri="{FF2B5EF4-FFF2-40B4-BE49-F238E27FC236}">
                  <a16:creationId xmlns:a16="http://schemas.microsoft.com/office/drawing/2014/main" id="{B2C38252-2354-4A49-9B92-39F5CE9F124F}"/>
                </a:ext>
              </a:extLst>
            </xdr:cNvPr>
            <xdr:cNvSpPr>
              <a:spLocks noChangeArrowheads="1"/>
            </xdr:cNvSpPr>
          </xdr:nvSpPr>
          <xdr:spPr bwMode="auto">
            <a:xfrm>
              <a:off x="1361" y="613"/>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6" name="Line 126">
              <a:extLst>
                <a:ext uri="{FF2B5EF4-FFF2-40B4-BE49-F238E27FC236}">
                  <a16:creationId xmlns:a16="http://schemas.microsoft.com/office/drawing/2014/main" id="{79AD0807-17DA-480C-B7A6-77BD1F8A8986}"/>
                </a:ext>
              </a:extLst>
            </xdr:cNvPr>
            <xdr:cNvSpPr>
              <a:spLocks noChangeShapeType="1"/>
            </xdr:cNvSpPr>
          </xdr:nvSpPr>
          <xdr:spPr bwMode="auto">
            <a:xfrm>
              <a:off x="1362" y="613"/>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7" name="Rectangle 127">
              <a:extLst>
                <a:ext uri="{FF2B5EF4-FFF2-40B4-BE49-F238E27FC236}">
                  <a16:creationId xmlns:a16="http://schemas.microsoft.com/office/drawing/2014/main" id="{30F3B990-FF0F-4462-9463-94FF777D7B9B}"/>
                </a:ext>
              </a:extLst>
            </xdr:cNvPr>
            <xdr:cNvSpPr>
              <a:spLocks noChangeArrowheads="1"/>
            </xdr:cNvSpPr>
          </xdr:nvSpPr>
          <xdr:spPr bwMode="auto">
            <a:xfrm>
              <a:off x="1362" y="613"/>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8" name="Line 128">
              <a:extLst>
                <a:ext uri="{FF2B5EF4-FFF2-40B4-BE49-F238E27FC236}">
                  <a16:creationId xmlns:a16="http://schemas.microsoft.com/office/drawing/2014/main" id="{9DF8882A-4E8D-4781-8681-11EC346F5A07}"/>
                </a:ext>
              </a:extLst>
            </xdr:cNvPr>
            <xdr:cNvSpPr>
              <a:spLocks noChangeShapeType="1"/>
            </xdr:cNvSpPr>
          </xdr:nvSpPr>
          <xdr:spPr bwMode="auto">
            <a:xfrm>
              <a:off x="1362" y="614"/>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9" name="Rectangle 129">
              <a:extLst>
                <a:ext uri="{FF2B5EF4-FFF2-40B4-BE49-F238E27FC236}">
                  <a16:creationId xmlns:a16="http://schemas.microsoft.com/office/drawing/2014/main" id="{3565FBF5-6331-4FC8-8651-1540DCECC464}"/>
                </a:ext>
              </a:extLst>
            </xdr:cNvPr>
            <xdr:cNvSpPr>
              <a:spLocks noChangeArrowheads="1"/>
            </xdr:cNvSpPr>
          </xdr:nvSpPr>
          <xdr:spPr bwMode="auto">
            <a:xfrm>
              <a:off x="1362" y="614"/>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0" name="Line 130">
              <a:extLst>
                <a:ext uri="{FF2B5EF4-FFF2-40B4-BE49-F238E27FC236}">
                  <a16:creationId xmlns:a16="http://schemas.microsoft.com/office/drawing/2014/main" id="{ACE70F82-6F29-4D47-B729-B04D016D7BA3}"/>
                </a:ext>
              </a:extLst>
            </xdr:cNvPr>
            <xdr:cNvSpPr>
              <a:spLocks noChangeShapeType="1"/>
            </xdr:cNvSpPr>
          </xdr:nvSpPr>
          <xdr:spPr bwMode="auto">
            <a:xfrm>
              <a:off x="1363" y="614"/>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1" name="Rectangle 131">
              <a:extLst>
                <a:ext uri="{FF2B5EF4-FFF2-40B4-BE49-F238E27FC236}">
                  <a16:creationId xmlns:a16="http://schemas.microsoft.com/office/drawing/2014/main" id="{099D29F6-5198-45C4-9E3A-622D8AEE56A6}"/>
                </a:ext>
              </a:extLst>
            </xdr:cNvPr>
            <xdr:cNvSpPr>
              <a:spLocks noChangeArrowheads="1"/>
            </xdr:cNvSpPr>
          </xdr:nvSpPr>
          <xdr:spPr bwMode="auto">
            <a:xfrm>
              <a:off x="1363" y="614"/>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2" name="Line 132">
              <a:extLst>
                <a:ext uri="{FF2B5EF4-FFF2-40B4-BE49-F238E27FC236}">
                  <a16:creationId xmlns:a16="http://schemas.microsoft.com/office/drawing/2014/main" id="{2488AA32-DCE8-40B2-AAD5-57DA2DFCCE10}"/>
                </a:ext>
              </a:extLst>
            </xdr:cNvPr>
            <xdr:cNvSpPr>
              <a:spLocks noChangeShapeType="1"/>
            </xdr:cNvSpPr>
          </xdr:nvSpPr>
          <xdr:spPr bwMode="auto">
            <a:xfrm>
              <a:off x="1364" y="615"/>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3" name="Rectangle 133">
              <a:extLst>
                <a:ext uri="{FF2B5EF4-FFF2-40B4-BE49-F238E27FC236}">
                  <a16:creationId xmlns:a16="http://schemas.microsoft.com/office/drawing/2014/main" id="{0572FC39-6552-4935-8627-B32CA57B586A}"/>
                </a:ext>
              </a:extLst>
            </xdr:cNvPr>
            <xdr:cNvSpPr>
              <a:spLocks noChangeArrowheads="1"/>
            </xdr:cNvSpPr>
          </xdr:nvSpPr>
          <xdr:spPr bwMode="auto">
            <a:xfrm>
              <a:off x="1364" y="615"/>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4" name="Line 134">
              <a:extLst>
                <a:ext uri="{FF2B5EF4-FFF2-40B4-BE49-F238E27FC236}">
                  <a16:creationId xmlns:a16="http://schemas.microsoft.com/office/drawing/2014/main" id="{517A2C9E-D166-4B17-9EA3-DDBD0E977F33}"/>
                </a:ext>
              </a:extLst>
            </xdr:cNvPr>
            <xdr:cNvSpPr>
              <a:spLocks noChangeShapeType="1"/>
            </xdr:cNvSpPr>
          </xdr:nvSpPr>
          <xdr:spPr bwMode="auto">
            <a:xfrm>
              <a:off x="1364" y="616"/>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5" name="Rectangle 135">
              <a:extLst>
                <a:ext uri="{FF2B5EF4-FFF2-40B4-BE49-F238E27FC236}">
                  <a16:creationId xmlns:a16="http://schemas.microsoft.com/office/drawing/2014/main" id="{2D418AD0-856A-470C-860D-0D4C5872A6F1}"/>
                </a:ext>
              </a:extLst>
            </xdr:cNvPr>
            <xdr:cNvSpPr>
              <a:spLocks noChangeArrowheads="1"/>
            </xdr:cNvSpPr>
          </xdr:nvSpPr>
          <xdr:spPr bwMode="auto">
            <a:xfrm>
              <a:off x="1364" y="616"/>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6" name="Line 136">
              <a:extLst>
                <a:ext uri="{FF2B5EF4-FFF2-40B4-BE49-F238E27FC236}">
                  <a16:creationId xmlns:a16="http://schemas.microsoft.com/office/drawing/2014/main" id="{FEF15AC1-8AD8-4102-A42F-843C8DA7FBFC}"/>
                </a:ext>
              </a:extLst>
            </xdr:cNvPr>
            <xdr:cNvSpPr>
              <a:spLocks noChangeShapeType="1"/>
            </xdr:cNvSpPr>
          </xdr:nvSpPr>
          <xdr:spPr bwMode="auto">
            <a:xfrm>
              <a:off x="1365" y="616"/>
              <a:ext cx="0"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7" name="Rectangle 137">
              <a:extLst>
                <a:ext uri="{FF2B5EF4-FFF2-40B4-BE49-F238E27FC236}">
                  <a16:creationId xmlns:a16="http://schemas.microsoft.com/office/drawing/2014/main" id="{F093277D-509C-4F82-8B66-D7A5227592CF}"/>
                </a:ext>
              </a:extLst>
            </xdr:cNvPr>
            <xdr:cNvSpPr>
              <a:spLocks noChangeArrowheads="1"/>
            </xdr:cNvSpPr>
          </xdr:nvSpPr>
          <xdr:spPr bwMode="auto">
            <a:xfrm>
              <a:off x="1365" y="616"/>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8" name="Rectangle 138">
              <a:extLst>
                <a:ext uri="{FF2B5EF4-FFF2-40B4-BE49-F238E27FC236}">
                  <a16:creationId xmlns:a16="http://schemas.microsoft.com/office/drawing/2014/main" id="{153E17B2-B853-4A8A-89AD-3BEC949276DB}"/>
                </a:ext>
              </a:extLst>
            </xdr:cNvPr>
            <xdr:cNvSpPr>
              <a:spLocks noChangeArrowheads="1"/>
            </xdr:cNvSpPr>
          </xdr:nvSpPr>
          <xdr:spPr bwMode="auto">
            <a:xfrm>
              <a:off x="1267" y="629"/>
              <a:ext cx="202" cy="19"/>
            </a:xfrm>
            <a:prstGeom prst="rect">
              <a:avLst/>
            </a:prstGeom>
            <a:solidFill>
              <a:srgbClr val="CC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9" name="Rectangle 139">
              <a:extLst>
                <a:ext uri="{FF2B5EF4-FFF2-40B4-BE49-F238E27FC236}">
                  <a16:creationId xmlns:a16="http://schemas.microsoft.com/office/drawing/2014/main" id="{F1DCC747-8C10-403B-8A21-A0F2C2E04738}"/>
                </a:ext>
              </a:extLst>
            </xdr:cNvPr>
            <xdr:cNvSpPr>
              <a:spLocks noChangeArrowheads="1"/>
            </xdr:cNvSpPr>
          </xdr:nvSpPr>
          <xdr:spPr bwMode="auto">
            <a:xfrm>
              <a:off x="810" y="302"/>
              <a:ext cx="223"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1" i="0" u="none" strike="noStrike" baseline="0">
                  <a:solidFill>
                    <a:srgbClr val="000000"/>
                  </a:solidFill>
                  <a:latin typeface="Arial"/>
                  <a:cs typeface="Arial"/>
                </a:rPr>
                <a:t>Infiltration air change rate</a:t>
              </a:r>
            </a:p>
          </xdr:txBody>
        </xdr:sp>
        <xdr:sp macro="" textlink="">
          <xdr:nvSpPr>
            <xdr:cNvPr id="20620" name="Rectangle 140">
              <a:extLst>
                <a:ext uri="{FF2B5EF4-FFF2-40B4-BE49-F238E27FC236}">
                  <a16:creationId xmlns:a16="http://schemas.microsoft.com/office/drawing/2014/main" id="{E9C73196-285B-48F1-95D0-439706289FB0}"/>
                </a:ext>
              </a:extLst>
            </xdr:cNvPr>
            <xdr:cNvSpPr>
              <a:spLocks noChangeArrowheads="1"/>
            </xdr:cNvSpPr>
          </xdr:nvSpPr>
          <xdr:spPr bwMode="auto">
            <a:xfrm>
              <a:off x="1073" y="340"/>
              <a:ext cx="20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00"/>
                  </a:solidFill>
                  <a:latin typeface="Arial"/>
                  <a:cs typeface="Arial"/>
                </a:rPr>
                <a:t>Wind protection coefficients e and f </a:t>
              </a:r>
            </a:p>
          </xdr:txBody>
        </xdr:sp>
        <xdr:sp macro="" textlink="">
          <xdr:nvSpPr>
            <xdr:cNvPr id="20621" name="Rectangle 141">
              <a:extLst>
                <a:ext uri="{FF2B5EF4-FFF2-40B4-BE49-F238E27FC236}">
                  <a16:creationId xmlns:a16="http://schemas.microsoft.com/office/drawing/2014/main" id="{45EFA848-CE51-4AF1-9494-7C74FDFF5065}"/>
                </a:ext>
              </a:extLst>
            </xdr:cNvPr>
            <xdr:cNvSpPr>
              <a:spLocks noChangeArrowheads="1"/>
            </xdr:cNvSpPr>
          </xdr:nvSpPr>
          <xdr:spPr bwMode="auto">
            <a:xfrm>
              <a:off x="1298" y="355"/>
              <a:ext cx="42"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Several</a:t>
              </a:r>
            </a:p>
          </xdr:txBody>
        </xdr:sp>
        <xdr:sp macro="" textlink="">
          <xdr:nvSpPr>
            <xdr:cNvPr id="20622" name="Rectangle 142">
              <a:extLst>
                <a:ext uri="{FF2B5EF4-FFF2-40B4-BE49-F238E27FC236}">
                  <a16:creationId xmlns:a16="http://schemas.microsoft.com/office/drawing/2014/main" id="{6BA8AF93-6ADF-4C1C-9A6A-7D3026953937}"/>
                </a:ext>
              </a:extLst>
            </xdr:cNvPr>
            <xdr:cNvSpPr>
              <a:spLocks noChangeArrowheads="1"/>
            </xdr:cNvSpPr>
          </xdr:nvSpPr>
          <xdr:spPr bwMode="auto">
            <a:xfrm>
              <a:off x="1406" y="355"/>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One</a:t>
              </a:r>
            </a:p>
          </xdr:txBody>
        </xdr:sp>
        <xdr:sp macro="" textlink="">
          <xdr:nvSpPr>
            <xdr:cNvPr id="20623" name="Rectangle 143">
              <a:extLst>
                <a:ext uri="{FF2B5EF4-FFF2-40B4-BE49-F238E27FC236}">
                  <a16:creationId xmlns:a16="http://schemas.microsoft.com/office/drawing/2014/main" id="{7C5BF415-D42F-40FA-816A-3D8223B8B5EB}"/>
                </a:ext>
              </a:extLst>
            </xdr:cNvPr>
            <xdr:cNvSpPr>
              <a:spLocks noChangeArrowheads="1"/>
            </xdr:cNvSpPr>
          </xdr:nvSpPr>
          <xdr:spPr bwMode="auto">
            <a:xfrm>
              <a:off x="886" y="370"/>
              <a:ext cx="20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Coefficient e for wind protection class</a:t>
              </a:r>
            </a:p>
          </xdr:txBody>
        </xdr:sp>
        <xdr:sp macro="" textlink="">
          <xdr:nvSpPr>
            <xdr:cNvPr id="20624" name="Rectangle 144">
              <a:extLst>
                <a:ext uri="{FF2B5EF4-FFF2-40B4-BE49-F238E27FC236}">
                  <a16:creationId xmlns:a16="http://schemas.microsoft.com/office/drawing/2014/main" id="{EDA19BBC-A5F7-4EFD-8C3D-1E14A93D0B98}"/>
                </a:ext>
              </a:extLst>
            </xdr:cNvPr>
            <xdr:cNvSpPr>
              <a:spLocks noChangeArrowheads="1"/>
            </xdr:cNvSpPr>
          </xdr:nvSpPr>
          <xdr:spPr bwMode="auto">
            <a:xfrm>
              <a:off x="1306" y="370"/>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side</a:t>
              </a:r>
            </a:p>
          </xdr:txBody>
        </xdr:sp>
        <xdr:sp macro="" textlink="">
          <xdr:nvSpPr>
            <xdr:cNvPr id="20625" name="Rectangle 145">
              <a:extLst>
                <a:ext uri="{FF2B5EF4-FFF2-40B4-BE49-F238E27FC236}">
                  <a16:creationId xmlns:a16="http://schemas.microsoft.com/office/drawing/2014/main" id="{D9A04796-7590-4C64-95D5-36637A01F80C}"/>
                </a:ext>
              </a:extLst>
            </xdr:cNvPr>
            <xdr:cNvSpPr>
              <a:spLocks noChangeArrowheads="1"/>
            </xdr:cNvSpPr>
          </xdr:nvSpPr>
          <xdr:spPr bwMode="auto">
            <a:xfrm>
              <a:off x="1406" y="370"/>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side</a:t>
              </a:r>
            </a:p>
          </xdr:txBody>
        </xdr:sp>
        <xdr:sp macro="" textlink="">
          <xdr:nvSpPr>
            <xdr:cNvPr id="20626" name="Rectangle 146">
              <a:extLst>
                <a:ext uri="{FF2B5EF4-FFF2-40B4-BE49-F238E27FC236}">
                  <a16:creationId xmlns:a16="http://schemas.microsoft.com/office/drawing/2014/main" id="{A45844EF-1B10-4539-8406-94905781C434}"/>
                </a:ext>
              </a:extLst>
            </xdr:cNvPr>
            <xdr:cNvSpPr>
              <a:spLocks noChangeArrowheads="1"/>
            </xdr:cNvSpPr>
          </xdr:nvSpPr>
          <xdr:spPr bwMode="auto">
            <a:xfrm>
              <a:off x="1294" y="386"/>
              <a:ext cx="48"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exposed</a:t>
              </a:r>
            </a:p>
          </xdr:txBody>
        </xdr:sp>
        <xdr:sp macro="" textlink="">
          <xdr:nvSpPr>
            <xdr:cNvPr id="20627" name="Rectangle 147">
              <a:extLst>
                <a:ext uri="{FF2B5EF4-FFF2-40B4-BE49-F238E27FC236}">
                  <a16:creationId xmlns:a16="http://schemas.microsoft.com/office/drawing/2014/main" id="{944268A7-D99C-4827-8AAA-2BF77CD49081}"/>
                </a:ext>
              </a:extLst>
            </xdr:cNvPr>
            <xdr:cNvSpPr>
              <a:spLocks noChangeArrowheads="1"/>
            </xdr:cNvSpPr>
          </xdr:nvSpPr>
          <xdr:spPr bwMode="auto">
            <a:xfrm>
              <a:off x="1396" y="386"/>
              <a:ext cx="46"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exposed</a:t>
              </a:r>
            </a:p>
          </xdr:txBody>
        </xdr:sp>
        <xdr:sp macro="" textlink="">
          <xdr:nvSpPr>
            <xdr:cNvPr id="20628" name="Rectangle 148">
              <a:extLst>
                <a:ext uri="{FF2B5EF4-FFF2-40B4-BE49-F238E27FC236}">
                  <a16:creationId xmlns:a16="http://schemas.microsoft.com/office/drawing/2014/main" id="{B2E7B6E5-7E46-4306-9C90-81AF043F404C}"/>
                </a:ext>
              </a:extLst>
            </xdr:cNvPr>
            <xdr:cNvSpPr>
              <a:spLocks noChangeArrowheads="1"/>
            </xdr:cNvSpPr>
          </xdr:nvSpPr>
          <xdr:spPr bwMode="auto">
            <a:xfrm>
              <a:off x="886" y="401"/>
              <a:ext cx="78"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No protection</a:t>
              </a:r>
            </a:p>
          </xdr:txBody>
        </xdr:sp>
        <xdr:sp macro="" textlink="">
          <xdr:nvSpPr>
            <xdr:cNvPr id="20629" name="Rectangle 149">
              <a:extLst>
                <a:ext uri="{FF2B5EF4-FFF2-40B4-BE49-F238E27FC236}">
                  <a16:creationId xmlns:a16="http://schemas.microsoft.com/office/drawing/2014/main" id="{2D38EB39-DF80-491F-95A5-6A6D35657C19}"/>
                </a:ext>
              </a:extLst>
            </xdr:cNvPr>
            <xdr:cNvSpPr>
              <a:spLocks noChangeArrowheads="1"/>
            </xdr:cNvSpPr>
          </xdr:nvSpPr>
          <xdr:spPr bwMode="auto">
            <a:xfrm>
              <a:off x="1306" y="401"/>
              <a:ext cx="2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0.10</a:t>
              </a:r>
            </a:p>
          </xdr:txBody>
        </xdr:sp>
        <xdr:sp macro="" textlink="">
          <xdr:nvSpPr>
            <xdr:cNvPr id="20630" name="Rectangle 150">
              <a:extLst>
                <a:ext uri="{FF2B5EF4-FFF2-40B4-BE49-F238E27FC236}">
                  <a16:creationId xmlns:a16="http://schemas.microsoft.com/office/drawing/2014/main" id="{D9A849C7-D1D4-4A75-B64E-461FFE437759}"/>
                </a:ext>
              </a:extLst>
            </xdr:cNvPr>
            <xdr:cNvSpPr>
              <a:spLocks noChangeArrowheads="1"/>
            </xdr:cNvSpPr>
          </xdr:nvSpPr>
          <xdr:spPr bwMode="auto">
            <a:xfrm>
              <a:off x="1406" y="401"/>
              <a:ext cx="24"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0.03</a:t>
              </a:r>
            </a:p>
          </xdr:txBody>
        </xdr:sp>
        <xdr:sp macro="" textlink="">
          <xdr:nvSpPr>
            <xdr:cNvPr id="20631" name="Rectangle 151">
              <a:extLst>
                <a:ext uri="{FF2B5EF4-FFF2-40B4-BE49-F238E27FC236}">
                  <a16:creationId xmlns:a16="http://schemas.microsoft.com/office/drawing/2014/main" id="{D1B5C7E2-C245-4D41-BD54-03A6E2B962E3}"/>
                </a:ext>
              </a:extLst>
            </xdr:cNvPr>
            <xdr:cNvSpPr>
              <a:spLocks noChangeArrowheads="1"/>
            </xdr:cNvSpPr>
          </xdr:nvSpPr>
          <xdr:spPr bwMode="auto">
            <a:xfrm>
              <a:off x="886" y="418"/>
              <a:ext cx="11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Moderate protection</a:t>
              </a:r>
            </a:p>
          </xdr:txBody>
        </xdr:sp>
        <xdr:sp macro="" textlink="">
          <xdr:nvSpPr>
            <xdr:cNvPr id="20632" name="Rectangle 152">
              <a:extLst>
                <a:ext uri="{FF2B5EF4-FFF2-40B4-BE49-F238E27FC236}">
                  <a16:creationId xmlns:a16="http://schemas.microsoft.com/office/drawing/2014/main" id="{9D5AEDEB-6327-4C01-BEBB-DC6599F94E5C}"/>
                </a:ext>
              </a:extLst>
            </xdr:cNvPr>
            <xdr:cNvSpPr>
              <a:spLocks noChangeArrowheads="1"/>
            </xdr:cNvSpPr>
          </xdr:nvSpPr>
          <xdr:spPr bwMode="auto">
            <a:xfrm>
              <a:off x="1306" y="418"/>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0.07</a:t>
              </a:r>
            </a:p>
          </xdr:txBody>
        </xdr:sp>
        <xdr:sp macro="" textlink="">
          <xdr:nvSpPr>
            <xdr:cNvPr id="20633" name="Rectangle 153">
              <a:extLst>
                <a:ext uri="{FF2B5EF4-FFF2-40B4-BE49-F238E27FC236}">
                  <a16:creationId xmlns:a16="http://schemas.microsoft.com/office/drawing/2014/main" id="{75E2C575-16FF-4D7D-B107-A76408DB0D9A}"/>
                </a:ext>
              </a:extLst>
            </xdr:cNvPr>
            <xdr:cNvSpPr>
              <a:spLocks noChangeArrowheads="1"/>
            </xdr:cNvSpPr>
          </xdr:nvSpPr>
          <xdr:spPr bwMode="auto">
            <a:xfrm>
              <a:off x="1406" y="418"/>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0.02</a:t>
              </a:r>
            </a:p>
          </xdr:txBody>
        </xdr:sp>
        <xdr:sp macro="" textlink="">
          <xdr:nvSpPr>
            <xdr:cNvPr id="20634" name="Rectangle 154">
              <a:extLst>
                <a:ext uri="{FF2B5EF4-FFF2-40B4-BE49-F238E27FC236}">
                  <a16:creationId xmlns:a16="http://schemas.microsoft.com/office/drawing/2014/main" id="{95AED0FC-0D09-4415-9550-1AB54002AAA2}"/>
                </a:ext>
              </a:extLst>
            </xdr:cNvPr>
            <xdr:cNvSpPr>
              <a:spLocks noChangeArrowheads="1"/>
            </xdr:cNvSpPr>
          </xdr:nvSpPr>
          <xdr:spPr bwMode="auto">
            <a:xfrm>
              <a:off x="886" y="433"/>
              <a:ext cx="85"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High protection</a:t>
              </a:r>
            </a:p>
          </xdr:txBody>
        </xdr:sp>
        <xdr:sp macro="" textlink="">
          <xdr:nvSpPr>
            <xdr:cNvPr id="20635" name="Rectangle 155">
              <a:extLst>
                <a:ext uri="{FF2B5EF4-FFF2-40B4-BE49-F238E27FC236}">
                  <a16:creationId xmlns:a16="http://schemas.microsoft.com/office/drawing/2014/main" id="{E691AA21-943E-451A-8CC1-8F35AAAC08B3}"/>
                </a:ext>
              </a:extLst>
            </xdr:cNvPr>
            <xdr:cNvSpPr>
              <a:spLocks noChangeArrowheads="1"/>
            </xdr:cNvSpPr>
          </xdr:nvSpPr>
          <xdr:spPr bwMode="auto">
            <a:xfrm>
              <a:off x="1306" y="433"/>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0.04</a:t>
              </a:r>
            </a:p>
          </xdr:txBody>
        </xdr:sp>
        <xdr:sp macro="" textlink="">
          <xdr:nvSpPr>
            <xdr:cNvPr id="20636" name="Rectangle 156">
              <a:extLst>
                <a:ext uri="{FF2B5EF4-FFF2-40B4-BE49-F238E27FC236}">
                  <a16:creationId xmlns:a16="http://schemas.microsoft.com/office/drawing/2014/main" id="{74A1FE97-CA88-4EF0-8B46-F71639B6B12B}"/>
                </a:ext>
              </a:extLst>
            </xdr:cNvPr>
            <xdr:cNvSpPr>
              <a:spLocks noChangeArrowheads="1"/>
            </xdr:cNvSpPr>
          </xdr:nvSpPr>
          <xdr:spPr bwMode="auto">
            <a:xfrm>
              <a:off x="1406" y="433"/>
              <a:ext cx="2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0.01</a:t>
              </a:r>
            </a:p>
          </xdr:txBody>
        </xdr:sp>
        <xdr:sp macro="" textlink="">
          <xdr:nvSpPr>
            <xdr:cNvPr id="20637" name="Rectangle 157">
              <a:extLst>
                <a:ext uri="{FF2B5EF4-FFF2-40B4-BE49-F238E27FC236}">
                  <a16:creationId xmlns:a16="http://schemas.microsoft.com/office/drawing/2014/main" id="{28546110-00D0-4D0F-B47D-9E3812A64985}"/>
                </a:ext>
              </a:extLst>
            </xdr:cNvPr>
            <xdr:cNvSpPr>
              <a:spLocks noChangeArrowheads="1"/>
            </xdr:cNvSpPr>
          </xdr:nvSpPr>
          <xdr:spPr bwMode="auto">
            <a:xfrm>
              <a:off x="886" y="448"/>
              <a:ext cx="73"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Coefficient   f</a:t>
              </a:r>
            </a:p>
          </xdr:txBody>
        </xdr:sp>
        <xdr:sp macro="" textlink="">
          <xdr:nvSpPr>
            <xdr:cNvPr id="20638" name="Rectangle 158">
              <a:extLst>
                <a:ext uri="{FF2B5EF4-FFF2-40B4-BE49-F238E27FC236}">
                  <a16:creationId xmlns:a16="http://schemas.microsoft.com/office/drawing/2014/main" id="{433FECDD-F6D3-42E5-A984-D518034BD210}"/>
                </a:ext>
              </a:extLst>
            </xdr:cNvPr>
            <xdr:cNvSpPr>
              <a:spLocks noChangeArrowheads="1"/>
            </xdr:cNvSpPr>
          </xdr:nvSpPr>
          <xdr:spPr bwMode="auto">
            <a:xfrm>
              <a:off x="1310" y="448"/>
              <a:ext cx="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15</a:t>
              </a:r>
            </a:p>
          </xdr:txBody>
        </xdr:sp>
        <xdr:sp macro="" textlink="">
          <xdr:nvSpPr>
            <xdr:cNvPr id="20639" name="Rectangle 159">
              <a:extLst>
                <a:ext uri="{FF2B5EF4-FFF2-40B4-BE49-F238E27FC236}">
                  <a16:creationId xmlns:a16="http://schemas.microsoft.com/office/drawing/2014/main" id="{53A037FD-B4FE-4FF2-80D9-F480DA5C19F1}"/>
                </a:ext>
              </a:extLst>
            </xdr:cNvPr>
            <xdr:cNvSpPr>
              <a:spLocks noChangeArrowheads="1"/>
            </xdr:cNvSpPr>
          </xdr:nvSpPr>
          <xdr:spPr bwMode="auto">
            <a:xfrm>
              <a:off x="1412" y="448"/>
              <a:ext cx="1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20</a:t>
              </a:r>
            </a:p>
          </xdr:txBody>
        </xdr:sp>
        <xdr:sp macro="" textlink="">
          <xdr:nvSpPr>
            <xdr:cNvPr id="20640" name="Rectangle 160">
              <a:extLst>
                <a:ext uri="{FF2B5EF4-FFF2-40B4-BE49-F238E27FC236}">
                  <a16:creationId xmlns:a16="http://schemas.microsoft.com/office/drawing/2014/main" id="{D22CD193-A692-4A7B-BAD7-5005E3D20B5F}"/>
                </a:ext>
              </a:extLst>
            </xdr:cNvPr>
            <xdr:cNvSpPr>
              <a:spLocks noChangeArrowheads="1"/>
            </xdr:cNvSpPr>
          </xdr:nvSpPr>
          <xdr:spPr bwMode="auto">
            <a:xfrm>
              <a:off x="1276" y="464"/>
              <a:ext cx="90"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annual demand:</a:t>
              </a:r>
            </a:p>
          </xdr:txBody>
        </xdr:sp>
        <xdr:sp macro="" textlink="">
          <xdr:nvSpPr>
            <xdr:cNvPr id="20641" name="Rectangle 161">
              <a:extLst>
                <a:ext uri="{FF2B5EF4-FFF2-40B4-BE49-F238E27FC236}">
                  <a16:creationId xmlns:a16="http://schemas.microsoft.com/office/drawing/2014/main" id="{9122BB9F-4EA6-405E-9DE6-4FC64C62B457}"/>
                </a:ext>
              </a:extLst>
            </xdr:cNvPr>
            <xdr:cNvSpPr>
              <a:spLocks noChangeArrowheads="1"/>
            </xdr:cNvSpPr>
          </xdr:nvSpPr>
          <xdr:spPr bwMode="auto">
            <a:xfrm>
              <a:off x="1382" y="464"/>
              <a:ext cx="7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heating load:</a:t>
              </a:r>
            </a:p>
          </xdr:txBody>
        </xdr:sp>
        <xdr:sp macro="" textlink="">
          <xdr:nvSpPr>
            <xdr:cNvPr id="20642" name="Rectangle 162">
              <a:extLst>
                <a:ext uri="{FF2B5EF4-FFF2-40B4-BE49-F238E27FC236}">
                  <a16:creationId xmlns:a16="http://schemas.microsoft.com/office/drawing/2014/main" id="{E9D697E1-E283-4B10-8469-063F46CADDC9}"/>
                </a:ext>
              </a:extLst>
            </xdr:cNvPr>
            <xdr:cNvSpPr>
              <a:spLocks noChangeArrowheads="1"/>
            </xdr:cNvSpPr>
          </xdr:nvSpPr>
          <xdr:spPr bwMode="auto">
            <a:xfrm>
              <a:off x="850" y="485"/>
              <a:ext cx="160"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Wind protection coefficient, e</a:t>
              </a:r>
            </a:p>
          </xdr:txBody>
        </xdr:sp>
        <xdr:sp macro="" textlink="">
          <xdr:nvSpPr>
            <xdr:cNvPr id="20643" name="Rectangle 163">
              <a:extLst>
                <a:ext uri="{FF2B5EF4-FFF2-40B4-BE49-F238E27FC236}">
                  <a16:creationId xmlns:a16="http://schemas.microsoft.com/office/drawing/2014/main" id="{3C7785F1-84BB-4C39-B6C9-05036BE25954}"/>
                </a:ext>
              </a:extLst>
            </xdr:cNvPr>
            <xdr:cNvSpPr>
              <a:spLocks noChangeArrowheads="1"/>
            </xdr:cNvSpPr>
          </xdr:nvSpPr>
          <xdr:spPr bwMode="auto">
            <a:xfrm>
              <a:off x="1306" y="485"/>
              <a:ext cx="24"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0.07</a:t>
              </a:r>
            </a:p>
          </xdr:txBody>
        </xdr:sp>
        <xdr:sp macro="" textlink="">
          <xdr:nvSpPr>
            <xdr:cNvPr id="20644" name="Rectangle 164">
              <a:extLst>
                <a:ext uri="{FF2B5EF4-FFF2-40B4-BE49-F238E27FC236}">
                  <a16:creationId xmlns:a16="http://schemas.microsoft.com/office/drawing/2014/main" id="{B8E9F6BB-1E2C-4F24-AAA6-1E4A3E451102}"/>
                </a:ext>
              </a:extLst>
            </xdr:cNvPr>
            <xdr:cNvSpPr>
              <a:spLocks noChangeArrowheads="1"/>
            </xdr:cNvSpPr>
          </xdr:nvSpPr>
          <xdr:spPr bwMode="auto">
            <a:xfrm>
              <a:off x="1405" y="484"/>
              <a:ext cx="2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0.18</a:t>
              </a:r>
            </a:p>
          </xdr:txBody>
        </xdr:sp>
        <xdr:sp macro="" textlink="">
          <xdr:nvSpPr>
            <xdr:cNvPr id="20645" name="Rectangle 165">
              <a:extLst>
                <a:ext uri="{FF2B5EF4-FFF2-40B4-BE49-F238E27FC236}">
                  <a16:creationId xmlns:a16="http://schemas.microsoft.com/office/drawing/2014/main" id="{EC166FD4-C837-4BB6-910B-713031E031C1}"/>
                </a:ext>
              </a:extLst>
            </xdr:cNvPr>
            <xdr:cNvSpPr>
              <a:spLocks noChangeArrowheads="1"/>
            </xdr:cNvSpPr>
          </xdr:nvSpPr>
          <xdr:spPr bwMode="auto">
            <a:xfrm>
              <a:off x="850" y="514"/>
              <a:ext cx="157"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Wind protection coefficient, f</a:t>
              </a:r>
            </a:p>
          </xdr:txBody>
        </xdr:sp>
        <xdr:sp macro="" textlink="">
          <xdr:nvSpPr>
            <xdr:cNvPr id="20646" name="Rectangle 166">
              <a:extLst>
                <a:ext uri="{FF2B5EF4-FFF2-40B4-BE49-F238E27FC236}">
                  <a16:creationId xmlns:a16="http://schemas.microsoft.com/office/drawing/2014/main" id="{B40C876E-76E5-4228-BD31-53F468E71560}"/>
                </a:ext>
              </a:extLst>
            </xdr:cNvPr>
            <xdr:cNvSpPr>
              <a:spLocks noChangeArrowheads="1"/>
            </xdr:cNvSpPr>
          </xdr:nvSpPr>
          <xdr:spPr bwMode="auto">
            <a:xfrm>
              <a:off x="1310" y="514"/>
              <a:ext cx="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15</a:t>
              </a:r>
            </a:p>
          </xdr:txBody>
        </xdr:sp>
        <xdr:sp macro="" textlink="">
          <xdr:nvSpPr>
            <xdr:cNvPr id="20647" name="Rectangle 167">
              <a:extLst>
                <a:ext uri="{FF2B5EF4-FFF2-40B4-BE49-F238E27FC236}">
                  <a16:creationId xmlns:a16="http://schemas.microsoft.com/office/drawing/2014/main" id="{A2724498-C941-4500-BDD4-60D8EBFCCF0A}"/>
                </a:ext>
              </a:extLst>
            </xdr:cNvPr>
            <xdr:cNvSpPr>
              <a:spLocks noChangeArrowheads="1"/>
            </xdr:cNvSpPr>
          </xdr:nvSpPr>
          <xdr:spPr bwMode="auto">
            <a:xfrm>
              <a:off x="1409" y="512"/>
              <a:ext cx="16"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15</a:t>
              </a:r>
            </a:p>
          </xdr:txBody>
        </xdr:sp>
        <xdr:sp macro="" textlink="">
          <xdr:nvSpPr>
            <xdr:cNvPr id="20648" name="Rectangle 168">
              <a:extLst>
                <a:ext uri="{FF2B5EF4-FFF2-40B4-BE49-F238E27FC236}">
                  <a16:creationId xmlns:a16="http://schemas.microsoft.com/office/drawing/2014/main" id="{00CAE787-D2AF-420B-8F54-8E22D0B9159A}"/>
                </a:ext>
              </a:extLst>
            </xdr:cNvPr>
            <xdr:cNvSpPr>
              <a:spLocks noChangeArrowheads="1"/>
            </xdr:cNvSpPr>
          </xdr:nvSpPr>
          <xdr:spPr bwMode="auto">
            <a:xfrm>
              <a:off x="1471" y="509"/>
              <a:ext cx="11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Net air volume for press. </a:t>
              </a:r>
            </a:p>
          </xdr:txBody>
        </xdr:sp>
        <xdr:sp macro="" textlink="">
          <xdr:nvSpPr>
            <xdr:cNvPr id="20649" name="Rectangle 169">
              <a:extLst>
                <a:ext uri="{FF2B5EF4-FFF2-40B4-BE49-F238E27FC236}">
                  <a16:creationId xmlns:a16="http://schemas.microsoft.com/office/drawing/2014/main" id="{2724660B-5284-4C33-8A3C-A9B26DA082E1}"/>
                </a:ext>
              </a:extLst>
            </xdr:cNvPr>
            <xdr:cNvSpPr>
              <a:spLocks noChangeArrowheads="1"/>
            </xdr:cNvSpPr>
          </xdr:nvSpPr>
          <xdr:spPr bwMode="auto">
            <a:xfrm>
              <a:off x="1516" y="521"/>
              <a:ext cx="1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test</a:t>
              </a:r>
            </a:p>
          </xdr:txBody>
        </xdr:sp>
        <xdr:sp macro="" textlink="">
          <xdr:nvSpPr>
            <xdr:cNvPr id="20650" name="Rectangle 170">
              <a:extLst>
                <a:ext uri="{FF2B5EF4-FFF2-40B4-BE49-F238E27FC236}">
                  <a16:creationId xmlns:a16="http://schemas.microsoft.com/office/drawing/2014/main" id="{4955932A-6E83-41A9-B1C0-25A95D305614}"/>
                </a:ext>
              </a:extLst>
            </xdr:cNvPr>
            <xdr:cNvSpPr>
              <a:spLocks noChangeArrowheads="1"/>
            </xdr:cNvSpPr>
          </xdr:nvSpPr>
          <xdr:spPr bwMode="auto">
            <a:xfrm>
              <a:off x="1577" y="514"/>
              <a:ext cx="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V</a:t>
              </a:r>
            </a:p>
          </xdr:txBody>
        </xdr:sp>
        <xdr:sp macro="" textlink="">
          <xdr:nvSpPr>
            <xdr:cNvPr id="20651" name="Rectangle 171">
              <a:extLst>
                <a:ext uri="{FF2B5EF4-FFF2-40B4-BE49-F238E27FC236}">
                  <a16:creationId xmlns:a16="http://schemas.microsoft.com/office/drawing/2014/main" id="{23AAB835-4FF0-40E1-809D-6776084891D1}"/>
                </a:ext>
              </a:extLst>
            </xdr:cNvPr>
            <xdr:cNvSpPr>
              <a:spLocks noChangeArrowheads="1"/>
            </xdr:cNvSpPr>
          </xdr:nvSpPr>
          <xdr:spPr bwMode="auto">
            <a:xfrm>
              <a:off x="1585" y="520"/>
              <a:ext cx="13" cy="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n50</a:t>
              </a:r>
            </a:p>
          </xdr:txBody>
        </xdr:sp>
        <xdr:sp macro="" textlink="">
          <xdr:nvSpPr>
            <xdr:cNvPr id="20652" name="Rectangle 172">
              <a:extLst>
                <a:ext uri="{FF2B5EF4-FFF2-40B4-BE49-F238E27FC236}">
                  <a16:creationId xmlns:a16="http://schemas.microsoft.com/office/drawing/2014/main" id="{5EC49B5D-803F-4DEC-8D65-8C9A8822D93D}"/>
                </a:ext>
              </a:extLst>
            </xdr:cNvPr>
            <xdr:cNvSpPr>
              <a:spLocks noChangeArrowheads="1"/>
            </xdr:cNvSpPr>
          </xdr:nvSpPr>
          <xdr:spPr bwMode="auto">
            <a:xfrm>
              <a:off x="1681" y="515"/>
              <a:ext cx="7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Air permeability</a:t>
              </a:r>
            </a:p>
          </xdr:txBody>
        </xdr:sp>
        <xdr:sp macro="" textlink="">
          <xdr:nvSpPr>
            <xdr:cNvPr id="20653" name="Rectangle 173">
              <a:extLst>
                <a:ext uri="{FF2B5EF4-FFF2-40B4-BE49-F238E27FC236}">
                  <a16:creationId xmlns:a16="http://schemas.microsoft.com/office/drawing/2014/main" id="{4B8B0959-D4B5-4AAE-A48E-39971EAE1849}"/>
                </a:ext>
              </a:extLst>
            </xdr:cNvPr>
            <xdr:cNvSpPr>
              <a:spLocks noChangeArrowheads="1"/>
            </xdr:cNvSpPr>
          </xdr:nvSpPr>
          <xdr:spPr bwMode="auto">
            <a:xfrm>
              <a:off x="1763" y="517"/>
              <a:ext cx="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q</a:t>
              </a:r>
            </a:p>
          </xdr:txBody>
        </xdr:sp>
        <xdr:sp macro="" textlink="">
          <xdr:nvSpPr>
            <xdr:cNvPr id="20654" name="Rectangle 174">
              <a:extLst>
                <a:ext uri="{FF2B5EF4-FFF2-40B4-BE49-F238E27FC236}">
                  <a16:creationId xmlns:a16="http://schemas.microsoft.com/office/drawing/2014/main" id="{0358C2E2-5348-4A28-B6E0-9E32DA005675}"/>
                </a:ext>
              </a:extLst>
            </xdr:cNvPr>
            <xdr:cNvSpPr>
              <a:spLocks noChangeArrowheads="1"/>
            </xdr:cNvSpPr>
          </xdr:nvSpPr>
          <xdr:spPr bwMode="auto">
            <a:xfrm>
              <a:off x="1768" y="520"/>
              <a:ext cx="9" cy="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50</a:t>
              </a:r>
            </a:p>
          </xdr:txBody>
        </xdr:sp>
        <xdr:sp macro="" textlink="">
          <xdr:nvSpPr>
            <xdr:cNvPr id="20655" name="Rectangle 175">
              <a:extLst>
                <a:ext uri="{FF2B5EF4-FFF2-40B4-BE49-F238E27FC236}">
                  <a16:creationId xmlns:a16="http://schemas.microsoft.com/office/drawing/2014/main" id="{8007DAA8-0D21-4390-9911-3D68F3EB5A5F}"/>
                </a:ext>
              </a:extLst>
            </xdr:cNvPr>
            <xdr:cNvSpPr>
              <a:spLocks noChangeArrowheads="1"/>
            </xdr:cNvSpPr>
          </xdr:nvSpPr>
          <xdr:spPr bwMode="auto">
            <a:xfrm>
              <a:off x="850" y="544"/>
              <a:ext cx="156"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Air change rate at press. test</a:t>
              </a:r>
            </a:p>
          </xdr:txBody>
        </xdr:sp>
        <xdr:sp macro="" textlink="">
          <xdr:nvSpPr>
            <xdr:cNvPr id="20656" name="Rectangle 176">
              <a:extLst>
                <a:ext uri="{FF2B5EF4-FFF2-40B4-BE49-F238E27FC236}">
                  <a16:creationId xmlns:a16="http://schemas.microsoft.com/office/drawing/2014/main" id="{846E4AF6-14FC-44A8-BCF5-CC08B1BB840C}"/>
                </a:ext>
              </a:extLst>
            </xdr:cNvPr>
            <xdr:cNvSpPr>
              <a:spLocks noChangeArrowheads="1"/>
            </xdr:cNvSpPr>
          </xdr:nvSpPr>
          <xdr:spPr bwMode="auto">
            <a:xfrm>
              <a:off x="1046" y="544"/>
              <a:ext cx="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n</a:t>
              </a:r>
            </a:p>
          </xdr:txBody>
        </xdr:sp>
        <xdr:sp macro="" textlink="">
          <xdr:nvSpPr>
            <xdr:cNvPr id="20657" name="Rectangle 177">
              <a:extLst>
                <a:ext uri="{FF2B5EF4-FFF2-40B4-BE49-F238E27FC236}">
                  <a16:creationId xmlns:a16="http://schemas.microsoft.com/office/drawing/2014/main" id="{4CD7963B-B1D1-406B-8DD8-58A8776FD193}"/>
                </a:ext>
              </a:extLst>
            </xdr:cNvPr>
            <xdr:cNvSpPr>
              <a:spLocks noChangeArrowheads="1"/>
            </xdr:cNvSpPr>
          </xdr:nvSpPr>
          <xdr:spPr bwMode="auto">
            <a:xfrm>
              <a:off x="1054" y="548"/>
              <a:ext cx="9" cy="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50</a:t>
              </a:r>
            </a:p>
          </xdr:txBody>
        </xdr:sp>
        <xdr:sp macro="" textlink="">
          <xdr:nvSpPr>
            <xdr:cNvPr id="20658" name="Rectangle 178">
              <a:extLst>
                <a:ext uri="{FF2B5EF4-FFF2-40B4-BE49-F238E27FC236}">
                  <a16:creationId xmlns:a16="http://schemas.microsoft.com/office/drawing/2014/main" id="{52647E54-1DD2-40FB-9243-8F0C0906FDB7}"/>
                </a:ext>
              </a:extLst>
            </xdr:cNvPr>
            <xdr:cNvSpPr>
              <a:spLocks noChangeArrowheads="1"/>
            </xdr:cNvSpPr>
          </xdr:nvSpPr>
          <xdr:spPr bwMode="auto">
            <a:xfrm>
              <a:off x="1250" y="544"/>
              <a:ext cx="1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1/h</a:t>
              </a:r>
            </a:p>
          </xdr:txBody>
        </xdr:sp>
        <xdr:sp macro="" textlink="">
          <xdr:nvSpPr>
            <xdr:cNvPr id="20659" name="Rectangle 179">
              <a:extLst>
                <a:ext uri="{FF2B5EF4-FFF2-40B4-BE49-F238E27FC236}">
                  <a16:creationId xmlns:a16="http://schemas.microsoft.com/office/drawing/2014/main" id="{9B0BF1A8-7D69-41CF-A9F2-C7149B8D1213}"/>
                </a:ext>
              </a:extLst>
            </xdr:cNvPr>
            <xdr:cNvSpPr>
              <a:spLocks noChangeArrowheads="1"/>
            </xdr:cNvSpPr>
          </xdr:nvSpPr>
          <xdr:spPr bwMode="auto">
            <a:xfrm>
              <a:off x="1306" y="544"/>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0.65</a:t>
              </a:r>
            </a:p>
          </xdr:txBody>
        </xdr:sp>
        <xdr:sp macro="" textlink="">
          <xdr:nvSpPr>
            <xdr:cNvPr id="20660" name="Rectangle 180">
              <a:extLst>
                <a:ext uri="{FF2B5EF4-FFF2-40B4-BE49-F238E27FC236}">
                  <a16:creationId xmlns:a16="http://schemas.microsoft.com/office/drawing/2014/main" id="{5109034E-4A18-4643-8728-E29ADC67CE9B}"/>
                </a:ext>
              </a:extLst>
            </xdr:cNvPr>
            <xdr:cNvSpPr>
              <a:spLocks noChangeArrowheads="1"/>
            </xdr:cNvSpPr>
          </xdr:nvSpPr>
          <xdr:spPr bwMode="auto">
            <a:xfrm>
              <a:off x="1406" y="544"/>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0.65</a:t>
              </a:r>
            </a:p>
          </xdr:txBody>
        </xdr:sp>
        <xdr:sp macro="" textlink="">
          <xdr:nvSpPr>
            <xdr:cNvPr id="20661" name="Rectangle 181">
              <a:extLst>
                <a:ext uri="{FF2B5EF4-FFF2-40B4-BE49-F238E27FC236}">
                  <a16:creationId xmlns:a16="http://schemas.microsoft.com/office/drawing/2014/main" id="{53E365E1-9CB0-4C6A-AC51-7AC9D412FAC3}"/>
                </a:ext>
              </a:extLst>
            </xdr:cNvPr>
            <xdr:cNvSpPr>
              <a:spLocks noChangeArrowheads="1"/>
            </xdr:cNvSpPr>
          </xdr:nvSpPr>
          <xdr:spPr bwMode="auto">
            <a:xfrm>
              <a:off x="1508" y="544"/>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1876</a:t>
              </a:r>
            </a:p>
          </xdr:txBody>
        </xdr:sp>
        <xdr:sp macro="" textlink="">
          <xdr:nvSpPr>
            <xdr:cNvPr id="20662" name="Rectangle 182">
              <a:extLst>
                <a:ext uri="{FF2B5EF4-FFF2-40B4-BE49-F238E27FC236}">
                  <a16:creationId xmlns:a16="http://schemas.microsoft.com/office/drawing/2014/main" id="{7DBD662B-413C-4531-8E0A-7637BDB71ACB}"/>
                </a:ext>
              </a:extLst>
            </xdr:cNvPr>
            <xdr:cNvSpPr>
              <a:spLocks noChangeArrowheads="1"/>
            </xdr:cNvSpPr>
          </xdr:nvSpPr>
          <xdr:spPr bwMode="auto">
            <a:xfrm>
              <a:off x="1577" y="544"/>
              <a:ext cx="1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m³</a:t>
              </a:r>
            </a:p>
          </xdr:txBody>
        </xdr:sp>
        <xdr:sp macro="" textlink="">
          <xdr:nvSpPr>
            <xdr:cNvPr id="20663" name="Rectangle 183">
              <a:extLst>
                <a:ext uri="{FF2B5EF4-FFF2-40B4-BE49-F238E27FC236}">
                  <a16:creationId xmlns:a16="http://schemas.microsoft.com/office/drawing/2014/main" id="{4B3C5792-DB1C-467B-A66C-B1097001A047}"/>
                </a:ext>
              </a:extLst>
            </xdr:cNvPr>
            <xdr:cNvSpPr>
              <a:spLocks noChangeArrowheads="1"/>
            </xdr:cNvSpPr>
          </xdr:nvSpPr>
          <xdr:spPr bwMode="auto">
            <a:xfrm>
              <a:off x="1700" y="544"/>
              <a:ext cx="2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0" i="0" u="none" strike="noStrike" baseline="0">
                  <a:solidFill>
                    <a:srgbClr val="000000"/>
                  </a:solidFill>
                  <a:latin typeface="Arial"/>
                  <a:cs typeface="Arial"/>
                </a:rPr>
                <a:t>0.76</a:t>
              </a:r>
            </a:p>
          </xdr:txBody>
        </xdr:sp>
        <xdr:sp macro="" textlink="">
          <xdr:nvSpPr>
            <xdr:cNvPr id="20664" name="Rectangle 184">
              <a:extLst>
                <a:ext uri="{FF2B5EF4-FFF2-40B4-BE49-F238E27FC236}">
                  <a16:creationId xmlns:a16="http://schemas.microsoft.com/office/drawing/2014/main" id="{8702A7AE-E2E2-4C16-9B9F-0B69542E8DB0}"/>
                </a:ext>
              </a:extLst>
            </xdr:cNvPr>
            <xdr:cNvSpPr>
              <a:spLocks noChangeArrowheads="1"/>
            </xdr:cNvSpPr>
          </xdr:nvSpPr>
          <xdr:spPr bwMode="auto">
            <a:xfrm>
              <a:off x="1763" y="550"/>
              <a:ext cx="4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m³/(hm²)</a:t>
              </a:r>
            </a:p>
          </xdr:txBody>
        </xdr:sp>
        <xdr:sp macro="" textlink="">
          <xdr:nvSpPr>
            <xdr:cNvPr id="20665" name="Rectangle 185">
              <a:extLst>
                <a:ext uri="{FF2B5EF4-FFF2-40B4-BE49-F238E27FC236}">
                  <a16:creationId xmlns:a16="http://schemas.microsoft.com/office/drawing/2014/main" id="{ED1A52B3-F745-4A7E-9F94-6239865F568A}"/>
                </a:ext>
              </a:extLst>
            </xdr:cNvPr>
            <xdr:cNvSpPr>
              <a:spLocks noChangeArrowheads="1"/>
            </xdr:cNvSpPr>
          </xdr:nvSpPr>
          <xdr:spPr bwMode="auto">
            <a:xfrm>
              <a:off x="1276" y="581"/>
              <a:ext cx="90"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annual demand:</a:t>
              </a:r>
            </a:p>
          </xdr:txBody>
        </xdr:sp>
        <xdr:sp macro="" textlink="">
          <xdr:nvSpPr>
            <xdr:cNvPr id="20666" name="Rectangle 186">
              <a:extLst>
                <a:ext uri="{FF2B5EF4-FFF2-40B4-BE49-F238E27FC236}">
                  <a16:creationId xmlns:a16="http://schemas.microsoft.com/office/drawing/2014/main" id="{533BFF3C-CACB-4B08-B158-BDEFC7C4EDDD}"/>
                </a:ext>
              </a:extLst>
            </xdr:cNvPr>
            <xdr:cNvSpPr>
              <a:spLocks noChangeArrowheads="1"/>
            </xdr:cNvSpPr>
          </xdr:nvSpPr>
          <xdr:spPr bwMode="auto">
            <a:xfrm>
              <a:off x="1382" y="581"/>
              <a:ext cx="7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heating load:</a:t>
              </a:r>
            </a:p>
          </xdr:txBody>
        </xdr:sp>
        <xdr:sp macro="" textlink="">
          <xdr:nvSpPr>
            <xdr:cNvPr id="20667" name="Rectangle 187">
              <a:extLst>
                <a:ext uri="{FF2B5EF4-FFF2-40B4-BE49-F238E27FC236}">
                  <a16:creationId xmlns:a16="http://schemas.microsoft.com/office/drawing/2014/main" id="{07DBA2DB-353C-4D43-814C-377C1EC2FD52}"/>
                </a:ext>
              </a:extLst>
            </xdr:cNvPr>
            <xdr:cNvSpPr>
              <a:spLocks noChangeArrowheads="1"/>
            </xdr:cNvSpPr>
          </xdr:nvSpPr>
          <xdr:spPr bwMode="auto">
            <a:xfrm>
              <a:off x="850" y="613"/>
              <a:ext cx="96"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Excess extract air</a:t>
              </a:r>
            </a:p>
          </xdr:txBody>
        </xdr:sp>
        <xdr:sp macro="" textlink="">
          <xdr:nvSpPr>
            <xdr:cNvPr id="20668" name="Rectangle 188">
              <a:extLst>
                <a:ext uri="{FF2B5EF4-FFF2-40B4-BE49-F238E27FC236}">
                  <a16:creationId xmlns:a16="http://schemas.microsoft.com/office/drawing/2014/main" id="{DD24DA4D-79CE-4864-91E5-CC30C79C6880}"/>
                </a:ext>
              </a:extLst>
            </xdr:cNvPr>
            <xdr:cNvSpPr>
              <a:spLocks noChangeArrowheads="1"/>
            </xdr:cNvSpPr>
          </xdr:nvSpPr>
          <xdr:spPr bwMode="auto">
            <a:xfrm>
              <a:off x="1250" y="613"/>
              <a:ext cx="1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1/h</a:t>
              </a:r>
            </a:p>
          </xdr:txBody>
        </xdr:sp>
        <xdr:sp macro="" textlink="">
          <xdr:nvSpPr>
            <xdr:cNvPr id="20669" name="Rectangle 189">
              <a:extLst>
                <a:ext uri="{FF2B5EF4-FFF2-40B4-BE49-F238E27FC236}">
                  <a16:creationId xmlns:a16="http://schemas.microsoft.com/office/drawing/2014/main" id="{AD6FCA38-9CA1-485A-8E87-F1D249D3B2AC}"/>
                </a:ext>
              </a:extLst>
            </xdr:cNvPr>
            <xdr:cNvSpPr>
              <a:spLocks noChangeArrowheads="1"/>
            </xdr:cNvSpPr>
          </xdr:nvSpPr>
          <xdr:spPr bwMode="auto">
            <a:xfrm>
              <a:off x="1306" y="613"/>
              <a:ext cx="2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0.00</a:t>
              </a:r>
            </a:p>
          </xdr:txBody>
        </xdr:sp>
        <xdr:sp macro="" textlink="">
          <xdr:nvSpPr>
            <xdr:cNvPr id="20670" name="Rectangle 190">
              <a:extLst>
                <a:ext uri="{FF2B5EF4-FFF2-40B4-BE49-F238E27FC236}">
                  <a16:creationId xmlns:a16="http://schemas.microsoft.com/office/drawing/2014/main" id="{C0251360-541E-4D11-8345-286DE5871A4F}"/>
                </a:ext>
              </a:extLst>
            </xdr:cNvPr>
            <xdr:cNvSpPr>
              <a:spLocks noChangeArrowheads="1"/>
            </xdr:cNvSpPr>
          </xdr:nvSpPr>
          <xdr:spPr bwMode="auto">
            <a:xfrm>
              <a:off x="1406" y="613"/>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0.00</a:t>
              </a:r>
            </a:p>
          </xdr:txBody>
        </xdr:sp>
        <xdr:sp macro="" textlink="">
          <xdr:nvSpPr>
            <xdr:cNvPr id="20671" name="Rectangle 191">
              <a:extLst>
                <a:ext uri="{FF2B5EF4-FFF2-40B4-BE49-F238E27FC236}">
                  <a16:creationId xmlns:a16="http://schemas.microsoft.com/office/drawing/2014/main" id="{B0065ACE-3891-4E26-8638-C5E349614D3A}"/>
                </a:ext>
              </a:extLst>
            </xdr:cNvPr>
            <xdr:cNvSpPr>
              <a:spLocks noChangeArrowheads="1"/>
            </xdr:cNvSpPr>
          </xdr:nvSpPr>
          <xdr:spPr bwMode="auto">
            <a:xfrm>
              <a:off x="850" y="632"/>
              <a:ext cx="13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Infiltration air change rate</a:t>
              </a:r>
            </a:p>
          </xdr:txBody>
        </xdr:sp>
        <xdr:sp macro="" textlink="">
          <xdr:nvSpPr>
            <xdr:cNvPr id="20672" name="Rectangle 192">
              <a:extLst>
                <a:ext uri="{FF2B5EF4-FFF2-40B4-BE49-F238E27FC236}">
                  <a16:creationId xmlns:a16="http://schemas.microsoft.com/office/drawing/2014/main" id="{BCD93DE4-64D5-4032-A972-E1755CA1262E}"/>
                </a:ext>
              </a:extLst>
            </xdr:cNvPr>
            <xdr:cNvSpPr>
              <a:spLocks noChangeArrowheads="1"/>
            </xdr:cNvSpPr>
          </xdr:nvSpPr>
          <xdr:spPr bwMode="auto">
            <a:xfrm>
              <a:off x="1046" y="632"/>
              <a:ext cx="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n</a:t>
              </a:r>
            </a:p>
          </xdr:txBody>
        </xdr:sp>
        <xdr:sp macro="" textlink="">
          <xdr:nvSpPr>
            <xdr:cNvPr id="20673" name="Rectangle 193">
              <a:extLst>
                <a:ext uri="{FF2B5EF4-FFF2-40B4-BE49-F238E27FC236}">
                  <a16:creationId xmlns:a16="http://schemas.microsoft.com/office/drawing/2014/main" id="{8AE056EB-E32C-4012-976C-C2676A9F01F1}"/>
                </a:ext>
              </a:extLst>
            </xdr:cNvPr>
            <xdr:cNvSpPr>
              <a:spLocks noChangeArrowheads="1"/>
            </xdr:cNvSpPr>
          </xdr:nvSpPr>
          <xdr:spPr bwMode="auto">
            <a:xfrm>
              <a:off x="1054" y="637"/>
              <a:ext cx="24" cy="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V,Rest</a:t>
              </a:r>
            </a:p>
          </xdr:txBody>
        </xdr:sp>
        <xdr:sp macro="" textlink="">
          <xdr:nvSpPr>
            <xdr:cNvPr id="20674" name="Rectangle 194">
              <a:extLst>
                <a:ext uri="{FF2B5EF4-FFF2-40B4-BE49-F238E27FC236}">
                  <a16:creationId xmlns:a16="http://schemas.microsoft.com/office/drawing/2014/main" id="{7591E2FD-FA09-4BA7-AFEC-104D9A1AD072}"/>
                </a:ext>
              </a:extLst>
            </xdr:cNvPr>
            <xdr:cNvSpPr>
              <a:spLocks noChangeArrowheads="1"/>
            </xdr:cNvSpPr>
          </xdr:nvSpPr>
          <xdr:spPr bwMode="auto">
            <a:xfrm>
              <a:off x="1250" y="632"/>
              <a:ext cx="1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1/h</a:t>
              </a:r>
            </a:p>
          </xdr:txBody>
        </xdr:sp>
        <xdr:sp macro="" textlink="">
          <xdr:nvSpPr>
            <xdr:cNvPr id="20675" name="Rectangle 195">
              <a:extLst>
                <a:ext uri="{FF2B5EF4-FFF2-40B4-BE49-F238E27FC236}">
                  <a16:creationId xmlns:a16="http://schemas.microsoft.com/office/drawing/2014/main" id="{1C8700AE-02A7-4268-80BD-69E776AD96E2}"/>
                </a:ext>
              </a:extLst>
            </xdr:cNvPr>
            <xdr:cNvSpPr>
              <a:spLocks noChangeArrowheads="1"/>
            </xdr:cNvSpPr>
          </xdr:nvSpPr>
          <xdr:spPr bwMode="auto">
            <a:xfrm>
              <a:off x="1300" y="631"/>
              <a:ext cx="35"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0.055</a:t>
              </a:r>
            </a:p>
          </xdr:txBody>
        </xdr:sp>
        <xdr:sp macro="" textlink="">
          <xdr:nvSpPr>
            <xdr:cNvPr id="20676" name="Rectangle 196">
              <a:extLst>
                <a:ext uri="{FF2B5EF4-FFF2-40B4-BE49-F238E27FC236}">
                  <a16:creationId xmlns:a16="http://schemas.microsoft.com/office/drawing/2014/main" id="{F77EC61B-8E3A-412D-AE40-0EF3DAB45446}"/>
                </a:ext>
              </a:extLst>
            </xdr:cNvPr>
            <xdr:cNvSpPr>
              <a:spLocks noChangeArrowheads="1"/>
            </xdr:cNvSpPr>
          </xdr:nvSpPr>
          <xdr:spPr bwMode="auto">
            <a:xfrm>
              <a:off x="1400" y="631"/>
              <a:ext cx="35"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0.136</a:t>
              </a:r>
            </a:p>
          </xdr:txBody>
        </xdr:sp>
        <xdr:sp macro="" textlink="">
          <xdr:nvSpPr>
            <xdr:cNvPr id="20677" name="Line 197">
              <a:extLst>
                <a:ext uri="{FF2B5EF4-FFF2-40B4-BE49-F238E27FC236}">
                  <a16:creationId xmlns:a16="http://schemas.microsoft.com/office/drawing/2014/main" id="{4D7999FC-BB99-4604-89A1-F0EAE41F41DC}"/>
                </a:ext>
              </a:extLst>
            </xdr:cNvPr>
            <xdr:cNvSpPr>
              <a:spLocks noChangeShapeType="1"/>
            </xdr:cNvSpPr>
          </xdr:nvSpPr>
          <xdr:spPr bwMode="auto">
            <a:xfrm>
              <a:off x="1267" y="354"/>
              <a:ext cx="0" cy="10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78" name="Rectangle 198">
              <a:extLst>
                <a:ext uri="{FF2B5EF4-FFF2-40B4-BE49-F238E27FC236}">
                  <a16:creationId xmlns:a16="http://schemas.microsoft.com/office/drawing/2014/main" id="{4C967F46-7927-4FBB-9754-31CF7488554F}"/>
                </a:ext>
              </a:extLst>
            </xdr:cNvPr>
            <xdr:cNvSpPr>
              <a:spLocks noChangeArrowheads="1"/>
            </xdr:cNvSpPr>
          </xdr:nvSpPr>
          <xdr:spPr bwMode="auto">
            <a:xfrm>
              <a:off x="1267" y="354"/>
              <a:ext cx="1"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79" name="Line 199">
              <a:extLst>
                <a:ext uri="{FF2B5EF4-FFF2-40B4-BE49-F238E27FC236}">
                  <a16:creationId xmlns:a16="http://schemas.microsoft.com/office/drawing/2014/main" id="{1E7EA7F7-571A-4D84-810D-5C429D42F48D}"/>
                </a:ext>
              </a:extLst>
            </xdr:cNvPr>
            <xdr:cNvSpPr>
              <a:spLocks noChangeShapeType="1"/>
            </xdr:cNvSpPr>
          </xdr:nvSpPr>
          <xdr:spPr bwMode="auto">
            <a:xfrm>
              <a:off x="1267" y="478"/>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80" name="Rectangle 200">
              <a:extLst>
                <a:ext uri="{FF2B5EF4-FFF2-40B4-BE49-F238E27FC236}">
                  <a16:creationId xmlns:a16="http://schemas.microsoft.com/office/drawing/2014/main" id="{7445B945-8ABA-4214-9417-586D24A422D0}"/>
                </a:ext>
              </a:extLst>
            </xdr:cNvPr>
            <xdr:cNvSpPr>
              <a:spLocks noChangeArrowheads="1"/>
            </xdr:cNvSpPr>
          </xdr:nvSpPr>
          <xdr:spPr bwMode="auto">
            <a:xfrm>
              <a:off x="1267" y="478"/>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81" name="Line 201">
              <a:extLst>
                <a:ext uri="{FF2B5EF4-FFF2-40B4-BE49-F238E27FC236}">
                  <a16:creationId xmlns:a16="http://schemas.microsoft.com/office/drawing/2014/main" id="{65848301-2D55-4AA7-8E6A-CBA1CA257D70}"/>
                </a:ext>
              </a:extLst>
            </xdr:cNvPr>
            <xdr:cNvSpPr>
              <a:spLocks noChangeShapeType="1"/>
            </xdr:cNvSpPr>
          </xdr:nvSpPr>
          <xdr:spPr bwMode="auto">
            <a:xfrm>
              <a:off x="1365" y="354"/>
              <a:ext cx="0" cy="10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82" name="Rectangle 202">
              <a:extLst>
                <a:ext uri="{FF2B5EF4-FFF2-40B4-BE49-F238E27FC236}">
                  <a16:creationId xmlns:a16="http://schemas.microsoft.com/office/drawing/2014/main" id="{6A303C63-7E59-4D07-99C8-90B23F950A57}"/>
                </a:ext>
              </a:extLst>
            </xdr:cNvPr>
            <xdr:cNvSpPr>
              <a:spLocks noChangeArrowheads="1"/>
            </xdr:cNvSpPr>
          </xdr:nvSpPr>
          <xdr:spPr bwMode="auto">
            <a:xfrm>
              <a:off x="1365" y="354"/>
              <a:ext cx="1"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83" name="Line 203">
              <a:extLst>
                <a:ext uri="{FF2B5EF4-FFF2-40B4-BE49-F238E27FC236}">
                  <a16:creationId xmlns:a16="http://schemas.microsoft.com/office/drawing/2014/main" id="{192FE209-0D1A-4286-AEB6-02B0A38FD8D2}"/>
                </a:ext>
              </a:extLst>
            </xdr:cNvPr>
            <xdr:cNvSpPr>
              <a:spLocks noChangeShapeType="1"/>
            </xdr:cNvSpPr>
          </xdr:nvSpPr>
          <xdr:spPr bwMode="auto">
            <a:xfrm>
              <a:off x="1468" y="339"/>
              <a:ext cx="0" cy="124"/>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84" name="Rectangle 204">
              <a:extLst>
                <a:ext uri="{FF2B5EF4-FFF2-40B4-BE49-F238E27FC236}">
                  <a16:creationId xmlns:a16="http://schemas.microsoft.com/office/drawing/2014/main" id="{665BA055-AAE4-42D5-8D2B-75692C12EA69}"/>
                </a:ext>
              </a:extLst>
            </xdr:cNvPr>
            <xdr:cNvSpPr>
              <a:spLocks noChangeArrowheads="1"/>
            </xdr:cNvSpPr>
          </xdr:nvSpPr>
          <xdr:spPr bwMode="auto">
            <a:xfrm>
              <a:off x="1468" y="339"/>
              <a:ext cx="1" cy="12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85" name="Line 205">
              <a:extLst>
                <a:ext uri="{FF2B5EF4-FFF2-40B4-BE49-F238E27FC236}">
                  <a16:creationId xmlns:a16="http://schemas.microsoft.com/office/drawing/2014/main" id="{4F637A37-2C9D-49AA-A0DF-78D3BEE6C9D0}"/>
                </a:ext>
              </a:extLst>
            </xdr:cNvPr>
            <xdr:cNvSpPr>
              <a:spLocks noChangeShapeType="1"/>
            </xdr:cNvSpPr>
          </xdr:nvSpPr>
          <xdr:spPr bwMode="auto">
            <a:xfrm>
              <a:off x="1267" y="507"/>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86" name="Rectangle 206">
              <a:extLst>
                <a:ext uri="{FF2B5EF4-FFF2-40B4-BE49-F238E27FC236}">
                  <a16:creationId xmlns:a16="http://schemas.microsoft.com/office/drawing/2014/main" id="{FDCDB55E-098A-4C3B-9C16-0224FD4D9601}"/>
                </a:ext>
              </a:extLst>
            </xdr:cNvPr>
            <xdr:cNvSpPr>
              <a:spLocks noChangeArrowheads="1"/>
            </xdr:cNvSpPr>
          </xdr:nvSpPr>
          <xdr:spPr bwMode="auto">
            <a:xfrm>
              <a:off x="1267" y="507"/>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20688" name="Line 208">
            <a:extLst>
              <a:ext uri="{FF2B5EF4-FFF2-40B4-BE49-F238E27FC236}">
                <a16:creationId xmlns:a16="http://schemas.microsoft.com/office/drawing/2014/main" id="{A38192FE-1257-4497-ABB9-7CAD28A6B0B9}"/>
              </a:ext>
            </a:extLst>
          </xdr:cNvPr>
          <xdr:cNvSpPr>
            <a:spLocks noChangeShapeType="1"/>
          </xdr:cNvSpPr>
        </xdr:nvSpPr>
        <xdr:spPr bwMode="auto">
          <a:xfrm>
            <a:off x="1267" y="535"/>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89" name="Rectangle 209">
            <a:extLst>
              <a:ext uri="{FF2B5EF4-FFF2-40B4-BE49-F238E27FC236}">
                <a16:creationId xmlns:a16="http://schemas.microsoft.com/office/drawing/2014/main" id="{52164F62-CE80-4C90-9C4E-AEB61B7A08DC}"/>
              </a:ext>
            </a:extLst>
          </xdr:cNvPr>
          <xdr:cNvSpPr>
            <a:spLocks noChangeArrowheads="1"/>
          </xdr:cNvSpPr>
        </xdr:nvSpPr>
        <xdr:spPr bwMode="auto">
          <a:xfrm>
            <a:off x="1267" y="535"/>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0" name="Line 210">
            <a:extLst>
              <a:ext uri="{FF2B5EF4-FFF2-40B4-BE49-F238E27FC236}">
                <a16:creationId xmlns:a16="http://schemas.microsoft.com/office/drawing/2014/main" id="{8C5471AE-814D-422A-B49E-432D1F1D1B74}"/>
              </a:ext>
            </a:extLst>
          </xdr:cNvPr>
          <xdr:cNvSpPr>
            <a:spLocks noChangeShapeType="1"/>
          </xdr:cNvSpPr>
        </xdr:nvSpPr>
        <xdr:spPr bwMode="auto">
          <a:xfrm>
            <a:off x="1365" y="478"/>
            <a:ext cx="0" cy="5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91" name="Rectangle 211">
            <a:extLst>
              <a:ext uri="{FF2B5EF4-FFF2-40B4-BE49-F238E27FC236}">
                <a16:creationId xmlns:a16="http://schemas.microsoft.com/office/drawing/2014/main" id="{D48C96D2-C96B-4F86-AEDD-33758EBA5EBE}"/>
              </a:ext>
            </a:extLst>
          </xdr:cNvPr>
          <xdr:cNvSpPr>
            <a:spLocks noChangeArrowheads="1"/>
          </xdr:cNvSpPr>
        </xdr:nvSpPr>
        <xdr:spPr bwMode="auto">
          <a:xfrm>
            <a:off x="1365" y="478"/>
            <a:ext cx="1" cy="5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2" name="Line 212">
            <a:extLst>
              <a:ext uri="{FF2B5EF4-FFF2-40B4-BE49-F238E27FC236}">
                <a16:creationId xmlns:a16="http://schemas.microsoft.com/office/drawing/2014/main" id="{0F9CFB1F-CF9A-4ADA-B1AC-C41D5EE2BF47}"/>
              </a:ext>
            </a:extLst>
          </xdr:cNvPr>
          <xdr:cNvSpPr>
            <a:spLocks noChangeShapeType="1"/>
          </xdr:cNvSpPr>
        </xdr:nvSpPr>
        <xdr:spPr bwMode="auto">
          <a:xfrm>
            <a:off x="1366" y="535"/>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93" name="Rectangle 213">
            <a:extLst>
              <a:ext uri="{FF2B5EF4-FFF2-40B4-BE49-F238E27FC236}">
                <a16:creationId xmlns:a16="http://schemas.microsoft.com/office/drawing/2014/main" id="{4D9C8489-3547-406A-9974-2F1BAF99A72C}"/>
              </a:ext>
            </a:extLst>
          </xdr:cNvPr>
          <xdr:cNvSpPr>
            <a:spLocks noChangeArrowheads="1"/>
          </xdr:cNvSpPr>
        </xdr:nvSpPr>
        <xdr:spPr bwMode="auto">
          <a:xfrm>
            <a:off x="1366" y="535"/>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4" name="Line 214">
            <a:extLst>
              <a:ext uri="{FF2B5EF4-FFF2-40B4-BE49-F238E27FC236}">
                <a16:creationId xmlns:a16="http://schemas.microsoft.com/office/drawing/2014/main" id="{63E91AF9-4676-446F-AFCB-D3CA96B01691}"/>
              </a:ext>
            </a:extLst>
          </xdr:cNvPr>
          <xdr:cNvSpPr>
            <a:spLocks noChangeShapeType="1"/>
          </xdr:cNvSpPr>
        </xdr:nvSpPr>
        <xdr:spPr bwMode="auto">
          <a:xfrm>
            <a:off x="1468" y="479"/>
            <a:ext cx="0" cy="57"/>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95" name="Rectangle 215">
            <a:extLst>
              <a:ext uri="{FF2B5EF4-FFF2-40B4-BE49-F238E27FC236}">
                <a16:creationId xmlns:a16="http://schemas.microsoft.com/office/drawing/2014/main" id="{976A1969-22C5-4265-A5DB-491CBC502A7B}"/>
              </a:ext>
            </a:extLst>
          </xdr:cNvPr>
          <xdr:cNvSpPr>
            <a:spLocks noChangeArrowheads="1"/>
          </xdr:cNvSpPr>
        </xdr:nvSpPr>
        <xdr:spPr bwMode="auto">
          <a:xfrm>
            <a:off x="1468" y="479"/>
            <a:ext cx="1" cy="5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6" name="Line 216">
            <a:extLst>
              <a:ext uri="{FF2B5EF4-FFF2-40B4-BE49-F238E27FC236}">
                <a16:creationId xmlns:a16="http://schemas.microsoft.com/office/drawing/2014/main" id="{3FA7422A-76D7-4DDC-920E-D106BF8CB9B1}"/>
              </a:ext>
            </a:extLst>
          </xdr:cNvPr>
          <xdr:cNvSpPr>
            <a:spLocks noChangeShapeType="1"/>
          </xdr:cNvSpPr>
        </xdr:nvSpPr>
        <xdr:spPr bwMode="auto">
          <a:xfrm>
            <a:off x="1469" y="535"/>
            <a:ext cx="105"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97" name="Rectangle 217">
            <a:extLst>
              <a:ext uri="{FF2B5EF4-FFF2-40B4-BE49-F238E27FC236}">
                <a16:creationId xmlns:a16="http://schemas.microsoft.com/office/drawing/2014/main" id="{84B92C5D-458F-40CE-8514-6D519DE10B1D}"/>
              </a:ext>
            </a:extLst>
          </xdr:cNvPr>
          <xdr:cNvSpPr>
            <a:spLocks noChangeArrowheads="1"/>
          </xdr:cNvSpPr>
        </xdr:nvSpPr>
        <xdr:spPr bwMode="auto">
          <a:xfrm>
            <a:off x="1469" y="535"/>
            <a:ext cx="105"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8" name="Line 218">
            <a:extLst>
              <a:ext uri="{FF2B5EF4-FFF2-40B4-BE49-F238E27FC236}">
                <a16:creationId xmlns:a16="http://schemas.microsoft.com/office/drawing/2014/main" id="{427404D6-8DF7-462C-936D-F64C2DC13369}"/>
              </a:ext>
            </a:extLst>
          </xdr:cNvPr>
          <xdr:cNvSpPr>
            <a:spLocks noChangeShapeType="1"/>
          </xdr:cNvSpPr>
        </xdr:nvSpPr>
        <xdr:spPr bwMode="auto">
          <a:xfrm>
            <a:off x="1267" y="564"/>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99" name="Rectangle 219">
            <a:extLst>
              <a:ext uri="{FF2B5EF4-FFF2-40B4-BE49-F238E27FC236}">
                <a16:creationId xmlns:a16="http://schemas.microsoft.com/office/drawing/2014/main" id="{4717413B-A5B3-43E8-96FD-F4E2658A3924}"/>
              </a:ext>
            </a:extLst>
          </xdr:cNvPr>
          <xdr:cNvSpPr>
            <a:spLocks noChangeArrowheads="1"/>
          </xdr:cNvSpPr>
        </xdr:nvSpPr>
        <xdr:spPr bwMode="auto">
          <a:xfrm>
            <a:off x="1267" y="564"/>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0" name="Line 220">
            <a:extLst>
              <a:ext uri="{FF2B5EF4-FFF2-40B4-BE49-F238E27FC236}">
                <a16:creationId xmlns:a16="http://schemas.microsoft.com/office/drawing/2014/main" id="{14019013-19B3-4C45-BBA9-1E56B186A4DE}"/>
              </a:ext>
            </a:extLst>
          </xdr:cNvPr>
          <xdr:cNvSpPr>
            <a:spLocks noChangeShapeType="1"/>
          </xdr:cNvSpPr>
        </xdr:nvSpPr>
        <xdr:spPr bwMode="auto">
          <a:xfrm>
            <a:off x="1366" y="564"/>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01" name="Rectangle 221">
            <a:extLst>
              <a:ext uri="{FF2B5EF4-FFF2-40B4-BE49-F238E27FC236}">
                <a16:creationId xmlns:a16="http://schemas.microsoft.com/office/drawing/2014/main" id="{FFE66BE1-B6A5-4AE9-8D47-A89FCEAC8C8D}"/>
              </a:ext>
            </a:extLst>
          </xdr:cNvPr>
          <xdr:cNvSpPr>
            <a:spLocks noChangeArrowheads="1"/>
          </xdr:cNvSpPr>
        </xdr:nvSpPr>
        <xdr:spPr bwMode="auto">
          <a:xfrm>
            <a:off x="1366" y="564"/>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2" name="Line 222">
            <a:extLst>
              <a:ext uri="{FF2B5EF4-FFF2-40B4-BE49-F238E27FC236}">
                <a16:creationId xmlns:a16="http://schemas.microsoft.com/office/drawing/2014/main" id="{9EF8E585-5955-42A9-B09A-515CA45AC3C9}"/>
              </a:ext>
            </a:extLst>
          </xdr:cNvPr>
          <xdr:cNvSpPr>
            <a:spLocks noChangeShapeType="1"/>
          </xdr:cNvSpPr>
        </xdr:nvSpPr>
        <xdr:spPr bwMode="auto">
          <a:xfrm>
            <a:off x="1469" y="564"/>
            <a:ext cx="105"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703" name="Rectangle 223">
            <a:extLst>
              <a:ext uri="{FF2B5EF4-FFF2-40B4-BE49-F238E27FC236}">
                <a16:creationId xmlns:a16="http://schemas.microsoft.com/office/drawing/2014/main" id="{D7D710D0-51E3-45E5-B2B7-F54D25C686C7}"/>
              </a:ext>
            </a:extLst>
          </xdr:cNvPr>
          <xdr:cNvSpPr>
            <a:spLocks noChangeArrowheads="1"/>
          </xdr:cNvSpPr>
        </xdr:nvSpPr>
        <xdr:spPr bwMode="auto">
          <a:xfrm>
            <a:off x="1469" y="564"/>
            <a:ext cx="105"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4" name="Line 224">
            <a:extLst>
              <a:ext uri="{FF2B5EF4-FFF2-40B4-BE49-F238E27FC236}">
                <a16:creationId xmlns:a16="http://schemas.microsoft.com/office/drawing/2014/main" id="{EB002D52-C029-4F66-B2AA-B6651A57AA5B}"/>
              </a:ext>
            </a:extLst>
          </xdr:cNvPr>
          <xdr:cNvSpPr>
            <a:spLocks noChangeShapeType="1"/>
          </xdr:cNvSpPr>
        </xdr:nvSpPr>
        <xdr:spPr bwMode="auto">
          <a:xfrm>
            <a:off x="1267" y="478"/>
            <a:ext cx="0" cy="87"/>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705" name="Rectangle 225">
            <a:extLst>
              <a:ext uri="{FF2B5EF4-FFF2-40B4-BE49-F238E27FC236}">
                <a16:creationId xmlns:a16="http://schemas.microsoft.com/office/drawing/2014/main" id="{9420968B-5F16-486B-94DE-22F129DEDC4C}"/>
              </a:ext>
            </a:extLst>
          </xdr:cNvPr>
          <xdr:cNvSpPr>
            <a:spLocks noChangeArrowheads="1"/>
          </xdr:cNvSpPr>
        </xdr:nvSpPr>
        <xdr:spPr bwMode="auto">
          <a:xfrm>
            <a:off x="1267" y="478"/>
            <a:ext cx="1" cy="87"/>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6" name="Line 226">
            <a:extLst>
              <a:ext uri="{FF2B5EF4-FFF2-40B4-BE49-F238E27FC236}">
                <a16:creationId xmlns:a16="http://schemas.microsoft.com/office/drawing/2014/main" id="{EE2AD2E8-5EAB-41F6-978B-94FB823BDD0D}"/>
              </a:ext>
            </a:extLst>
          </xdr:cNvPr>
          <xdr:cNvSpPr>
            <a:spLocks noChangeShapeType="1"/>
          </xdr:cNvSpPr>
        </xdr:nvSpPr>
        <xdr:spPr bwMode="auto">
          <a:xfrm>
            <a:off x="1365" y="536"/>
            <a:ext cx="0" cy="2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07" name="Rectangle 227">
            <a:extLst>
              <a:ext uri="{FF2B5EF4-FFF2-40B4-BE49-F238E27FC236}">
                <a16:creationId xmlns:a16="http://schemas.microsoft.com/office/drawing/2014/main" id="{2ABC486A-8F89-4A8B-8121-D9A9FF8A93EA}"/>
              </a:ext>
            </a:extLst>
          </xdr:cNvPr>
          <xdr:cNvSpPr>
            <a:spLocks noChangeArrowheads="1"/>
          </xdr:cNvSpPr>
        </xdr:nvSpPr>
        <xdr:spPr bwMode="auto">
          <a:xfrm>
            <a:off x="1365" y="536"/>
            <a:ext cx="1" cy="2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8" name="Line 228">
            <a:extLst>
              <a:ext uri="{FF2B5EF4-FFF2-40B4-BE49-F238E27FC236}">
                <a16:creationId xmlns:a16="http://schemas.microsoft.com/office/drawing/2014/main" id="{8D3E7C73-0B2A-4543-89C5-C6504BFF0790}"/>
              </a:ext>
            </a:extLst>
          </xdr:cNvPr>
          <xdr:cNvSpPr>
            <a:spLocks noChangeShapeType="1"/>
          </xdr:cNvSpPr>
        </xdr:nvSpPr>
        <xdr:spPr bwMode="auto">
          <a:xfrm>
            <a:off x="1468" y="536"/>
            <a:ext cx="0" cy="2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09" name="Rectangle 229">
            <a:extLst>
              <a:ext uri="{FF2B5EF4-FFF2-40B4-BE49-F238E27FC236}">
                <a16:creationId xmlns:a16="http://schemas.microsoft.com/office/drawing/2014/main" id="{42B54591-0F35-4B6F-AC5B-928ACBC109AA}"/>
              </a:ext>
            </a:extLst>
          </xdr:cNvPr>
          <xdr:cNvSpPr>
            <a:spLocks noChangeArrowheads="1"/>
          </xdr:cNvSpPr>
        </xdr:nvSpPr>
        <xdr:spPr bwMode="auto">
          <a:xfrm>
            <a:off x="1468" y="536"/>
            <a:ext cx="1" cy="2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0" name="Line 230">
            <a:extLst>
              <a:ext uri="{FF2B5EF4-FFF2-40B4-BE49-F238E27FC236}">
                <a16:creationId xmlns:a16="http://schemas.microsoft.com/office/drawing/2014/main" id="{08FC3A8F-026B-45E5-8CA9-E0E3F6AA0AE2}"/>
              </a:ext>
            </a:extLst>
          </xdr:cNvPr>
          <xdr:cNvSpPr>
            <a:spLocks noChangeShapeType="1"/>
          </xdr:cNvSpPr>
        </xdr:nvSpPr>
        <xdr:spPr bwMode="auto">
          <a:xfrm>
            <a:off x="1267" y="611"/>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1" name="Rectangle 231">
            <a:extLst>
              <a:ext uri="{FF2B5EF4-FFF2-40B4-BE49-F238E27FC236}">
                <a16:creationId xmlns:a16="http://schemas.microsoft.com/office/drawing/2014/main" id="{FD00A2B1-8E4D-4ED1-ABC2-3B7435495C1A}"/>
              </a:ext>
            </a:extLst>
          </xdr:cNvPr>
          <xdr:cNvSpPr>
            <a:spLocks noChangeArrowheads="1"/>
          </xdr:cNvSpPr>
        </xdr:nvSpPr>
        <xdr:spPr bwMode="auto">
          <a:xfrm>
            <a:off x="1267" y="611"/>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2" name="Line 232">
            <a:extLst>
              <a:ext uri="{FF2B5EF4-FFF2-40B4-BE49-F238E27FC236}">
                <a16:creationId xmlns:a16="http://schemas.microsoft.com/office/drawing/2014/main" id="{F47DA195-4421-45F2-AF88-FB37D8DD44FB}"/>
              </a:ext>
            </a:extLst>
          </xdr:cNvPr>
          <xdr:cNvSpPr>
            <a:spLocks noChangeShapeType="1"/>
          </xdr:cNvSpPr>
        </xdr:nvSpPr>
        <xdr:spPr bwMode="auto">
          <a:xfrm>
            <a:off x="1365" y="611"/>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3" name="Rectangle 233">
            <a:extLst>
              <a:ext uri="{FF2B5EF4-FFF2-40B4-BE49-F238E27FC236}">
                <a16:creationId xmlns:a16="http://schemas.microsoft.com/office/drawing/2014/main" id="{84F0B0BB-2F94-4D80-90F2-9C06E8B74DCB}"/>
              </a:ext>
            </a:extLst>
          </xdr:cNvPr>
          <xdr:cNvSpPr>
            <a:spLocks noChangeArrowheads="1"/>
          </xdr:cNvSpPr>
        </xdr:nvSpPr>
        <xdr:spPr bwMode="auto">
          <a:xfrm>
            <a:off x="1365" y="611"/>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4" name="Line 234">
            <a:extLst>
              <a:ext uri="{FF2B5EF4-FFF2-40B4-BE49-F238E27FC236}">
                <a16:creationId xmlns:a16="http://schemas.microsoft.com/office/drawing/2014/main" id="{0A8F23C2-102D-486E-B137-055679C64942}"/>
              </a:ext>
            </a:extLst>
          </xdr:cNvPr>
          <xdr:cNvSpPr>
            <a:spLocks noChangeShapeType="1"/>
          </xdr:cNvSpPr>
        </xdr:nvSpPr>
        <xdr:spPr bwMode="auto">
          <a:xfrm>
            <a:off x="1468" y="611"/>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5" name="Rectangle 235">
            <a:extLst>
              <a:ext uri="{FF2B5EF4-FFF2-40B4-BE49-F238E27FC236}">
                <a16:creationId xmlns:a16="http://schemas.microsoft.com/office/drawing/2014/main" id="{A3B58CF0-06C6-4523-8AF2-0CDE5CED3496}"/>
              </a:ext>
            </a:extLst>
          </xdr:cNvPr>
          <xdr:cNvSpPr>
            <a:spLocks noChangeArrowheads="1"/>
          </xdr:cNvSpPr>
        </xdr:nvSpPr>
        <xdr:spPr bwMode="auto">
          <a:xfrm>
            <a:off x="1468" y="611"/>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6" name="Line 236">
            <a:extLst>
              <a:ext uri="{FF2B5EF4-FFF2-40B4-BE49-F238E27FC236}">
                <a16:creationId xmlns:a16="http://schemas.microsoft.com/office/drawing/2014/main" id="{575BA410-8B2D-43A9-8968-88F3D4DAD9BF}"/>
              </a:ext>
            </a:extLst>
          </xdr:cNvPr>
          <xdr:cNvSpPr>
            <a:spLocks noChangeShapeType="1"/>
          </xdr:cNvSpPr>
        </xdr:nvSpPr>
        <xdr:spPr bwMode="auto">
          <a:xfrm>
            <a:off x="883" y="338"/>
            <a:ext cx="0" cy="1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7" name="Rectangle 237">
            <a:extLst>
              <a:ext uri="{FF2B5EF4-FFF2-40B4-BE49-F238E27FC236}">
                <a16:creationId xmlns:a16="http://schemas.microsoft.com/office/drawing/2014/main" id="{AA2E9098-F676-4402-B0C1-3ECF827DBDDB}"/>
              </a:ext>
            </a:extLst>
          </xdr:cNvPr>
          <xdr:cNvSpPr>
            <a:spLocks noChangeArrowheads="1"/>
          </xdr:cNvSpPr>
        </xdr:nvSpPr>
        <xdr:spPr bwMode="auto">
          <a:xfrm>
            <a:off x="883" y="338"/>
            <a:ext cx="1" cy="1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8" name="Line 238">
            <a:extLst>
              <a:ext uri="{FF2B5EF4-FFF2-40B4-BE49-F238E27FC236}">
                <a16:creationId xmlns:a16="http://schemas.microsoft.com/office/drawing/2014/main" id="{C0478F8A-38D3-4B92-9DB0-5799B486F55E}"/>
              </a:ext>
            </a:extLst>
          </xdr:cNvPr>
          <xdr:cNvSpPr>
            <a:spLocks noChangeShapeType="1"/>
          </xdr:cNvSpPr>
        </xdr:nvSpPr>
        <xdr:spPr bwMode="auto">
          <a:xfrm>
            <a:off x="1468" y="630"/>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9" name="Rectangle 239">
            <a:extLst>
              <a:ext uri="{FF2B5EF4-FFF2-40B4-BE49-F238E27FC236}">
                <a16:creationId xmlns:a16="http://schemas.microsoft.com/office/drawing/2014/main" id="{5054D946-C25E-4628-91EA-7622AD805C4E}"/>
              </a:ext>
            </a:extLst>
          </xdr:cNvPr>
          <xdr:cNvSpPr>
            <a:spLocks noChangeArrowheads="1"/>
          </xdr:cNvSpPr>
        </xdr:nvSpPr>
        <xdr:spPr bwMode="auto">
          <a:xfrm>
            <a:off x="1468" y="630"/>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0" name="Line 240">
            <a:extLst>
              <a:ext uri="{FF2B5EF4-FFF2-40B4-BE49-F238E27FC236}">
                <a16:creationId xmlns:a16="http://schemas.microsoft.com/office/drawing/2014/main" id="{C7E5CC22-8007-4341-817A-4B42AE5C6442}"/>
              </a:ext>
            </a:extLst>
          </xdr:cNvPr>
          <xdr:cNvSpPr>
            <a:spLocks noChangeShapeType="1"/>
          </xdr:cNvSpPr>
        </xdr:nvSpPr>
        <xdr:spPr bwMode="auto">
          <a:xfrm>
            <a:off x="1267" y="629"/>
            <a:ext cx="0" cy="1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1" name="Rectangle 241">
            <a:extLst>
              <a:ext uri="{FF2B5EF4-FFF2-40B4-BE49-F238E27FC236}">
                <a16:creationId xmlns:a16="http://schemas.microsoft.com/office/drawing/2014/main" id="{B14F15F8-3179-4C4C-A755-876BD14D49EF}"/>
              </a:ext>
            </a:extLst>
          </xdr:cNvPr>
          <xdr:cNvSpPr>
            <a:spLocks noChangeArrowheads="1"/>
          </xdr:cNvSpPr>
        </xdr:nvSpPr>
        <xdr:spPr bwMode="auto">
          <a:xfrm>
            <a:off x="1267" y="629"/>
            <a:ext cx="1" cy="1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2" name="Line 242">
            <a:extLst>
              <a:ext uri="{FF2B5EF4-FFF2-40B4-BE49-F238E27FC236}">
                <a16:creationId xmlns:a16="http://schemas.microsoft.com/office/drawing/2014/main" id="{D86A9028-4513-4178-8FDE-C2C45163F0DB}"/>
              </a:ext>
            </a:extLst>
          </xdr:cNvPr>
          <xdr:cNvSpPr>
            <a:spLocks noChangeShapeType="1"/>
          </xdr:cNvSpPr>
        </xdr:nvSpPr>
        <xdr:spPr bwMode="auto">
          <a:xfrm>
            <a:off x="1365" y="630"/>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3" name="Rectangle 243">
            <a:extLst>
              <a:ext uri="{FF2B5EF4-FFF2-40B4-BE49-F238E27FC236}">
                <a16:creationId xmlns:a16="http://schemas.microsoft.com/office/drawing/2014/main" id="{178CA47F-F7A5-4B53-BD71-035EF2E42976}"/>
              </a:ext>
            </a:extLst>
          </xdr:cNvPr>
          <xdr:cNvSpPr>
            <a:spLocks noChangeArrowheads="1"/>
          </xdr:cNvSpPr>
        </xdr:nvSpPr>
        <xdr:spPr bwMode="auto">
          <a:xfrm>
            <a:off x="1365" y="630"/>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4" name="Line 244">
            <a:extLst>
              <a:ext uri="{FF2B5EF4-FFF2-40B4-BE49-F238E27FC236}">
                <a16:creationId xmlns:a16="http://schemas.microsoft.com/office/drawing/2014/main" id="{4B0749D6-FBF2-4CAE-818A-D8B4517384DF}"/>
              </a:ext>
            </a:extLst>
          </xdr:cNvPr>
          <xdr:cNvSpPr>
            <a:spLocks noChangeShapeType="1"/>
          </xdr:cNvSpPr>
        </xdr:nvSpPr>
        <xdr:spPr bwMode="auto">
          <a:xfrm>
            <a:off x="1574" y="536"/>
            <a:ext cx="0" cy="29"/>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725" name="Rectangle 245">
            <a:extLst>
              <a:ext uri="{FF2B5EF4-FFF2-40B4-BE49-F238E27FC236}">
                <a16:creationId xmlns:a16="http://schemas.microsoft.com/office/drawing/2014/main" id="{C6D0B3A2-60F9-4093-9E65-06464E924315}"/>
              </a:ext>
            </a:extLst>
          </xdr:cNvPr>
          <xdr:cNvSpPr>
            <a:spLocks noChangeArrowheads="1"/>
          </xdr:cNvSpPr>
        </xdr:nvSpPr>
        <xdr:spPr bwMode="auto">
          <a:xfrm>
            <a:off x="1574" y="536"/>
            <a:ext cx="1" cy="29"/>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6" name="Line 246">
            <a:extLst>
              <a:ext uri="{FF2B5EF4-FFF2-40B4-BE49-F238E27FC236}">
                <a16:creationId xmlns:a16="http://schemas.microsoft.com/office/drawing/2014/main" id="{CC9DD59D-7D60-4E0B-B65B-C772A2C97625}"/>
              </a:ext>
            </a:extLst>
          </xdr:cNvPr>
          <xdr:cNvSpPr>
            <a:spLocks noChangeShapeType="1"/>
          </xdr:cNvSpPr>
        </xdr:nvSpPr>
        <xdr:spPr bwMode="auto">
          <a:xfrm>
            <a:off x="1664" y="535"/>
            <a:ext cx="0" cy="3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7" name="Rectangle 247">
            <a:extLst>
              <a:ext uri="{FF2B5EF4-FFF2-40B4-BE49-F238E27FC236}">
                <a16:creationId xmlns:a16="http://schemas.microsoft.com/office/drawing/2014/main" id="{FB82AA98-C753-470E-8584-5442FCB60812}"/>
              </a:ext>
            </a:extLst>
          </xdr:cNvPr>
          <xdr:cNvSpPr>
            <a:spLocks noChangeArrowheads="1"/>
          </xdr:cNvSpPr>
        </xdr:nvSpPr>
        <xdr:spPr bwMode="auto">
          <a:xfrm>
            <a:off x="1664" y="535"/>
            <a:ext cx="1" cy="3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8" name="Line 248">
            <a:extLst>
              <a:ext uri="{FF2B5EF4-FFF2-40B4-BE49-F238E27FC236}">
                <a16:creationId xmlns:a16="http://schemas.microsoft.com/office/drawing/2014/main" id="{6824DAB2-9574-46E4-BB7A-A017ABC442BF}"/>
              </a:ext>
            </a:extLst>
          </xdr:cNvPr>
          <xdr:cNvSpPr>
            <a:spLocks noChangeShapeType="1"/>
          </xdr:cNvSpPr>
        </xdr:nvSpPr>
        <xdr:spPr bwMode="auto">
          <a:xfrm>
            <a:off x="1760" y="536"/>
            <a:ext cx="0" cy="2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9" name="Rectangle 249">
            <a:extLst>
              <a:ext uri="{FF2B5EF4-FFF2-40B4-BE49-F238E27FC236}">
                <a16:creationId xmlns:a16="http://schemas.microsoft.com/office/drawing/2014/main" id="{F278110D-03CB-4A1F-A957-685A46062181}"/>
              </a:ext>
            </a:extLst>
          </xdr:cNvPr>
          <xdr:cNvSpPr>
            <a:spLocks noChangeArrowheads="1"/>
          </xdr:cNvSpPr>
        </xdr:nvSpPr>
        <xdr:spPr bwMode="auto">
          <a:xfrm>
            <a:off x="1760" y="536"/>
            <a:ext cx="1" cy="2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0" name="Line 250">
            <a:extLst>
              <a:ext uri="{FF2B5EF4-FFF2-40B4-BE49-F238E27FC236}">
                <a16:creationId xmlns:a16="http://schemas.microsoft.com/office/drawing/2014/main" id="{C87C2EAB-7A19-4CC3-904B-7F36F7539569}"/>
              </a:ext>
            </a:extLst>
          </xdr:cNvPr>
          <xdr:cNvSpPr>
            <a:spLocks noChangeShapeType="1"/>
          </xdr:cNvSpPr>
        </xdr:nvSpPr>
        <xdr:spPr bwMode="auto">
          <a:xfrm>
            <a:off x="884" y="338"/>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1" name="Rectangle 251">
            <a:extLst>
              <a:ext uri="{FF2B5EF4-FFF2-40B4-BE49-F238E27FC236}">
                <a16:creationId xmlns:a16="http://schemas.microsoft.com/office/drawing/2014/main" id="{FC465BCD-120F-4B72-844A-B3846CF0BB6E}"/>
              </a:ext>
            </a:extLst>
          </xdr:cNvPr>
          <xdr:cNvSpPr>
            <a:spLocks noChangeArrowheads="1"/>
          </xdr:cNvSpPr>
        </xdr:nvSpPr>
        <xdr:spPr bwMode="auto">
          <a:xfrm>
            <a:off x="884" y="338"/>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2" name="Line 252">
            <a:extLst>
              <a:ext uri="{FF2B5EF4-FFF2-40B4-BE49-F238E27FC236}">
                <a16:creationId xmlns:a16="http://schemas.microsoft.com/office/drawing/2014/main" id="{B14A0447-A156-4CAB-AB65-5B23A10CB6EB}"/>
              </a:ext>
            </a:extLst>
          </xdr:cNvPr>
          <xdr:cNvSpPr>
            <a:spLocks noChangeShapeType="1"/>
          </xdr:cNvSpPr>
        </xdr:nvSpPr>
        <xdr:spPr bwMode="auto">
          <a:xfrm>
            <a:off x="884" y="354"/>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3" name="Rectangle 253">
            <a:extLst>
              <a:ext uri="{FF2B5EF4-FFF2-40B4-BE49-F238E27FC236}">
                <a16:creationId xmlns:a16="http://schemas.microsoft.com/office/drawing/2014/main" id="{704BC1F1-A206-489F-BA6E-6EDA0FE4DE32}"/>
              </a:ext>
            </a:extLst>
          </xdr:cNvPr>
          <xdr:cNvSpPr>
            <a:spLocks noChangeArrowheads="1"/>
          </xdr:cNvSpPr>
        </xdr:nvSpPr>
        <xdr:spPr bwMode="auto">
          <a:xfrm>
            <a:off x="884" y="354"/>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4" name="Line 254">
            <a:extLst>
              <a:ext uri="{FF2B5EF4-FFF2-40B4-BE49-F238E27FC236}">
                <a16:creationId xmlns:a16="http://schemas.microsoft.com/office/drawing/2014/main" id="{C8701BD2-4E3C-4C5A-8D86-8F0A371BD65A}"/>
              </a:ext>
            </a:extLst>
          </xdr:cNvPr>
          <xdr:cNvSpPr>
            <a:spLocks noChangeShapeType="1"/>
          </xdr:cNvSpPr>
        </xdr:nvSpPr>
        <xdr:spPr bwMode="auto">
          <a:xfrm>
            <a:off x="884" y="400"/>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5" name="Rectangle 255">
            <a:extLst>
              <a:ext uri="{FF2B5EF4-FFF2-40B4-BE49-F238E27FC236}">
                <a16:creationId xmlns:a16="http://schemas.microsoft.com/office/drawing/2014/main" id="{21F3DF93-77A3-48AE-9FFA-E5E2D15C69DC}"/>
              </a:ext>
            </a:extLst>
          </xdr:cNvPr>
          <xdr:cNvSpPr>
            <a:spLocks noChangeArrowheads="1"/>
          </xdr:cNvSpPr>
        </xdr:nvSpPr>
        <xdr:spPr bwMode="auto">
          <a:xfrm>
            <a:off x="884" y="400"/>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6" name="Line 256">
            <a:extLst>
              <a:ext uri="{FF2B5EF4-FFF2-40B4-BE49-F238E27FC236}">
                <a16:creationId xmlns:a16="http://schemas.microsoft.com/office/drawing/2014/main" id="{9B26367D-80F2-4DF0-8AB7-7FD17DE4B44B}"/>
              </a:ext>
            </a:extLst>
          </xdr:cNvPr>
          <xdr:cNvSpPr>
            <a:spLocks noChangeShapeType="1"/>
          </xdr:cNvSpPr>
        </xdr:nvSpPr>
        <xdr:spPr bwMode="auto">
          <a:xfrm>
            <a:off x="884" y="447"/>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7" name="Rectangle 257">
            <a:extLst>
              <a:ext uri="{FF2B5EF4-FFF2-40B4-BE49-F238E27FC236}">
                <a16:creationId xmlns:a16="http://schemas.microsoft.com/office/drawing/2014/main" id="{F7C33C06-48C4-439B-BE6D-74F96F574D5F}"/>
              </a:ext>
            </a:extLst>
          </xdr:cNvPr>
          <xdr:cNvSpPr>
            <a:spLocks noChangeArrowheads="1"/>
          </xdr:cNvSpPr>
        </xdr:nvSpPr>
        <xdr:spPr bwMode="auto">
          <a:xfrm>
            <a:off x="884" y="447"/>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8" name="Line 258">
            <a:extLst>
              <a:ext uri="{FF2B5EF4-FFF2-40B4-BE49-F238E27FC236}">
                <a16:creationId xmlns:a16="http://schemas.microsoft.com/office/drawing/2014/main" id="{04052EF7-F9C4-4C08-BFD9-15ADDAE5E14E}"/>
              </a:ext>
            </a:extLst>
          </xdr:cNvPr>
          <xdr:cNvSpPr>
            <a:spLocks noChangeShapeType="1"/>
          </xdr:cNvSpPr>
        </xdr:nvSpPr>
        <xdr:spPr bwMode="auto">
          <a:xfrm>
            <a:off x="884" y="462"/>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9" name="Rectangle 259">
            <a:extLst>
              <a:ext uri="{FF2B5EF4-FFF2-40B4-BE49-F238E27FC236}">
                <a16:creationId xmlns:a16="http://schemas.microsoft.com/office/drawing/2014/main" id="{0428DC3C-C954-4B35-9822-0BC76EE31A39}"/>
              </a:ext>
            </a:extLst>
          </xdr:cNvPr>
          <xdr:cNvSpPr>
            <a:spLocks noChangeArrowheads="1"/>
          </xdr:cNvSpPr>
        </xdr:nvSpPr>
        <xdr:spPr bwMode="auto">
          <a:xfrm>
            <a:off x="884" y="462"/>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0" name="Line 260">
            <a:extLst>
              <a:ext uri="{FF2B5EF4-FFF2-40B4-BE49-F238E27FC236}">
                <a16:creationId xmlns:a16="http://schemas.microsoft.com/office/drawing/2014/main" id="{76F70943-00C3-41FF-B955-AB08BA491392}"/>
              </a:ext>
            </a:extLst>
          </xdr:cNvPr>
          <xdr:cNvSpPr>
            <a:spLocks noChangeShapeType="1"/>
          </xdr:cNvSpPr>
        </xdr:nvSpPr>
        <xdr:spPr bwMode="auto">
          <a:xfrm>
            <a:off x="1366" y="478"/>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1" name="Rectangle 261">
            <a:extLst>
              <a:ext uri="{FF2B5EF4-FFF2-40B4-BE49-F238E27FC236}">
                <a16:creationId xmlns:a16="http://schemas.microsoft.com/office/drawing/2014/main" id="{9248A706-362A-4B76-8911-C1FA273FFAA6}"/>
              </a:ext>
            </a:extLst>
          </xdr:cNvPr>
          <xdr:cNvSpPr>
            <a:spLocks noChangeArrowheads="1"/>
          </xdr:cNvSpPr>
        </xdr:nvSpPr>
        <xdr:spPr bwMode="auto">
          <a:xfrm>
            <a:off x="1366" y="478"/>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2" name="Line 262">
            <a:extLst>
              <a:ext uri="{FF2B5EF4-FFF2-40B4-BE49-F238E27FC236}">
                <a16:creationId xmlns:a16="http://schemas.microsoft.com/office/drawing/2014/main" id="{85DB8D58-BAEF-4580-A8FF-12D58F35D6CD}"/>
              </a:ext>
            </a:extLst>
          </xdr:cNvPr>
          <xdr:cNvSpPr>
            <a:spLocks noChangeShapeType="1"/>
          </xdr:cNvSpPr>
        </xdr:nvSpPr>
        <xdr:spPr bwMode="auto">
          <a:xfrm>
            <a:off x="1366" y="507"/>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3" name="Rectangle 263">
            <a:extLst>
              <a:ext uri="{FF2B5EF4-FFF2-40B4-BE49-F238E27FC236}">
                <a16:creationId xmlns:a16="http://schemas.microsoft.com/office/drawing/2014/main" id="{E0AAE74B-20E6-4E1C-B1DB-5DF649949B81}"/>
              </a:ext>
            </a:extLst>
          </xdr:cNvPr>
          <xdr:cNvSpPr>
            <a:spLocks noChangeArrowheads="1"/>
          </xdr:cNvSpPr>
        </xdr:nvSpPr>
        <xdr:spPr bwMode="auto">
          <a:xfrm>
            <a:off x="1366" y="507"/>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4" name="Line 264">
            <a:extLst>
              <a:ext uri="{FF2B5EF4-FFF2-40B4-BE49-F238E27FC236}">
                <a16:creationId xmlns:a16="http://schemas.microsoft.com/office/drawing/2014/main" id="{5A70B054-FA8E-42B1-8418-EB73BC1E5F3E}"/>
              </a:ext>
            </a:extLst>
          </xdr:cNvPr>
          <xdr:cNvSpPr>
            <a:spLocks noChangeShapeType="1"/>
          </xdr:cNvSpPr>
        </xdr:nvSpPr>
        <xdr:spPr bwMode="auto">
          <a:xfrm>
            <a:off x="1665" y="535"/>
            <a:ext cx="96"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5" name="Rectangle 265">
            <a:extLst>
              <a:ext uri="{FF2B5EF4-FFF2-40B4-BE49-F238E27FC236}">
                <a16:creationId xmlns:a16="http://schemas.microsoft.com/office/drawing/2014/main" id="{91C3A5AB-55AC-4F92-A211-46814977417A}"/>
              </a:ext>
            </a:extLst>
          </xdr:cNvPr>
          <xdr:cNvSpPr>
            <a:spLocks noChangeArrowheads="1"/>
          </xdr:cNvSpPr>
        </xdr:nvSpPr>
        <xdr:spPr bwMode="auto">
          <a:xfrm>
            <a:off x="1665" y="535"/>
            <a:ext cx="96"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6" name="Line 266">
            <a:extLst>
              <a:ext uri="{FF2B5EF4-FFF2-40B4-BE49-F238E27FC236}">
                <a16:creationId xmlns:a16="http://schemas.microsoft.com/office/drawing/2014/main" id="{1BB30C42-50EC-4E18-B9CD-C75B894FBD45}"/>
              </a:ext>
            </a:extLst>
          </xdr:cNvPr>
          <xdr:cNvSpPr>
            <a:spLocks noChangeShapeType="1"/>
          </xdr:cNvSpPr>
        </xdr:nvSpPr>
        <xdr:spPr bwMode="auto">
          <a:xfrm>
            <a:off x="1665" y="564"/>
            <a:ext cx="96"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7" name="Rectangle 267">
            <a:extLst>
              <a:ext uri="{FF2B5EF4-FFF2-40B4-BE49-F238E27FC236}">
                <a16:creationId xmlns:a16="http://schemas.microsoft.com/office/drawing/2014/main" id="{37401075-8445-4ECF-9BD5-9DE35D942864}"/>
              </a:ext>
            </a:extLst>
          </xdr:cNvPr>
          <xdr:cNvSpPr>
            <a:spLocks noChangeArrowheads="1"/>
          </xdr:cNvSpPr>
        </xdr:nvSpPr>
        <xdr:spPr bwMode="auto">
          <a:xfrm>
            <a:off x="1665" y="564"/>
            <a:ext cx="96"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8" name="Line 268">
            <a:extLst>
              <a:ext uri="{FF2B5EF4-FFF2-40B4-BE49-F238E27FC236}">
                <a16:creationId xmlns:a16="http://schemas.microsoft.com/office/drawing/2014/main" id="{8CB334F3-AE19-4F06-9E4E-5F5A84AA89BE}"/>
              </a:ext>
            </a:extLst>
          </xdr:cNvPr>
          <xdr:cNvSpPr>
            <a:spLocks noChangeShapeType="1"/>
          </xdr:cNvSpPr>
        </xdr:nvSpPr>
        <xdr:spPr bwMode="auto">
          <a:xfrm>
            <a:off x="1267" y="611"/>
            <a:ext cx="20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9" name="Rectangle 269">
            <a:extLst>
              <a:ext uri="{FF2B5EF4-FFF2-40B4-BE49-F238E27FC236}">
                <a16:creationId xmlns:a16="http://schemas.microsoft.com/office/drawing/2014/main" id="{A7218079-5C50-4D32-BC8C-FDF6E727AA61}"/>
              </a:ext>
            </a:extLst>
          </xdr:cNvPr>
          <xdr:cNvSpPr>
            <a:spLocks noChangeArrowheads="1"/>
          </xdr:cNvSpPr>
        </xdr:nvSpPr>
        <xdr:spPr bwMode="auto">
          <a:xfrm>
            <a:off x="1267" y="611"/>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50" name="Line 270">
            <a:extLst>
              <a:ext uri="{FF2B5EF4-FFF2-40B4-BE49-F238E27FC236}">
                <a16:creationId xmlns:a16="http://schemas.microsoft.com/office/drawing/2014/main" id="{DDA2E056-3412-4AAF-A658-574AE4B3000D}"/>
              </a:ext>
            </a:extLst>
          </xdr:cNvPr>
          <xdr:cNvSpPr>
            <a:spLocks noChangeShapeType="1"/>
          </xdr:cNvSpPr>
        </xdr:nvSpPr>
        <xdr:spPr bwMode="auto">
          <a:xfrm>
            <a:off x="1267" y="629"/>
            <a:ext cx="20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51" name="Rectangle 271">
            <a:extLst>
              <a:ext uri="{FF2B5EF4-FFF2-40B4-BE49-F238E27FC236}">
                <a16:creationId xmlns:a16="http://schemas.microsoft.com/office/drawing/2014/main" id="{A0E61DEE-CD66-44C1-9D16-6F07A5563CB5}"/>
              </a:ext>
            </a:extLst>
          </xdr:cNvPr>
          <xdr:cNvSpPr>
            <a:spLocks noChangeArrowheads="1"/>
          </xdr:cNvSpPr>
        </xdr:nvSpPr>
        <xdr:spPr bwMode="auto">
          <a:xfrm>
            <a:off x="1267" y="62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52" name="Line 272">
            <a:extLst>
              <a:ext uri="{FF2B5EF4-FFF2-40B4-BE49-F238E27FC236}">
                <a16:creationId xmlns:a16="http://schemas.microsoft.com/office/drawing/2014/main" id="{65DD53D8-EF36-4EEA-989A-8A272A367881}"/>
              </a:ext>
            </a:extLst>
          </xdr:cNvPr>
          <xdr:cNvSpPr>
            <a:spLocks noChangeShapeType="1"/>
          </xdr:cNvSpPr>
        </xdr:nvSpPr>
        <xdr:spPr bwMode="auto">
          <a:xfrm>
            <a:off x="1267" y="648"/>
            <a:ext cx="20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53" name="Rectangle 273">
            <a:extLst>
              <a:ext uri="{FF2B5EF4-FFF2-40B4-BE49-F238E27FC236}">
                <a16:creationId xmlns:a16="http://schemas.microsoft.com/office/drawing/2014/main" id="{C7CF16F2-9313-4934-B820-5497653D854C}"/>
              </a:ext>
            </a:extLst>
          </xdr:cNvPr>
          <xdr:cNvSpPr>
            <a:spLocks noChangeArrowheads="1"/>
          </xdr:cNvSpPr>
        </xdr:nvSpPr>
        <xdr:spPr bwMode="auto">
          <a:xfrm>
            <a:off x="1267" y="648"/>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3461315</xdr:colOff>
      <xdr:row>1</xdr:row>
      <xdr:rowOff>2432277</xdr:rowOff>
    </xdr:from>
    <xdr:to>
      <xdr:col>1</xdr:col>
      <xdr:colOff>4176710</xdr:colOff>
      <xdr:row>1</xdr:row>
      <xdr:rowOff>2746943</xdr:rowOff>
    </xdr:to>
    <xdr:sp macro="" textlink="">
      <xdr:nvSpPr>
        <xdr:cNvPr id="276" name="Arrow: Down 275">
          <a:extLst>
            <a:ext uri="{FF2B5EF4-FFF2-40B4-BE49-F238E27FC236}">
              <a16:creationId xmlns:a16="http://schemas.microsoft.com/office/drawing/2014/main" id="{38B2DE0D-FBA1-4F55-A07F-D536D6C71895}"/>
            </a:ext>
          </a:extLst>
        </xdr:cNvPr>
        <xdr:cNvSpPr/>
      </xdr:nvSpPr>
      <xdr:spPr>
        <a:xfrm rot="3528727">
          <a:off x="8968466" y="2546577"/>
          <a:ext cx="314666" cy="71539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ABB049E2-7003-4476-8820-C13323A4BFB4}"/>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1941172</xdr:colOff>
      <xdr:row>1</xdr:row>
      <xdr:rowOff>1712572</xdr:rowOff>
    </xdr:from>
    <xdr:to>
      <xdr:col>1</xdr:col>
      <xdr:colOff>48564</xdr:colOff>
      <xdr:row>1</xdr:row>
      <xdr:rowOff>4422585</xdr:rowOff>
    </xdr:to>
    <xdr:pic>
      <xdr:nvPicPr>
        <xdr:cNvPr id="3" name="Picture 2">
          <a:extLst>
            <a:ext uri="{FF2B5EF4-FFF2-40B4-BE49-F238E27FC236}">
              <a16:creationId xmlns:a16="http://schemas.microsoft.com/office/drawing/2014/main" id="{701D353B-73AC-4540-B635-96E339C5E1EE}"/>
            </a:ext>
          </a:extLst>
        </xdr:cNvPr>
        <xdr:cNvPicPr>
          <a:picLocks noChangeAspect="1"/>
        </xdr:cNvPicPr>
      </xdr:nvPicPr>
      <xdr:blipFill>
        <a:blip xmlns:r="http://schemas.openxmlformats.org/officeDocument/2006/relationships" r:embed="rId1"/>
        <a:stretch>
          <a:fillRect/>
        </a:stretch>
      </xdr:blipFill>
      <xdr:spPr>
        <a:xfrm>
          <a:off x="1941172" y="2027237"/>
          <a:ext cx="3176053" cy="2710013"/>
        </a:xfrm>
        <a:prstGeom prst="rect">
          <a:avLst/>
        </a:prstGeom>
      </xdr:spPr>
    </xdr:pic>
    <xdr:clientData/>
  </xdr:twoCellAnchor>
  <xdr:twoCellAnchor editAs="oneCell">
    <xdr:from>
      <xdr:col>1</xdr:col>
      <xdr:colOff>38856</xdr:colOff>
      <xdr:row>1</xdr:row>
      <xdr:rowOff>212612</xdr:rowOff>
    </xdr:from>
    <xdr:to>
      <xdr:col>1</xdr:col>
      <xdr:colOff>5724192</xdr:colOff>
      <xdr:row>3</xdr:row>
      <xdr:rowOff>17009</xdr:rowOff>
    </xdr:to>
    <xdr:pic>
      <xdr:nvPicPr>
        <xdr:cNvPr id="4" name="Picture 3">
          <a:extLst>
            <a:ext uri="{FF2B5EF4-FFF2-40B4-BE49-F238E27FC236}">
              <a16:creationId xmlns:a16="http://schemas.microsoft.com/office/drawing/2014/main" id="{FBF750C2-6EB7-4505-8AA2-0773C8C754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5642" y="527277"/>
          <a:ext cx="5691686" cy="5187723"/>
        </a:xfrm>
        <a:prstGeom prst="rect">
          <a:avLst/>
        </a:prstGeom>
        <a:noFill/>
        <a:ln w="952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1351935</xdr:colOff>
      <xdr:row>1</xdr:row>
      <xdr:rowOff>1413387</xdr:rowOff>
    </xdr:from>
    <xdr:to>
      <xdr:col>1</xdr:col>
      <xdr:colOff>3097492</xdr:colOff>
      <xdr:row>1</xdr:row>
      <xdr:rowOff>3768840</xdr:rowOff>
    </xdr:to>
    <xdr:sp macro="" textlink="">
      <xdr:nvSpPr>
        <xdr:cNvPr id="5" name="Rectangle 4">
          <a:extLst>
            <a:ext uri="{FF2B5EF4-FFF2-40B4-BE49-F238E27FC236}">
              <a16:creationId xmlns:a16="http://schemas.microsoft.com/office/drawing/2014/main" id="{CB0A70C1-673C-4B1B-B0D8-DEB35FB24E46}"/>
            </a:ext>
          </a:extLst>
        </xdr:cNvPr>
        <xdr:cNvSpPr/>
      </xdr:nvSpPr>
      <xdr:spPr>
        <a:xfrm>
          <a:off x="1351935" y="1730887"/>
          <a:ext cx="7050880" cy="2355453"/>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25202</xdr:colOff>
      <xdr:row>0</xdr:row>
      <xdr:rowOff>367803</xdr:rowOff>
    </xdr:from>
    <xdr:to>
      <xdr:col>1</xdr:col>
      <xdr:colOff>4517459</xdr:colOff>
      <xdr:row>1</xdr:row>
      <xdr:rowOff>5124837</xdr:rowOff>
    </xdr:to>
    <xdr:pic>
      <xdr:nvPicPr>
        <xdr:cNvPr id="4" name="Picture 3">
          <a:extLst>
            <a:ext uri="{FF2B5EF4-FFF2-40B4-BE49-F238E27FC236}">
              <a16:creationId xmlns:a16="http://schemas.microsoft.com/office/drawing/2014/main" id="{FED0D2DF-30CC-4E52-901A-7B45141A7C96}"/>
            </a:ext>
          </a:extLst>
        </xdr:cNvPr>
        <xdr:cNvPicPr>
          <a:picLocks noChangeAspect="1"/>
        </xdr:cNvPicPr>
      </xdr:nvPicPr>
      <xdr:blipFill>
        <a:blip xmlns:r="http://schemas.openxmlformats.org/officeDocument/2006/relationships" r:embed="rId1"/>
        <a:stretch>
          <a:fillRect/>
        </a:stretch>
      </xdr:blipFill>
      <xdr:spPr>
        <a:xfrm>
          <a:off x="5070223" y="367803"/>
          <a:ext cx="4492257" cy="5128348"/>
        </a:xfrm>
        <a:prstGeom prst="rect">
          <a:avLst/>
        </a:prstGeom>
        <a:ln w="38100">
          <a:solidFill>
            <a:srgbClr val="FF0000"/>
          </a:solidFill>
        </a:ln>
      </xdr:spPr>
    </xdr:pic>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2EE2F249-4031-4597-94CC-9519A928E3A1}"/>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188160</xdr:colOff>
      <xdr:row>1</xdr:row>
      <xdr:rowOff>508321</xdr:rowOff>
    </xdr:from>
    <xdr:to>
      <xdr:col>0</xdr:col>
      <xdr:colOff>4818831</xdr:colOff>
      <xdr:row>1</xdr:row>
      <xdr:rowOff>4769955</xdr:rowOff>
    </xdr:to>
    <xdr:pic>
      <xdr:nvPicPr>
        <xdr:cNvPr id="6" name="Picture 5">
          <a:extLst>
            <a:ext uri="{FF2B5EF4-FFF2-40B4-BE49-F238E27FC236}">
              <a16:creationId xmlns:a16="http://schemas.microsoft.com/office/drawing/2014/main" id="{31FF6D52-2A96-4CBA-86AB-B3F30BCCFE89}"/>
            </a:ext>
          </a:extLst>
        </xdr:cNvPr>
        <xdr:cNvPicPr>
          <a:picLocks noChangeAspect="1"/>
        </xdr:cNvPicPr>
      </xdr:nvPicPr>
      <xdr:blipFill>
        <a:blip xmlns:r="http://schemas.openxmlformats.org/officeDocument/2006/relationships" r:embed="rId2"/>
        <a:stretch>
          <a:fillRect/>
        </a:stretch>
      </xdr:blipFill>
      <xdr:spPr>
        <a:xfrm>
          <a:off x="188160" y="825821"/>
          <a:ext cx="4789421" cy="4258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221116</xdr:colOff>
      <xdr:row>32</xdr:row>
      <xdr:rowOff>110558</xdr:rowOff>
    </xdr:from>
    <xdr:to>
      <xdr:col>3</xdr:col>
      <xdr:colOff>2195</xdr:colOff>
      <xdr:row>37</xdr:row>
      <xdr:rowOff>127567</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6072187" y="10247879"/>
          <a:ext cx="1983736" cy="782411"/>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2860" rIns="54864" bIns="0" anchor="t" upright="1"/>
        <a:lstStyle/>
        <a:p>
          <a:pPr algn="ctr" rtl="0">
            <a:defRPr sz="1000"/>
          </a:pPr>
          <a:r>
            <a:rPr lang="en-GB" sz="1800" b="0" i="0" u="none" strike="noStrike" baseline="0">
              <a:solidFill>
                <a:srgbClr val="800000"/>
              </a:solidFill>
              <a:latin typeface="Wingdings 2"/>
            </a:rPr>
            <a:t>  </a:t>
          </a:r>
          <a:r>
            <a:rPr lang="en-GB" sz="1600" b="0" i="0" u="none" strike="noStrike" baseline="0">
              <a:solidFill>
                <a:srgbClr val="808080"/>
              </a:solidFill>
              <a:latin typeface="Century Gothic"/>
            </a:rPr>
            <a:t>WARM:</a:t>
          </a:r>
          <a:r>
            <a:rPr lang="en-GB" sz="1600" b="0" i="0" u="none" strike="noStrike" baseline="0">
              <a:solidFill>
                <a:srgbClr val="000000"/>
              </a:solidFill>
              <a:latin typeface="Century Gothic"/>
            </a:rPr>
            <a:t> </a:t>
          </a:r>
          <a:r>
            <a:rPr lang="en-GB" sz="1600" b="0" i="0" u="none" strike="noStrike" baseline="0">
              <a:solidFill>
                <a:srgbClr val="800000"/>
              </a:solidFill>
              <a:latin typeface="Century Gothic"/>
            </a:rPr>
            <a:t>Low Energy Building Practice</a:t>
          </a:r>
          <a:endParaRPr lang="en-GB" sz="850" b="0" i="0" u="none" strike="noStrike" baseline="0">
            <a:solidFill>
              <a:srgbClr val="000000"/>
            </a:solidFill>
            <a:latin typeface="Century Gothic"/>
          </a:endParaRPr>
        </a:p>
        <a:p>
          <a:pPr algn="ctr" rtl="0">
            <a:defRPr sz="1000"/>
          </a:pPr>
          <a:r>
            <a:rPr lang="en-GB" sz="900" b="0" i="0" u="none" strike="noStrike" baseline="0">
              <a:solidFill>
                <a:srgbClr val="000000"/>
              </a:solidFill>
              <a:latin typeface="Arial"/>
              <a:cs typeface="Arial"/>
            </a:rPr>
            <a:t>3 Admirals Hard, Plymouth, PL1 3RJ - 1752 542 546 - www.peterwarm.co.uk</a:t>
          </a:r>
          <a:endParaRPr lang="en-GB"/>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6410326</xdr:colOff>
      <xdr:row>1</xdr:row>
      <xdr:rowOff>580516</xdr:rowOff>
    </xdr:from>
    <xdr:to>
      <xdr:col>1</xdr:col>
      <xdr:colOff>6645276</xdr:colOff>
      <xdr:row>1</xdr:row>
      <xdr:rowOff>3584133</xdr:rowOff>
    </xdr:to>
    <xdr:pic>
      <xdr:nvPicPr>
        <xdr:cNvPr id="7" name="Picture 6">
          <a:extLst>
            <a:ext uri="{FF2B5EF4-FFF2-40B4-BE49-F238E27FC236}">
              <a16:creationId xmlns:a16="http://schemas.microsoft.com/office/drawing/2014/main" id="{0FEFFB4D-4672-4F0B-9F32-11772935588C}"/>
            </a:ext>
          </a:extLst>
        </xdr:cNvPr>
        <xdr:cNvPicPr>
          <a:picLocks noChangeAspect="1"/>
        </xdr:cNvPicPr>
      </xdr:nvPicPr>
      <xdr:blipFill>
        <a:blip xmlns:r="http://schemas.openxmlformats.org/officeDocument/2006/relationships" r:embed="rId1"/>
        <a:stretch>
          <a:fillRect/>
        </a:stretch>
      </xdr:blipFill>
      <xdr:spPr>
        <a:xfrm>
          <a:off x="6410326" y="894841"/>
          <a:ext cx="7693025" cy="3003617"/>
        </a:xfrm>
        <a:prstGeom prst="rect">
          <a:avLst/>
        </a:prstGeom>
      </xdr:spPr>
    </xdr:pic>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C8164A3F-BC7A-4A14-8261-C992774F67FF}"/>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2602589</xdr:colOff>
      <xdr:row>1</xdr:row>
      <xdr:rowOff>3537382</xdr:rowOff>
    </xdr:from>
    <xdr:to>
      <xdr:col>1</xdr:col>
      <xdr:colOff>6688303</xdr:colOff>
      <xdr:row>5</xdr:row>
      <xdr:rowOff>149668</xdr:rowOff>
    </xdr:to>
    <xdr:pic>
      <xdr:nvPicPr>
        <xdr:cNvPr id="5" name="Picture 4">
          <a:extLst>
            <a:ext uri="{FF2B5EF4-FFF2-40B4-BE49-F238E27FC236}">
              <a16:creationId xmlns:a16="http://schemas.microsoft.com/office/drawing/2014/main" id="{E7858FEB-83A4-415C-A972-10A97C480E85}"/>
            </a:ext>
          </a:extLst>
        </xdr:cNvPr>
        <xdr:cNvPicPr>
          <a:picLocks noChangeAspect="1"/>
        </xdr:cNvPicPr>
      </xdr:nvPicPr>
      <xdr:blipFill>
        <a:blip xmlns:r="http://schemas.openxmlformats.org/officeDocument/2006/relationships" r:embed="rId2"/>
        <a:stretch>
          <a:fillRect/>
        </a:stretch>
      </xdr:blipFill>
      <xdr:spPr>
        <a:xfrm>
          <a:off x="10058718" y="3854882"/>
          <a:ext cx="4085714" cy="2368254"/>
        </a:xfrm>
        <a:prstGeom prst="rect">
          <a:avLst/>
        </a:prstGeom>
        <a:ln w="38100">
          <a:solidFill>
            <a:srgbClr val="FF0000"/>
          </a:solidFill>
        </a:ln>
      </xdr:spPr>
    </xdr:pic>
    <xdr:clientData/>
  </xdr:twoCellAnchor>
  <xdr:twoCellAnchor editAs="oneCell">
    <xdr:from>
      <xdr:col>0</xdr:col>
      <xdr:colOff>285751</xdr:colOff>
      <xdr:row>1</xdr:row>
      <xdr:rowOff>295275</xdr:rowOff>
    </xdr:from>
    <xdr:to>
      <xdr:col>0</xdr:col>
      <xdr:colOff>6929693</xdr:colOff>
      <xdr:row>4</xdr:row>
      <xdr:rowOff>56465</xdr:rowOff>
    </xdr:to>
    <xdr:pic>
      <xdr:nvPicPr>
        <xdr:cNvPr id="6" name="Picture 5">
          <a:extLst>
            <a:ext uri="{FF2B5EF4-FFF2-40B4-BE49-F238E27FC236}">
              <a16:creationId xmlns:a16="http://schemas.microsoft.com/office/drawing/2014/main" id="{5C22596C-330C-475B-9FFD-63DC11ACE194}"/>
            </a:ext>
          </a:extLst>
        </xdr:cNvPr>
        <xdr:cNvPicPr>
          <a:picLocks noChangeAspect="1"/>
        </xdr:cNvPicPr>
      </xdr:nvPicPr>
      <xdr:blipFill>
        <a:blip xmlns:r="http://schemas.openxmlformats.org/officeDocument/2006/relationships" r:embed="rId3"/>
        <a:stretch>
          <a:fillRect/>
        </a:stretch>
      </xdr:blipFill>
      <xdr:spPr>
        <a:xfrm>
          <a:off x="285751" y="609600"/>
          <a:ext cx="6643942" cy="5323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473450</xdr:colOff>
      <xdr:row>90</xdr:row>
      <xdr:rowOff>89647</xdr:rowOff>
    </xdr:from>
    <xdr:to>
      <xdr:col>18</xdr:col>
      <xdr:colOff>9341</xdr:colOff>
      <xdr:row>105</xdr:row>
      <xdr:rowOff>365125</xdr:rowOff>
    </xdr:to>
    <xdr:graphicFrame macro="">
      <xdr:nvGraphicFramePr>
        <xdr:cNvPr id="2" name="Chart 665">
          <a:extLst>
            <a:ext uri="{FF2B5EF4-FFF2-40B4-BE49-F238E27FC236}">
              <a16:creationId xmlns:a16="http://schemas.microsoft.com/office/drawing/2014/main" id="{E733E4B0-E945-4EA8-9EDD-ACAE785FA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1237756</xdr:colOff>
      <xdr:row>48</xdr:row>
      <xdr:rowOff>1</xdr:rowOff>
    </xdr:from>
    <xdr:to>
      <xdr:col>14</xdr:col>
      <xdr:colOff>3588</xdr:colOff>
      <xdr:row>75</xdr:row>
      <xdr:rowOff>1</xdr:rowOff>
    </xdr:to>
    <xdr:graphicFrame macro="">
      <xdr:nvGraphicFramePr>
        <xdr:cNvPr id="3" name="Chart 665">
          <a:extLst>
            <a:ext uri="{FF2B5EF4-FFF2-40B4-BE49-F238E27FC236}">
              <a16:creationId xmlns:a16="http://schemas.microsoft.com/office/drawing/2014/main" id="{D15B1084-F4B2-4083-8B68-ED8B5BD66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473450</xdr:colOff>
      <xdr:row>167</xdr:row>
      <xdr:rowOff>89647</xdr:rowOff>
    </xdr:from>
    <xdr:to>
      <xdr:col>18</xdr:col>
      <xdr:colOff>9341</xdr:colOff>
      <xdr:row>182</xdr:row>
      <xdr:rowOff>365124</xdr:rowOff>
    </xdr:to>
    <xdr:graphicFrame macro="">
      <xdr:nvGraphicFramePr>
        <xdr:cNvPr id="4" name="Chart 665">
          <a:extLst>
            <a:ext uri="{FF2B5EF4-FFF2-40B4-BE49-F238E27FC236}">
              <a16:creationId xmlns:a16="http://schemas.microsoft.com/office/drawing/2014/main" id="{FB2EC580-AF68-41E0-A913-DDD29BD5C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473450</xdr:colOff>
      <xdr:row>244</xdr:row>
      <xdr:rowOff>62432</xdr:rowOff>
    </xdr:from>
    <xdr:to>
      <xdr:col>18</xdr:col>
      <xdr:colOff>9341</xdr:colOff>
      <xdr:row>259</xdr:row>
      <xdr:rowOff>337910</xdr:rowOff>
    </xdr:to>
    <xdr:graphicFrame macro="">
      <xdr:nvGraphicFramePr>
        <xdr:cNvPr id="5" name="Chart 665">
          <a:extLst>
            <a:ext uri="{FF2B5EF4-FFF2-40B4-BE49-F238E27FC236}">
              <a16:creationId xmlns:a16="http://schemas.microsoft.com/office/drawing/2014/main" id="{DC2F0C03-9495-415F-8281-E616372AB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651703</xdr:colOff>
      <xdr:row>321</xdr:row>
      <xdr:rowOff>179455</xdr:rowOff>
    </xdr:from>
    <xdr:to>
      <xdr:col>18</xdr:col>
      <xdr:colOff>187594</xdr:colOff>
      <xdr:row>336</xdr:row>
      <xdr:rowOff>457654</xdr:rowOff>
    </xdr:to>
    <xdr:graphicFrame macro="">
      <xdr:nvGraphicFramePr>
        <xdr:cNvPr id="6" name="Chart 665">
          <a:extLst>
            <a:ext uri="{FF2B5EF4-FFF2-40B4-BE49-F238E27FC236}">
              <a16:creationId xmlns:a16="http://schemas.microsoft.com/office/drawing/2014/main" id="{E83D5670-38D2-40B2-8412-27CAD7178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473450</xdr:colOff>
      <xdr:row>398</xdr:row>
      <xdr:rowOff>62433</xdr:rowOff>
    </xdr:from>
    <xdr:to>
      <xdr:col>18</xdr:col>
      <xdr:colOff>9341</xdr:colOff>
      <xdr:row>413</xdr:row>
      <xdr:rowOff>337911</xdr:rowOff>
    </xdr:to>
    <xdr:graphicFrame macro="">
      <xdr:nvGraphicFramePr>
        <xdr:cNvPr id="7" name="Chart 665">
          <a:extLst>
            <a:ext uri="{FF2B5EF4-FFF2-40B4-BE49-F238E27FC236}">
              <a16:creationId xmlns:a16="http://schemas.microsoft.com/office/drawing/2014/main" id="{E7699F40-DEC6-46D8-92B5-4344D325B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473450</xdr:colOff>
      <xdr:row>475</xdr:row>
      <xdr:rowOff>62434</xdr:rowOff>
    </xdr:from>
    <xdr:to>
      <xdr:col>18</xdr:col>
      <xdr:colOff>9341</xdr:colOff>
      <xdr:row>490</xdr:row>
      <xdr:rowOff>337911</xdr:rowOff>
    </xdr:to>
    <xdr:graphicFrame macro="">
      <xdr:nvGraphicFramePr>
        <xdr:cNvPr id="8" name="Chart 665">
          <a:extLst>
            <a:ext uri="{FF2B5EF4-FFF2-40B4-BE49-F238E27FC236}">
              <a16:creationId xmlns:a16="http://schemas.microsoft.com/office/drawing/2014/main" id="{13B8E1FF-539F-46B7-A8A6-9208ACDF4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1143000</xdr:colOff>
      <xdr:row>6</xdr:row>
      <xdr:rowOff>139700</xdr:rowOff>
    </xdr:from>
    <xdr:to>
      <xdr:col>20</xdr:col>
      <xdr:colOff>770118</xdr:colOff>
      <xdr:row>13</xdr:row>
      <xdr:rowOff>181289</xdr:rowOff>
    </xdr:to>
    <xdr:pic>
      <xdr:nvPicPr>
        <xdr:cNvPr id="9" name="Picture 8">
          <a:extLst>
            <a:ext uri="{FF2B5EF4-FFF2-40B4-BE49-F238E27FC236}">
              <a16:creationId xmlns:a16="http://schemas.microsoft.com/office/drawing/2014/main" id="{103D18CB-02E9-4C14-92F1-9437AC093F1A}"/>
            </a:ext>
          </a:extLst>
        </xdr:cNvPr>
        <xdr:cNvPicPr>
          <a:picLocks noChangeAspect="1"/>
        </xdr:cNvPicPr>
      </xdr:nvPicPr>
      <xdr:blipFill>
        <a:blip xmlns:r="http://schemas.openxmlformats.org/officeDocument/2006/relationships" r:embed="rId8"/>
        <a:stretch>
          <a:fillRect/>
        </a:stretch>
      </xdr:blipFill>
      <xdr:spPr>
        <a:xfrm>
          <a:off x="9705975" y="1428750"/>
          <a:ext cx="11828643" cy="3162614"/>
        </a:xfrm>
        <a:prstGeom prst="rect">
          <a:avLst/>
        </a:prstGeom>
      </xdr:spPr>
    </xdr:pic>
    <xdr:clientData/>
  </xdr:twoCellAnchor>
  <xdr:twoCellAnchor editAs="oneCell">
    <xdr:from>
      <xdr:col>7</xdr:col>
      <xdr:colOff>934259</xdr:colOff>
      <xdr:row>27</xdr:row>
      <xdr:rowOff>131921</xdr:rowOff>
    </xdr:from>
    <xdr:to>
      <xdr:col>11</xdr:col>
      <xdr:colOff>1164218</xdr:colOff>
      <xdr:row>49</xdr:row>
      <xdr:rowOff>75004</xdr:rowOff>
    </xdr:to>
    <xdr:pic>
      <xdr:nvPicPr>
        <xdr:cNvPr id="10" name="Picture 9">
          <a:extLst>
            <a:ext uri="{FF2B5EF4-FFF2-40B4-BE49-F238E27FC236}">
              <a16:creationId xmlns:a16="http://schemas.microsoft.com/office/drawing/2014/main" id="{DE3EC9C3-34DC-40B1-AC4D-34DDD5538640}"/>
            </a:ext>
          </a:extLst>
        </xdr:cNvPr>
        <xdr:cNvPicPr>
          <a:picLocks noChangeAspect="1"/>
        </xdr:cNvPicPr>
      </xdr:nvPicPr>
      <xdr:blipFill>
        <a:blip xmlns:r="http://schemas.openxmlformats.org/officeDocument/2006/relationships" r:embed="rId9"/>
        <a:stretch>
          <a:fillRect/>
        </a:stretch>
      </xdr:blipFill>
      <xdr:spPr>
        <a:xfrm>
          <a:off x="8325659" y="8123396"/>
          <a:ext cx="5030559" cy="5562833"/>
        </a:xfrm>
        <a:prstGeom prst="rect">
          <a:avLst/>
        </a:prstGeom>
      </xdr:spPr>
    </xdr:pic>
    <xdr:clientData/>
  </xdr:twoCellAnchor>
  <xdr:twoCellAnchor>
    <xdr:from>
      <xdr:col>9</xdr:col>
      <xdr:colOff>854075</xdr:colOff>
      <xdr:row>37</xdr:row>
      <xdr:rowOff>101600</xdr:rowOff>
    </xdr:from>
    <xdr:to>
      <xdr:col>11</xdr:col>
      <xdr:colOff>936625</xdr:colOff>
      <xdr:row>42</xdr:row>
      <xdr:rowOff>76200</xdr:rowOff>
    </xdr:to>
    <xdr:sp macro="" textlink="">
      <xdr:nvSpPr>
        <xdr:cNvPr id="11" name="TextBox 10">
          <a:extLst>
            <a:ext uri="{FF2B5EF4-FFF2-40B4-BE49-F238E27FC236}">
              <a16:creationId xmlns:a16="http://schemas.microsoft.com/office/drawing/2014/main" id="{86C69F12-6E88-48F8-B654-D22FD5CB404B}"/>
            </a:ext>
          </a:extLst>
        </xdr:cNvPr>
        <xdr:cNvSpPr txBox="1"/>
      </xdr:nvSpPr>
      <xdr:spPr>
        <a:xfrm>
          <a:off x="10702925" y="10972800"/>
          <a:ext cx="2428875" cy="11144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Example Data with</a:t>
          </a:r>
          <a:r>
            <a:rPr lang="en-US" sz="1800" baseline="0"/>
            <a:t> correct units </a:t>
          </a:r>
          <a:r>
            <a:rPr lang="en-US" sz="1800"/>
            <a:t> for direct input for</a:t>
          </a:r>
          <a:r>
            <a:rPr lang="en-US" sz="1800" baseline="0"/>
            <a:t> temperature co efficients.</a:t>
          </a:r>
          <a:endParaRPr lang="en-US" sz="1800"/>
        </a:p>
      </xdr:txBody>
    </xdr:sp>
    <xdr:clientData/>
  </xdr:twoCellAnchor>
  <xdr:twoCellAnchor editAs="oneCell">
    <xdr:from>
      <xdr:col>14</xdr:col>
      <xdr:colOff>368300</xdr:colOff>
      <xdr:row>20</xdr:row>
      <xdr:rowOff>114300</xdr:rowOff>
    </xdr:from>
    <xdr:to>
      <xdr:col>22</xdr:col>
      <xdr:colOff>704062</xdr:colOff>
      <xdr:row>39</xdr:row>
      <xdr:rowOff>122891</xdr:rowOff>
    </xdr:to>
    <xdr:pic>
      <xdr:nvPicPr>
        <xdr:cNvPr id="12" name="Picture 11">
          <a:extLst>
            <a:ext uri="{FF2B5EF4-FFF2-40B4-BE49-F238E27FC236}">
              <a16:creationId xmlns:a16="http://schemas.microsoft.com/office/drawing/2014/main" id="{130508D8-E1AC-476C-8594-22E3A72EDBBD}"/>
            </a:ext>
          </a:extLst>
        </xdr:cNvPr>
        <xdr:cNvPicPr>
          <a:picLocks noChangeAspect="1"/>
        </xdr:cNvPicPr>
      </xdr:nvPicPr>
      <xdr:blipFill>
        <a:blip xmlns:r="http://schemas.openxmlformats.org/officeDocument/2006/relationships" r:embed="rId10"/>
        <a:stretch>
          <a:fillRect/>
        </a:stretch>
      </xdr:blipFill>
      <xdr:spPr>
        <a:xfrm>
          <a:off x="16106775" y="6124575"/>
          <a:ext cx="6285712" cy="5323541"/>
        </a:xfrm>
        <a:prstGeom prst="rect">
          <a:avLst/>
        </a:prstGeom>
      </xdr:spPr>
    </xdr:pic>
    <xdr:clientData/>
  </xdr:twoCellAnchor>
  <xdr:twoCellAnchor>
    <xdr:from>
      <xdr:col>18</xdr:col>
      <xdr:colOff>136525</xdr:colOff>
      <xdr:row>20</xdr:row>
      <xdr:rowOff>123825</xdr:rowOff>
    </xdr:from>
    <xdr:to>
      <xdr:col>20</xdr:col>
      <xdr:colOff>869950</xdr:colOff>
      <xdr:row>25</xdr:row>
      <xdr:rowOff>158750</xdr:rowOff>
    </xdr:to>
    <xdr:sp macro="" textlink="">
      <xdr:nvSpPr>
        <xdr:cNvPr id="13" name="TextBox 12">
          <a:extLst>
            <a:ext uri="{FF2B5EF4-FFF2-40B4-BE49-F238E27FC236}">
              <a16:creationId xmlns:a16="http://schemas.microsoft.com/office/drawing/2014/main" id="{D077AD87-F967-4AA5-961B-3DF54C5E2638}"/>
            </a:ext>
          </a:extLst>
        </xdr:cNvPr>
        <xdr:cNvSpPr txBox="1"/>
      </xdr:nvSpPr>
      <xdr:spPr>
        <a:xfrm>
          <a:off x="18884900" y="6130925"/>
          <a:ext cx="2746375" cy="15652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Example Data with</a:t>
          </a:r>
          <a:r>
            <a:rPr lang="en-US" sz="1800" baseline="0"/>
            <a:t> Temp Co effient expressed with different units. This needs converting as my calc to get %/K values</a:t>
          </a:r>
          <a:endParaRPr lang="en-US" sz="1800"/>
        </a:p>
      </xdr:txBody>
    </xdr:sp>
    <xdr:clientData/>
  </xdr:twoCellAnchor>
  <xdr:twoCellAnchor>
    <xdr:from>
      <xdr:col>9</xdr:col>
      <xdr:colOff>945744</xdr:colOff>
      <xdr:row>23</xdr:row>
      <xdr:rowOff>262107</xdr:rowOff>
    </xdr:from>
    <xdr:to>
      <xdr:col>20</xdr:col>
      <xdr:colOff>428625</xdr:colOff>
      <xdr:row>26</xdr:row>
      <xdr:rowOff>174625</xdr:rowOff>
    </xdr:to>
    <xdr:cxnSp macro="">
      <xdr:nvCxnSpPr>
        <xdr:cNvPr id="14" name="Straight Arrow Connector 13">
          <a:extLst>
            <a:ext uri="{FF2B5EF4-FFF2-40B4-BE49-F238E27FC236}">
              <a16:creationId xmlns:a16="http://schemas.microsoft.com/office/drawing/2014/main" id="{4CB64312-9CE2-4D0D-91FE-8E74464C9D49}"/>
            </a:ext>
          </a:extLst>
        </xdr:cNvPr>
        <xdr:cNvCxnSpPr/>
      </xdr:nvCxnSpPr>
      <xdr:spPr>
        <a:xfrm flipH="1" flipV="1">
          <a:off x="10791419" y="7164557"/>
          <a:ext cx="10398531" cy="776118"/>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952501</xdr:colOff>
      <xdr:row>23</xdr:row>
      <xdr:rowOff>165101</xdr:rowOff>
    </xdr:from>
    <xdr:to>
      <xdr:col>20</xdr:col>
      <xdr:colOff>396875</xdr:colOff>
      <xdr:row>36</xdr:row>
      <xdr:rowOff>190500</xdr:rowOff>
    </xdr:to>
    <xdr:cxnSp macro="">
      <xdr:nvCxnSpPr>
        <xdr:cNvPr id="15" name="Straight Arrow Connector 14">
          <a:extLst>
            <a:ext uri="{FF2B5EF4-FFF2-40B4-BE49-F238E27FC236}">
              <a16:creationId xmlns:a16="http://schemas.microsoft.com/office/drawing/2014/main" id="{1ADE0A26-3917-4D27-BAE6-06B3E4134BCA}"/>
            </a:ext>
          </a:extLst>
        </xdr:cNvPr>
        <xdr:cNvCxnSpPr/>
      </xdr:nvCxnSpPr>
      <xdr:spPr>
        <a:xfrm flipH="1" flipV="1">
          <a:off x="9515476" y="7067551"/>
          <a:ext cx="11645899" cy="3762374"/>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857925</xdr:colOff>
      <xdr:row>22</xdr:row>
      <xdr:rowOff>249947</xdr:rowOff>
    </xdr:from>
    <xdr:to>
      <xdr:col>10</xdr:col>
      <xdr:colOff>152401</xdr:colOff>
      <xdr:row>46</xdr:row>
      <xdr:rowOff>63501</xdr:rowOff>
    </xdr:to>
    <xdr:cxnSp macro="">
      <xdr:nvCxnSpPr>
        <xdr:cNvPr id="16" name="Straight Arrow Connector 15">
          <a:extLst>
            <a:ext uri="{FF2B5EF4-FFF2-40B4-BE49-F238E27FC236}">
              <a16:creationId xmlns:a16="http://schemas.microsoft.com/office/drawing/2014/main" id="{58022DF1-3373-4DB6-B94F-A5319FE25F5E}"/>
            </a:ext>
          </a:extLst>
        </xdr:cNvPr>
        <xdr:cNvCxnSpPr/>
      </xdr:nvCxnSpPr>
      <xdr:spPr>
        <a:xfrm flipH="1" flipV="1">
          <a:off x="8249325" y="6717422"/>
          <a:ext cx="2923501" cy="6274679"/>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838200</xdr:colOff>
      <xdr:row>11</xdr:row>
      <xdr:rowOff>114300</xdr:rowOff>
    </xdr:from>
    <xdr:to>
      <xdr:col>15</xdr:col>
      <xdr:colOff>558800</xdr:colOff>
      <xdr:row>19</xdr:row>
      <xdr:rowOff>114300</xdr:rowOff>
    </xdr:to>
    <xdr:cxnSp macro="">
      <xdr:nvCxnSpPr>
        <xdr:cNvPr id="17" name="Straight Arrow Connector 16">
          <a:extLst>
            <a:ext uri="{FF2B5EF4-FFF2-40B4-BE49-F238E27FC236}">
              <a16:creationId xmlns:a16="http://schemas.microsoft.com/office/drawing/2014/main" id="{881E53DA-830A-4AD6-ACB5-BF4C35DC8BE6}"/>
            </a:ext>
          </a:extLst>
        </xdr:cNvPr>
        <xdr:cNvCxnSpPr/>
      </xdr:nvCxnSpPr>
      <xdr:spPr>
        <a:xfrm flipH="1">
          <a:off x="8229600" y="4067175"/>
          <a:ext cx="8820150" cy="1828800"/>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889000</xdr:colOff>
      <xdr:row>10</xdr:row>
      <xdr:rowOff>114300</xdr:rowOff>
    </xdr:from>
    <xdr:to>
      <xdr:col>15</xdr:col>
      <xdr:colOff>508000</xdr:colOff>
      <xdr:row>20</xdr:row>
      <xdr:rowOff>88900</xdr:rowOff>
    </xdr:to>
    <xdr:cxnSp macro="">
      <xdr:nvCxnSpPr>
        <xdr:cNvPr id="18" name="Straight Arrow Connector 17">
          <a:extLst>
            <a:ext uri="{FF2B5EF4-FFF2-40B4-BE49-F238E27FC236}">
              <a16:creationId xmlns:a16="http://schemas.microsoft.com/office/drawing/2014/main" id="{683D7ADF-5BEE-4E99-86DD-C742D0BA4B13}"/>
            </a:ext>
          </a:extLst>
        </xdr:cNvPr>
        <xdr:cNvCxnSpPr/>
      </xdr:nvCxnSpPr>
      <xdr:spPr>
        <a:xfrm flipH="1">
          <a:off x="8277225" y="3838575"/>
          <a:ext cx="8715375" cy="2257425"/>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648510</xdr:colOff>
      <xdr:row>23</xdr:row>
      <xdr:rowOff>317500</xdr:rowOff>
    </xdr:from>
    <xdr:to>
      <xdr:col>10</xdr:col>
      <xdr:colOff>25401</xdr:colOff>
      <xdr:row>47</xdr:row>
      <xdr:rowOff>63500</xdr:rowOff>
    </xdr:to>
    <xdr:cxnSp macro="">
      <xdr:nvCxnSpPr>
        <xdr:cNvPr id="19" name="Straight Arrow Connector 18">
          <a:extLst>
            <a:ext uri="{FF2B5EF4-FFF2-40B4-BE49-F238E27FC236}">
              <a16:creationId xmlns:a16="http://schemas.microsoft.com/office/drawing/2014/main" id="{DFBFAA99-42E9-4BD1-8FFC-AD92F19A8EC6}"/>
            </a:ext>
          </a:extLst>
        </xdr:cNvPr>
        <xdr:cNvCxnSpPr/>
      </xdr:nvCxnSpPr>
      <xdr:spPr>
        <a:xfrm flipH="1" flipV="1">
          <a:off x="8039910" y="7219950"/>
          <a:ext cx="3009091" cy="6000750"/>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91D4924A-83A1-40E7-8873-31A674579D4D}"/>
            </a:ext>
          </a:extLst>
        </xdr:cNvPr>
        <xdr:cNvSpPr/>
      </xdr:nvSpPr>
      <xdr:spPr>
        <a:xfrm>
          <a:off x="1472293" y="2590685"/>
          <a:ext cx="2524805" cy="103006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793750</xdr:colOff>
      <xdr:row>49</xdr:row>
      <xdr:rowOff>111125</xdr:rowOff>
    </xdr:from>
    <xdr:to>
      <xdr:col>5</xdr:col>
      <xdr:colOff>3077975</xdr:colOff>
      <xdr:row>52</xdr:row>
      <xdr:rowOff>164913</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6270625" y="18145125"/>
          <a:ext cx="4316225" cy="625288"/>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2860" rIns="54864" bIns="0" anchor="t" upright="1"/>
        <a:lstStyle/>
        <a:p>
          <a:pPr algn="ctr" rtl="0">
            <a:defRPr sz="1000"/>
          </a:pPr>
          <a:r>
            <a:rPr lang="en-GB" sz="1800" b="0" i="0" u="none" strike="noStrike" baseline="0">
              <a:solidFill>
                <a:srgbClr val="800000"/>
              </a:solidFill>
              <a:latin typeface="Wingdings 2"/>
            </a:rPr>
            <a:t>  </a:t>
          </a:r>
          <a:r>
            <a:rPr lang="en-GB" sz="1600" b="0" i="0" u="none" strike="noStrike" baseline="0">
              <a:solidFill>
                <a:srgbClr val="808080"/>
              </a:solidFill>
              <a:latin typeface="Century Gothic"/>
            </a:rPr>
            <a:t>WARM:</a:t>
          </a:r>
          <a:r>
            <a:rPr lang="en-GB" sz="1600" b="0" i="0" u="none" strike="noStrike" baseline="0">
              <a:solidFill>
                <a:srgbClr val="000000"/>
              </a:solidFill>
              <a:latin typeface="Century Gothic"/>
            </a:rPr>
            <a:t> </a:t>
          </a:r>
          <a:r>
            <a:rPr lang="en-GB" sz="1600" b="0" i="0" u="none" strike="noStrike" baseline="0">
              <a:solidFill>
                <a:srgbClr val="800000"/>
              </a:solidFill>
              <a:latin typeface="Century Gothic"/>
            </a:rPr>
            <a:t>Low Energy Building Practice</a:t>
          </a:r>
          <a:endParaRPr lang="en-GB" sz="850" b="0" i="0" u="none" strike="noStrike" baseline="0">
            <a:solidFill>
              <a:srgbClr val="000000"/>
            </a:solidFill>
            <a:latin typeface="Century Gothic"/>
          </a:endParaRPr>
        </a:p>
        <a:p>
          <a:pPr algn="ctr" rtl="0">
            <a:defRPr sz="1000"/>
          </a:pPr>
          <a:r>
            <a:rPr lang="en-GB" sz="900" b="0" i="0" u="none" strike="noStrike" baseline="0">
              <a:solidFill>
                <a:srgbClr val="000000"/>
              </a:solidFill>
              <a:latin typeface="Arial"/>
              <a:cs typeface="Arial"/>
            </a:rPr>
            <a:t>3 Admirals Hard, Plymouth, PL1 3RJ - 1752 542 546 - www.peterwarm.co.uk</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9370661</xdr:colOff>
      <xdr:row>1</xdr:row>
      <xdr:rowOff>4017640</xdr:rowOff>
    </xdr:from>
    <xdr:to>
      <xdr:col>1</xdr:col>
      <xdr:colOff>2143053</xdr:colOff>
      <xdr:row>14</xdr:row>
      <xdr:rowOff>307</xdr:rowOff>
    </xdr:to>
    <xdr:pic>
      <xdr:nvPicPr>
        <xdr:cNvPr id="4" name="Picture 3">
          <a:extLst>
            <a:ext uri="{FF2B5EF4-FFF2-40B4-BE49-F238E27FC236}">
              <a16:creationId xmlns:a16="http://schemas.microsoft.com/office/drawing/2014/main" id="{D51E66FC-E51D-49AB-852B-949C6BD9D862}"/>
            </a:ext>
          </a:extLst>
        </xdr:cNvPr>
        <xdr:cNvPicPr>
          <a:picLocks noChangeAspect="1"/>
        </xdr:cNvPicPr>
      </xdr:nvPicPr>
      <xdr:blipFill>
        <a:blip xmlns:r="http://schemas.openxmlformats.org/officeDocument/2006/relationships" r:embed="rId1"/>
        <a:stretch>
          <a:fillRect/>
        </a:stretch>
      </xdr:blipFill>
      <xdr:spPr>
        <a:xfrm>
          <a:off x="9370661" y="4335140"/>
          <a:ext cx="2281517" cy="3285167"/>
        </a:xfrm>
        <a:prstGeom prst="rect">
          <a:avLst/>
        </a:prstGeom>
      </xdr:spPr>
    </xdr:pic>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E527ABEA-BF73-4878-890A-318833EF2B50}"/>
            </a:ext>
          </a:extLst>
        </xdr:cNvPr>
        <xdr:cNvSpPr/>
      </xdr:nvSpPr>
      <xdr:spPr>
        <a:xfrm>
          <a:off x="1468483" y="2588440"/>
          <a:ext cx="2528615" cy="103006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6998577</xdr:colOff>
      <xdr:row>7</xdr:row>
      <xdr:rowOff>174299</xdr:rowOff>
    </xdr:from>
    <xdr:to>
      <xdr:col>2</xdr:col>
      <xdr:colOff>1490118</xdr:colOff>
      <xdr:row>20</xdr:row>
      <xdr:rowOff>101328</xdr:rowOff>
    </xdr:to>
    <xdr:pic>
      <xdr:nvPicPr>
        <xdr:cNvPr id="3" name="Picture 2">
          <a:extLst>
            <a:ext uri="{FF2B5EF4-FFF2-40B4-BE49-F238E27FC236}">
              <a16:creationId xmlns:a16="http://schemas.microsoft.com/office/drawing/2014/main" id="{2BD7FF28-4121-4949-9326-1D5B6457528F}"/>
            </a:ext>
          </a:extLst>
        </xdr:cNvPr>
        <xdr:cNvPicPr>
          <a:picLocks noChangeAspect="1"/>
        </xdr:cNvPicPr>
      </xdr:nvPicPr>
      <xdr:blipFill rotWithShape="1">
        <a:blip xmlns:r="http://schemas.openxmlformats.org/officeDocument/2006/relationships" r:embed="rId2"/>
        <a:srcRect l="3191" t="2161" r="3751" b="6876"/>
        <a:stretch/>
      </xdr:blipFill>
      <xdr:spPr>
        <a:xfrm>
          <a:off x="6998577" y="6569656"/>
          <a:ext cx="10384684" cy="2226636"/>
        </a:xfrm>
        <a:prstGeom prst="rect">
          <a:avLst/>
        </a:prstGeom>
      </xdr:spPr>
    </xdr:pic>
    <xdr:clientData/>
  </xdr:twoCellAnchor>
  <xdr:twoCellAnchor>
    <xdr:from>
      <xdr:col>0</xdr:col>
      <xdr:colOff>8936309</xdr:colOff>
      <xdr:row>2</xdr:row>
      <xdr:rowOff>47625</xdr:rowOff>
    </xdr:from>
    <xdr:to>
      <xdr:col>1</xdr:col>
      <xdr:colOff>762000</xdr:colOff>
      <xdr:row>13</xdr:row>
      <xdr:rowOff>173137</xdr:rowOff>
    </xdr:to>
    <xdr:cxnSp macro="">
      <xdr:nvCxnSpPr>
        <xdr:cNvPr id="6" name="Straight Arrow Connector 5">
          <a:extLst>
            <a:ext uri="{FF2B5EF4-FFF2-40B4-BE49-F238E27FC236}">
              <a16:creationId xmlns:a16="http://schemas.microsoft.com/office/drawing/2014/main" id="{9814795C-5302-4DA9-80B3-C9D9193D1A3F}"/>
            </a:ext>
          </a:extLst>
        </xdr:cNvPr>
        <xdr:cNvCxnSpPr/>
      </xdr:nvCxnSpPr>
      <xdr:spPr>
        <a:xfrm flipV="1">
          <a:off x="8936309" y="5572125"/>
          <a:ext cx="1334816" cy="204638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172503</xdr:colOff>
      <xdr:row>0</xdr:row>
      <xdr:rowOff>279440</xdr:rowOff>
    </xdr:from>
    <xdr:to>
      <xdr:col>1</xdr:col>
      <xdr:colOff>3476625</xdr:colOff>
      <xdr:row>1</xdr:row>
      <xdr:rowOff>1712596</xdr:rowOff>
    </xdr:to>
    <xdr:sp macro="" textlink="">
      <xdr:nvSpPr>
        <xdr:cNvPr id="9" name="TextBox 8">
          <a:extLst>
            <a:ext uri="{FF2B5EF4-FFF2-40B4-BE49-F238E27FC236}">
              <a16:creationId xmlns:a16="http://schemas.microsoft.com/office/drawing/2014/main" id="{BC72A53D-4444-4B1B-9FA2-1400FC3A74F3}"/>
            </a:ext>
          </a:extLst>
        </xdr:cNvPr>
        <xdr:cNvSpPr txBox="1"/>
      </xdr:nvSpPr>
      <xdr:spPr>
        <a:xfrm>
          <a:off x="9681628" y="279440"/>
          <a:ext cx="3304122" cy="1750656"/>
        </a:xfrm>
        <a:prstGeom prst="rect">
          <a:avLst/>
        </a:prstGeom>
        <a:ln w="38100">
          <a:solidFill>
            <a:srgbClr val="FF000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r>
            <a:rPr lang="en-GB" sz="1200" b="1">
              <a:solidFill>
                <a:schemeClr val="tx1"/>
              </a:solidFill>
              <a:latin typeface="Arial" panose="020B0604020202020204" pitchFamily="34" charset="0"/>
              <a:cs typeface="Arial" panose="020B0604020202020204" pitchFamily="34" charset="0"/>
            </a:rPr>
            <a:t>Model</a:t>
          </a:r>
          <a:r>
            <a:rPr lang="en-GB" sz="1200" b="1" baseline="0">
              <a:solidFill>
                <a:schemeClr val="tx1"/>
              </a:solidFill>
              <a:latin typeface="Arial" panose="020B0604020202020204" pitchFamily="34" charset="0"/>
              <a:cs typeface="Arial" panose="020B0604020202020204" pitchFamily="34" charset="0"/>
            </a:rPr>
            <a:t> Requirements</a:t>
          </a:r>
        </a:p>
        <a:p>
          <a:endParaRPr lang="en-GB" sz="1100" baseline="0"/>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Group the building that is to be analysed.  </a:t>
          </a:r>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Input the TFA (user entry in the areas tab, or manually assign) </a:t>
          </a:r>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Label where North is in model (by default, the green axis is north; </a:t>
          </a:r>
          <a:r>
            <a:rPr lang="en-GB" sz="1200" b="1" i="1" u="sng">
              <a:solidFill>
                <a:schemeClr val="dk1"/>
              </a:solidFill>
              <a:effectLst/>
              <a:latin typeface="Arial" panose="020B0604020202020204" pitchFamily="34" charset="0"/>
              <a:ea typeface="+mn-ea"/>
              <a:cs typeface="Arial" panose="020B0604020202020204" pitchFamily="34" charset="0"/>
            </a:rPr>
            <a:t>do not</a:t>
          </a:r>
          <a:r>
            <a:rPr lang="en-GB" sz="1200">
              <a:solidFill>
                <a:schemeClr val="dk1"/>
              </a:solidFill>
              <a:effectLst/>
              <a:latin typeface="Arial" panose="020B0604020202020204" pitchFamily="34" charset="0"/>
              <a:ea typeface="+mn-ea"/>
              <a:cs typeface="Arial" panose="020B0604020202020204" pitchFamily="34" charset="0"/>
            </a:rPr>
            <a:t> override this) </a:t>
          </a:r>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Freeze names</a:t>
          </a:r>
        </a:p>
        <a:p>
          <a:endParaRPr lang="en-GB" sz="1100"/>
        </a:p>
      </xdr:txBody>
    </xdr:sp>
    <xdr:clientData/>
  </xdr:twoCellAnchor>
  <xdr:twoCellAnchor>
    <xdr:from>
      <xdr:col>1</xdr:col>
      <xdr:colOff>3746500</xdr:colOff>
      <xdr:row>1</xdr:row>
      <xdr:rowOff>1174528</xdr:rowOff>
    </xdr:from>
    <xdr:to>
      <xdr:col>2</xdr:col>
      <xdr:colOff>984250</xdr:colOff>
      <xdr:row>1</xdr:row>
      <xdr:rowOff>3387089</xdr:rowOff>
    </xdr:to>
    <xdr:sp macro="" textlink="">
      <xdr:nvSpPr>
        <xdr:cNvPr id="10" name="TextBox 9">
          <a:extLst>
            <a:ext uri="{FF2B5EF4-FFF2-40B4-BE49-F238E27FC236}">
              <a16:creationId xmlns:a16="http://schemas.microsoft.com/office/drawing/2014/main" id="{5877772B-9C45-4F9C-81F6-C5D38309793C}"/>
            </a:ext>
          </a:extLst>
        </xdr:cNvPr>
        <xdr:cNvSpPr txBox="1"/>
      </xdr:nvSpPr>
      <xdr:spPr>
        <a:xfrm>
          <a:off x="13255625" y="1492028"/>
          <a:ext cx="3619500" cy="2212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Top Tips</a:t>
          </a:r>
        </a:p>
        <a:p>
          <a:r>
            <a:rPr lang="en-GB" sz="1100" b="0" i="0">
              <a:solidFill>
                <a:schemeClr val="dk1"/>
              </a:solidFill>
              <a:effectLst/>
              <a:latin typeface="Arial" panose="020B0604020202020204" pitchFamily="34" charset="0"/>
              <a:ea typeface="+mn-ea"/>
              <a:cs typeface="Arial" panose="020B0604020202020204" pitchFamily="34" charset="0"/>
            </a:rPr>
            <a:t>1) Don't</a:t>
          </a:r>
          <a:r>
            <a:rPr lang="en-GB" sz="1100" b="0" i="0" baseline="0">
              <a:solidFill>
                <a:schemeClr val="dk1"/>
              </a:solidFill>
              <a:effectLst/>
              <a:latin typeface="Arial" panose="020B0604020202020204" pitchFamily="34" charset="0"/>
              <a:ea typeface="+mn-ea"/>
              <a:cs typeface="Arial" panose="020B0604020202020204" pitchFamily="34" charset="0"/>
            </a:rPr>
            <a:t> forget to s</a:t>
          </a:r>
          <a:r>
            <a:rPr lang="en-GB" sz="1100" b="0" i="0">
              <a:solidFill>
                <a:schemeClr val="dk1"/>
              </a:solidFill>
              <a:effectLst/>
              <a:latin typeface="Arial" panose="020B0604020202020204" pitchFamily="34" charset="0"/>
              <a:ea typeface="+mn-ea"/>
              <a:cs typeface="Arial" panose="020B0604020202020204" pitchFamily="34" charset="0"/>
            </a:rPr>
            <a:t>ave</a:t>
          </a:r>
          <a:r>
            <a:rPr lang="en-GB" sz="1100" b="0" i="0" baseline="0">
              <a:solidFill>
                <a:schemeClr val="dk1"/>
              </a:solidFill>
              <a:effectLst/>
              <a:latin typeface="Arial" panose="020B0604020202020204" pitchFamily="34" charset="0"/>
              <a:ea typeface="+mn-ea"/>
              <a:cs typeface="Arial" panose="020B0604020202020204" pitchFamily="34" charset="0"/>
            </a:rPr>
            <a:t> the model after you have exported to a .ppp file so you don't lose the modelling data that you just exported!  </a:t>
          </a:r>
          <a:endParaRPr lang="en-GB" sz="1100" b="0" i="0">
            <a:solidFill>
              <a:schemeClr val="dk1"/>
            </a:solidFill>
            <a:effectLst/>
            <a:latin typeface="Arial" panose="020B0604020202020204" pitchFamily="34" charset="0"/>
            <a:ea typeface="+mn-ea"/>
            <a:cs typeface="Arial" panose="020B0604020202020204" pitchFamily="34" charset="0"/>
          </a:endParaRPr>
        </a:p>
        <a:p>
          <a:pPr marL="0" indent="0">
            <a:buFont typeface="Arial" panose="020B0604020202020204" pitchFamily="34" charset="0"/>
            <a:buNone/>
          </a:pPr>
          <a:endParaRPr lang="en-GB" sz="1100">
            <a:solidFill>
              <a:schemeClr val="dk1"/>
            </a:solidFill>
            <a:effectLst/>
            <a:latin typeface="Arial" panose="020B0604020202020204" pitchFamily="34" charset="0"/>
            <a:ea typeface="+mn-ea"/>
            <a:cs typeface="Arial" panose="020B0604020202020204" pitchFamily="34" charset="0"/>
          </a:endParaRPr>
        </a:p>
        <a:p>
          <a:pPr marL="0" indent="0">
            <a:buFont typeface="Arial" panose="020B0604020202020204" pitchFamily="34" charset="0"/>
            <a:buNone/>
          </a:pPr>
          <a:r>
            <a:rPr lang="en-GB" sz="1100">
              <a:solidFill>
                <a:schemeClr val="dk1"/>
              </a:solidFill>
              <a:effectLst/>
              <a:latin typeface="Arial" panose="020B0604020202020204" pitchFamily="34" charset="0"/>
              <a:ea typeface="+mn-ea"/>
              <a:cs typeface="Arial" panose="020B0604020202020204" pitchFamily="34" charset="0"/>
            </a:rPr>
            <a:t>2) Freeze the names for the following: </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windows </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shading</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thermal bridges </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opaque surfaces</a:t>
          </a:r>
        </a:p>
        <a:p>
          <a:r>
            <a:rPr lang="en-GB" sz="1100">
              <a:solidFill>
                <a:schemeClr val="dk1"/>
              </a:solidFill>
              <a:effectLst/>
              <a:latin typeface="Arial" panose="020B0604020202020204" pitchFamily="34" charset="0"/>
              <a:ea typeface="+mn-ea"/>
              <a:cs typeface="Arial" panose="020B0604020202020204" pitchFamily="34" charset="0"/>
            </a:rPr>
            <a:t>This is to make sure that when you rerun the analysis, the names don’t change. </a:t>
          </a:r>
          <a:endParaRPr lang="en-GB" sz="1100" b="1">
            <a:latin typeface="Arial" panose="020B0604020202020204" pitchFamily="34" charset="0"/>
            <a:cs typeface="Arial" panose="020B0604020202020204" pitchFamily="34" charset="0"/>
          </a:endParaRPr>
        </a:p>
      </xdr:txBody>
    </xdr:sp>
    <xdr:clientData/>
  </xdr:twoCellAnchor>
  <xdr:twoCellAnchor editAs="oneCell">
    <xdr:from>
      <xdr:col>0</xdr:col>
      <xdr:colOff>101148</xdr:colOff>
      <xdr:row>1</xdr:row>
      <xdr:rowOff>727001</xdr:rowOff>
    </xdr:from>
    <xdr:to>
      <xdr:col>0</xdr:col>
      <xdr:colOff>9158675</xdr:colOff>
      <xdr:row>1</xdr:row>
      <xdr:rowOff>4346078</xdr:rowOff>
    </xdr:to>
    <xdr:pic>
      <xdr:nvPicPr>
        <xdr:cNvPr id="13" name="Picture 12">
          <a:extLst>
            <a:ext uri="{FF2B5EF4-FFF2-40B4-BE49-F238E27FC236}">
              <a16:creationId xmlns:a16="http://schemas.microsoft.com/office/drawing/2014/main" id="{990C5C8E-7A45-465B-B9EC-99D640C27491}"/>
            </a:ext>
          </a:extLst>
        </xdr:cNvPr>
        <xdr:cNvPicPr/>
      </xdr:nvPicPr>
      <xdr:blipFill rotWithShape="1">
        <a:blip xmlns:r="http://schemas.openxmlformats.org/officeDocument/2006/relationships" r:embed="rId3"/>
        <a:srcRect l="986" r="1035"/>
        <a:stretch/>
      </xdr:blipFill>
      <xdr:spPr>
        <a:xfrm>
          <a:off x="101148" y="1044501"/>
          <a:ext cx="9057527" cy="3619077"/>
        </a:xfrm>
        <a:prstGeom prst="rect">
          <a:avLst/>
        </a:prstGeom>
        <a:ln w="38100">
          <a:solidFill>
            <a:srgbClr val="FF0000"/>
          </a:solidFill>
        </a:ln>
      </xdr:spPr>
    </xdr:pic>
    <xdr:clientData/>
  </xdr:twoCellAnchor>
  <xdr:twoCellAnchor>
    <xdr:from>
      <xdr:col>0</xdr:col>
      <xdr:colOff>9330306</xdr:colOff>
      <xdr:row>1</xdr:row>
      <xdr:rowOff>2152951</xdr:rowOff>
    </xdr:from>
    <xdr:to>
      <xdr:col>1</xdr:col>
      <xdr:colOff>2196465</xdr:colOff>
      <xdr:row>1</xdr:row>
      <xdr:rowOff>3143251</xdr:rowOff>
    </xdr:to>
    <xdr:sp macro="" textlink="">
      <xdr:nvSpPr>
        <xdr:cNvPr id="14" name="TextBox 13">
          <a:extLst>
            <a:ext uri="{FF2B5EF4-FFF2-40B4-BE49-F238E27FC236}">
              <a16:creationId xmlns:a16="http://schemas.microsoft.com/office/drawing/2014/main" id="{39F67645-6979-41A3-AF23-1D82B4070F6E}"/>
            </a:ext>
          </a:extLst>
        </xdr:cNvPr>
        <xdr:cNvSpPr txBox="1"/>
      </xdr:nvSpPr>
      <xdr:spPr>
        <a:xfrm>
          <a:off x="9330306" y="2470451"/>
          <a:ext cx="2375284" cy="99030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Architectural drawings:</a:t>
          </a:r>
        </a:p>
        <a:p>
          <a:r>
            <a:rPr lang="en-GB" sz="1100">
              <a:latin typeface="Arial" panose="020B0604020202020204" pitchFamily="34" charset="0"/>
              <a:cs typeface="Arial" panose="020B0604020202020204" pitchFamily="34" charset="0"/>
            </a:rPr>
            <a:t>Provide</a:t>
          </a:r>
          <a:r>
            <a:rPr lang="en-GB" sz="1100" baseline="0">
              <a:latin typeface="Arial" panose="020B0604020202020204" pitchFamily="34" charset="0"/>
              <a:cs typeface="Arial" panose="020B0604020202020204" pitchFamily="34" charset="0"/>
            </a:rPr>
            <a:t> annotated plans and sections that show the dimensions of the building, as shown in the example on the left. </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133037</xdr:colOff>
      <xdr:row>1</xdr:row>
      <xdr:rowOff>3998024</xdr:rowOff>
    </xdr:from>
    <xdr:to>
      <xdr:col>0</xdr:col>
      <xdr:colOff>6871210</xdr:colOff>
      <xdr:row>14</xdr:row>
      <xdr:rowOff>130767</xdr:rowOff>
    </xdr:to>
    <xdr:pic>
      <xdr:nvPicPr>
        <xdr:cNvPr id="16" name="Picture 15">
          <a:extLst>
            <a:ext uri="{FF2B5EF4-FFF2-40B4-BE49-F238E27FC236}">
              <a16:creationId xmlns:a16="http://schemas.microsoft.com/office/drawing/2014/main" id="{9EA012D3-429E-43E3-A17A-C533CA17D710}"/>
            </a:ext>
          </a:extLst>
        </xdr:cNvPr>
        <xdr:cNvPicPr/>
      </xdr:nvPicPr>
      <xdr:blipFill>
        <a:blip xmlns:r="http://schemas.openxmlformats.org/officeDocument/2006/relationships" r:embed="rId4"/>
        <a:stretch>
          <a:fillRect/>
        </a:stretch>
      </xdr:blipFill>
      <xdr:spPr>
        <a:xfrm>
          <a:off x="133037" y="4315524"/>
          <a:ext cx="6738173" cy="3435243"/>
        </a:xfrm>
        <a:prstGeom prst="rect">
          <a:avLst/>
        </a:prstGeom>
        <a:ln w="38100">
          <a:solidFill>
            <a:srgbClr val="FF0000"/>
          </a:solidFill>
        </a:ln>
      </xdr:spPr>
    </xdr:pic>
    <xdr:clientData/>
  </xdr:twoCellAnchor>
  <xdr:twoCellAnchor>
    <xdr:from>
      <xdr:col>0</xdr:col>
      <xdr:colOff>4905375</xdr:colOff>
      <xdr:row>1</xdr:row>
      <xdr:rowOff>952500</xdr:rowOff>
    </xdr:from>
    <xdr:to>
      <xdr:col>0</xdr:col>
      <xdr:colOff>9327131</xdr:colOff>
      <xdr:row>1</xdr:row>
      <xdr:rowOff>2648101</xdr:rowOff>
    </xdr:to>
    <xdr:cxnSp macro="">
      <xdr:nvCxnSpPr>
        <xdr:cNvPr id="18" name="Straight Arrow Connector 17">
          <a:extLst>
            <a:ext uri="{FF2B5EF4-FFF2-40B4-BE49-F238E27FC236}">
              <a16:creationId xmlns:a16="http://schemas.microsoft.com/office/drawing/2014/main" id="{ADF68483-BC34-4C29-AF4E-8698A62C5168}"/>
            </a:ext>
          </a:extLst>
        </xdr:cNvPr>
        <xdr:cNvCxnSpPr>
          <a:stCxn id="14" idx="1"/>
        </xdr:cNvCxnSpPr>
      </xdr:nvCxnSpPr>
      <xdr:spPr>
        <a:xfrm flipH="1" flipV="1">
          <a:off x="4905375" y="1270000"/>
          <a:ext cx="4421756" cy="169560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5488945</xdr:colOff>
      <xdr:row>1</xdr:row>
      <xdr:rowOff>2644291</xdr:rowOff>
    </xdr:from>
    <xdr:to>
      <xdr:col>0</xdr:col>
      <xdr:colOff>9332211</xdr:colOff>
      <xdr:row>1</xdr:row>
      <xdr:rowOff>5083810</xdr:rowOff>
    </xdr:to>
    <xdr:cxnSp macro="">
      <xdr:nvCxnSpPr>
        <xdr:cNvPr id="20" name="Straight Arrow Connector 19">
          <a:extLst>
            <a:ext uri="{FF2B5EF4-FFF2-40B4-BE49-F238E27FC236}">
              <a16:creationId xmlns:a16="http://schemas.microsoft.com/office/drawing/2014/main" id="{51A7B190-FA22-4F79-B338-F8FDDD2ECF76}"/>
            </a:ext>
          </a:extLst>
        </xdr:cNvPr>
        <xdr:cNvCxnSpPr>
          <a:stCxn id="14" idx="1"/>
        </xdr:cNvCxnSpPr>
      </xdr:nvCxnSpPr>
      <xdr:spPr>
        <a:xfrm flipH="1">
          <a:off x="5488945" y="2961791"/>
          <a:ext cx="3843266" cy="2439519"/>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2296418</xdr:colOff>
      <xdr:row>1</xdr:row>
      <xdr:rowOff>5184319</xdr:rowOff>
    </xdr:from>
    <xdr:to>
      <xdr:col>1</xdr:col>
      <xdr:colOff>4573905</xdr:colOff>
      <xdr:row>7</xdr:row>
      <xdr:rowOff>47625</xdr:rowOff>
    </xdr:to>
    <xdr:sp macro="" textlink="">
      <xdr:nvSpPr>
        <xdr:cNvPr id="31" name="TextBox 30">
          <a:extLst>
            <a:ext uri="{FF2B5EF4-FFF2-40B4-BE49-F238E27FC236}">
              <a16:creationId xmlns:a16="http://schemas.microsoft.com/office/drawing/2014/main" id="{D608A483-24CA-4E03-BF25-DF74E97C19E1}"/>
            </a:ext>
          </a:extLst>
        </xdr:cNvPr>
        <xdr:cNvSpPr txBox="1"/>
      </xdr:nvSpPr>
      <xdr:spPr>
        <a:xfrm>
          <a:off x="11805543" y="5501819"/>
          <a:ext cx="2277487" cy="943431"/>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Windows</a:t>
          </a:r>
          <a:r>
            <a:rPr lang="en-GB" sz="1100" b="1">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Provide a marked up PDF elevation and manufacturers quote with window references from DesignPH </a:t>
          </a:r>
        </a:p>
        <a:p>
          <a:endParaRPr lang="en-GB" sz="1100"/>
        </a:p>
      </xdr:txBody>
    </xdr:sp>
    <xdr:clientData/>
  </xdr:twoCellAnchor>
  <xdr:twoCellAnchor>
    <xdr:from>
      <xdr:col>0</xdr:col>
      <xdr:colOff>309654</xdr:colOff>
      <xdr:row>15</xdr:row>
      <xdr:rowOff>161289</xdr:rowOff>
    </xdr:from>
    <xdr:to>
      <xdr:col>0</xdr:col>
      <xdr:colOff>6374916</xdr:colOff>
      <xdr:row>20</xdr:row>
      <xdr:rowOff>108858</xdr:rowOff>
    </xdr:to>
    <xdr:sp macro="" textlink="">
      <xdr:nvSpPr>
        <xdr:cNvPr id="38" name="TextBox 37">
          <a:extLst>
            <a:ext uri="{FF2B5EF4-FFF2-40B4-BE49-F238E27FC236}">
              <a16:creationId xmlns:a16="http://schemas.microsoft.com/office/drawing/2014/main" id="{016D9E62-9276-483F-8309-028C06CB8191}"/>
            </a:ext>
          </a:extLst>
        </xdr:cNvPr>
        <xdr:cNvSpPr txBox="1"/>
      </xdr:nvSpPr>
      <xdr:spPr>
        <a:xfrm>
          <a:off x="309654" y="7971789"/>
          <a:ext cx="6065262" cy="832033"/>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For shading: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Record what</a:t>
          </a:r>
          <a:r>
            <a:rPr lang="en-GB" sz="1100" baseline="0">
              <a:solidFill>
                <a:schemeClr val="dk1"/>
              </a:solidFill>
              <a:effectLst/>
              <a:latin typeface="Arial" panose="020B0604020202020204" pitchFamily="34" charset="0"/>
              <a:ea typeface="+mn-ea"/>
              <a:cs typeface="Arial" panose="020B0604020202020204" pitchFamily="34" charset="0"/>
            </a:rPr>
            <a:t> analysis the shading was run on (the shading mask resolution and the number of analysis points.  </a:t>
          </a:r>
          <a:r>
            <a:rPr lang="en-GB" sz="1100">
              <a:latin typeface="Arial" panose="020B0604020202020204" pitchFamily="34" charset="0"/>
              <a:cs typeface="Arial" panose="020B0604020202020204" pitchFamily="34" charset="0"/>
            </a:rPr>
            <a:t>If you're</a:t>
          </a:r>
          <a:r>
            <a:rPr lang="en-GB" sz="1100" baseline="0">
              <a:latin typeface="Arial" panose="020B0604020202020204" pitchFamily="34" charset="0"/>
              <a:cs typeface="Arial" panose="020B0604020202020204" pitchFamily="34" charset="0"/>
            </a:rPr>
            <a:t> unsure where to find the analysis settings, you can find it in the shading tab, as shown in the snapshot below: </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1649146</xdr:colOff>
      <xdr:row>20</xdr:row>
      <xdr:rowOff>173050</xdr:rowOff>
    </xdr:from>
    <xdr:to>
      <xdr:col>0</xdr:col>
      <xdr:colOff>8079362</xdr:colOff>
      <xdr:row>30</xdr:row>
      <xdr:rowOff>135679</xdr:rowOff>
    </xdr:to>
    <xdr:pic>
      <xdr:nvPicPr>
        <xdr:cNvPr id="39" name="Picture 38">
          <a:extLst>
            <a:ext uri="{FF2B5EF4-FFF2-40B4-BE49-F238E27FC236}">
              <a16:creationId xmlns:a16="http://schemas.microsoft.com/office/drawing/2014/main" id="{429EB44E-7703-421C-AE69-BC6C1B0FA76F}"/>
            </a:ext>
          </a:extLst>
        </xdr:cNvPr>
        <xdr:cNvPicPr/>
      </xdr:nvPicPr>
      <xdr:blipFill>
        <a:blip xmlns:r="http://schemas.openxmlformats.org/officeDocument/2006/relationships" r:embed="rId5"/>
        <a:stretch>
          <a:fillRect/>
        </a:stretch>
      </xdr:blipFill>
      <xdr:spPr>
        <a:xfrm>
          <a:off x="1649146" y="8925467"/>
          <a:ext cx="6430216" cy="1761795"/>
        </a:xfrm>
        <a:prstGeom prst="rect">
          <a:avLst/>
        </a:prstGeom>
      </xdr:spPr>
    </xdr:pic>
    <xdr:clientData/>
  </xdr:twoCellAnchor>
  <xdr:twoCellAnchor editAs="oneCell">
    <xdr:from>
      <xdr:col>1</xdr:col>
      <xdr:colOff>2105478</xdr:colOff>
      <xdr:row>1</xdr:row>
      <xdr:rowOff>3325314</xdr:rowOff>
    </xdr:from>
    <xdr:to>
      <xdr:col>2</xdr:col>
      <xdr:colOff>1459048</xdr:colOff>
      <xdr:row>1</xdr:row>
      <xdr:rowOff>3990794</xdr:rowOff>
    </xdr:to>
    <xdr:pic>
      <xdr:nvPicPr>
        <xdr:cNvPr id="40" name="Picture 39">
          <a:extLst>
            <a:ext uri="{FF2B5EF4-FFF2-40B4-BE49-F238E27FC236}">
              <a16:creationId xmlns:a16="http://schemas.microsoft.com/office/drawing/2014/main" id="{77B06087-866F-44B9-9654-433C0BCD2E81}"/>
            </a:ext>
          </a:extLst>
        </xdr:cNvPr>
        <xdr:cNvPicPr/>
      </xdr:nvPicPr>
      <xdr:blipFill>
        <a:blip xmlns:r="http://schemas.openxmlformats.org/officeDocument/2006/relationships" r:embed="rId6"/>
        <a:stretch>
          <a:fillRect/>
        </a:stretch>
      </xdr:blipFill>
      <xdr:spPr>
        <a:xfrm>
          <a:off x="11614603" y="3642814"/>
          <a:ext cx="5735320" cy="665480"/>
        </a:xfrm>
        <a:prstGeom prst="rect">
          <a:avLst/>
        </a:prstGeom>
      </xdr:spPr>
    </xdr:pic>
    <xdr:clientData/>
  </xdr:twoCellAnchor>
  <xdr:twoCellAnchor>
    <xdr:from>
      <xdr:col>1</xdr:col>
      <xdr:colOff>5494655</xdr:colOff>
      <xdr:row>1</xdr:row>
      <xdr:rowOff>3099435</xdr:rowOff>
    </xdr:from>
    <xdr:to>
      <xdr:col>2</xdr:col>
      <xdr:colOff>282848</xdr:colOff>
      <xdr:row>1</xdr:row>
      <xdr:rowOff>3673475</xdr:rowOff>
    </xdr:to>
    <xdr:cxnSp macro="">
      <xdr:nvCxnSpPr>
        <xdr:cNvPr id="46" name="Straight Arrow Connector 45">
          <a:extLst>
            <a:ext uri="{FF2B5EF4-FFF2-40B4-BE49-F238E27FC236}">
              <a16:creationId xmlns:a16="http://schemas.microsoft.com/office/drawing/2014/main" id="{6CAD377C-928A-493A-8206-F3FC1CB6C832}"/>
            </a:ext>
          </a:extLst>
        </xdr:cNvPr>
        <xdr:cNvCxnSpPr/>
      </xdr:nvCxnSpPr>
      <xdr:spPr>
        <a:xfrm>
          <a:off x="15003780" y="3416935"/>
          <a:ext cx="1169943" cy="5740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8142393</xdr:colOff>
      <xdr:row>28</xdr:row>
      <xdr:rowOff>127000</xdr:rowOff>
    </xdr:from>
    <xdr:to>
      <xdr:col>1</xdr:col>
      <xdr:colOff>4103370</xdr:colOff>
      <xdr:row>31</xdr:row>
      <xdr:rowOff>17357</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78E152A8-5299-49AD-8476-270F30598F44}"/>
            </a:ext>
          </a:extLst>
        </xdr:cNvPr>
        <xdr:cNvSpPr txBox="1"/>
      </xdr:nvSpPr>
      <xdr:spPr>
        <a:xfrm>
          <a:off x="8142393" y="10318750"/>
          <a:ext cx="5464810" cy="430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rial" panose="020B0604020202020204" pitchFamily="34" charset="0"/>
              <a:ea typeface="+mn-ea"/>
              <a:cs typeface="Arial" panose="020B0604020202020204" pitchFamily="34" charset="0"/>
            </a:rPr>
            <a:t>For more information on what resolution you should use for the analysis, please read the  ‘</a:t>
          </a:r>
          <a:r>
            <a:rPr lang="en-GB" sz="1100" u="sng">
              <a:solidFill>
                <a:srgbClr val="0000FF"/>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More about shading (designPH 2.0) section</a:t>
          </a:r>
          <a:r>
            <a:rPr lang="en-GB" sz="1100" u="sng">
              <a:solidFill>
                <a:srgbClr val="0000FF"/>
              </a:solidFill>
              <a:effectLst/>
              <a:latin typeface="Arial" panose="020B0604020202020204" pitchFamily="34" charset="0"/>
              <a:ea typeface="+mn-ea"/>
              <a:cs typeface="Arial" panose="020B0604020202020204" pitchFamily="34" charset="0"/>
            </a:rPr>
            <a:t>'</a:t>
          </a:r>
          <a:r>
            <a:rPr lang="en-GB" sz="1100" u="none">
              <a:solidFill>
                <a:schemeClr val="dk1"/>
              </a:solidFill>
              <a:effectLst/>
              <a:latin typeface="Arial" panose="020B0604020202020204" pitchFamily="34" charset="0"/>
              <a:ea typeface="+mn-ea"/>
              <a:cs typeface="Arial" panose="020B0604020202020204" pitchFamily="34" charset="0"/>
            </a:rPr>
            <a:t> found in the</a:t>
          </a:r>
          <a:r>
            <a:rPr lang="en-GB" sz="1100" u="none" baseline="0">
              <a:solidFill>
                <a:schemeClr val="dk1"/>
              </a:solidFill>
              <a:effectLst/>
              <a:latin typeface="Arial" panose="020B0604020202020204" pitchFamily="34" charset="0"/>
              <a:ea typeface="+mn-ea"/>
              <a:cs typeface="Arial" panose="020B0604020202020204" pitchFamily="34" charset="0"/>
            </a:rPr>
            <a:t> DesignPH manual.</a:t>
          </a:r>
          <a:r>
            <a:rPr lang="en-GB" sz="1100" u="none">
              <a:solidFill>
                <a:schemeClr val="dk1"/>
              </a:solidFill>
              <a:effectLst/>
              <a:latin typeface="Arial" panose="020B0604020202020204" pitchFamily="34" charset="0"/>
              <a:ea typeface="+mn-ea"/>
              <a:cs typeface="Arial" panose="020B0604020202020204" pitchFamily="34" charset="0"/>
            </a:rPr>
            <a:t> </a:t>
          </a:r>
          <a:endParaRPr lang="en-GB" sz="1100" u="none">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101600</xdr:colOff>
      <xdr:row>1</xdr:row>
      <xdr:rowOff>579437</xdr:rowOff>
    </xdr:from>
    <xdr:to>
      <xdr:col>0</xdr:col>
      <xdr:colOff>2543807</xdr:colOff>
      <xdr:row>1</xdr:row>
      <xdr:rowOff>3631457</xdr:rowOff>
    </xdr:to>
    <xdr:pic>
      <xdr:nvPicPr>
        <xdr:cNvPr id="4" name="Picture 3">
          <a:extLst>
            <a:ext uri="{FF2B5EF4-FFF2-40B4-BE49-F238E27FC236}">
              <a16:creationId xmlns:a16="http://schemas.microsoft.com/office/drawing/2014/main" id="{95547736-B374-40CB-BF7E-6C200734F824}"/>
            </a:ext>
          </a:extLst>
        </xdr:cNvPr>
        <xdr:cNvPicPr>
          <a:picLocks noChangeAspect="1"/>
        </xdr:cNvPicPr>
      </xdr:nvPicPr>
      <xdr:blipFill>
        <a:blip xmlns:r="http://schemas.openxmlformats.org/officeDocument/2006/relationships" r:embed="rId1"/>
        <a:stretch>
          <a:fillRect/>
        </a:stretch>
      </xdr:blipFill>
      <xdr:spPr>
        <a:xfrm>
          <a:off x="101600" y="1682750"/>
          <a:ext cx="2435857" cy="3052020"/>
        </a:xfrm>
        <a:prstGeom prst="rect">
          <a:avLst/>
        </a:prstGeom>
      </xdr:spPr>
    </xdr:pic>
    <xdr:clientData/>
  </xdr:twoCellAnchor>
  <xdr:twoCellAnchor editAs="oneCell">
    <xdr:from>
      <xdr:col>0</xdr:col>
      <xdr:colOff>769794</xdr:colOff>
      <xdr:row>1</xdr:row>
      <xdr:rowOff>2216738</xdr:rowOff>
    </xdr:from>
    <xdr:to>
      <xdr:col>0</xdr:col>
      <xdr:colOff>4772024</xdr:colOff>
      <xdr:row>1</xdr:row>
      <xdr:rowOff>4427536</xdr:rowOff>
    </xdr:to>
    <xdr:pic>
      <xdr:nvPicPr>
        <xdr:cNvPr id="5" name="Picture 4">
          <a:extLst>
            <a:ext uri="{FF2B5EF4-FFF2-40B4-BE49-F238E27FC236}">
              <a16:creationId xmlns:a16="http://schemas.microsoft.com/office/drawing/2014/main" id="{588BE968-C8B4-4287-ADB9-52DDEFEF136C}"/>
            </a:ext>
          </a:extLst>
        </xdr:cNvPr>
        <xdr:cNvPicPr>
          <a:picLocks noChangeAspect="1"/>
        </xdr:cNvPicPr>
      </xdr:nvPicPr>
      <xdr:blipFill>
        <a:blip xmlns:r="http://schemas.openxmlformats.org/officeDocument/2006/relationships" r:embed="rId2"/>
        <a:stretch>
          <a:fillRect/>
        </a:stretch>
      </xdr:blipFill>
      <xdr:spPr>
        <a:xfrm>
          <a:off x="769794" y="3320051"/>
          <a:ext cx="4008580" cy="2210798"/>
        </a:xfrm>
        <a:prstGeom prst="rect">
          <a:avLst/>
        </a:prstGeom>
      </xdr:spPr>
    </xdr:pic>
    <xdr:clientData/>
  </xdr:twoCellAnchor>
  <xdr:twoCellAnchor>
    <xdr:from>
      <xdr:col>0</xdr:col>
      <xdr:colOff>4254499</xdr:colOff>
      <xdr:row>1</xdr:row>
      <xdr:rowOff>3086099</xdr:rowOff>
    </xdr:from>
    <xdr:to>
      <xdr:col>1</xdr:col>
      <xdr:colOff>147069</xdr:colOff>
      <xdr:row>1</xdr:row>
      <xdr:rowOff>3391240</xdr:rowOff>
    </xdr:to>
    <xdr:sp macro="" textlink="">
      <xdr:nvSpPr>
        <xdr:cNvPr id="6" name="Arrow: Down 5">
          <a:extLst>
            <a:ext uri="{FF2B5EF4-FFF2-40B4-BE49-F238E27FC236}">
              <a16:creationId xmlns:a16="http://schemas.microsoft.com/office/drawing/2014/main" id="{B5465251-4D90-4442-AD4B-31A87A52C3B9}"/>
            </a:ext>
          </a:extLst>
        </xdr:cNvPr>
        <xdr:cNvSpPr/>
      </xdr:nvSpPr>
      <xdr:spPr>
        <a:xfrm rot="3472212">
          <a:off x="4454863" y="3133385"/>
          <a:ext cx="30514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901700</xdr:colOff>
      <xdr:row>1</xdr:row>
      <xdr:rowOff>1447800</xdr:rowOff>
    </xdr:from>
    <xdr:to>
      <xdr:col>0</xdr:col>
      <xdr:colOff>1607570</xdr:colOff>
      <xdr:row>1</xdr:row>
      <xdr:rowOff>1752941</xdr:rowOff>
    </xdr:to>
    <xdr:sp macro="" textlink="">
      <xdr:nvSpPr>
        <xdr:cNvPr id="7" name="Arrow: Down 6">
          <a:extLst>
            <a:ext uri="{FF2B5EF4-FFF2-40B4-BE49-F238E27FC236}">
              <a16:creationId xmlns:a16="http://schemas.microsoft.com/office/drawing/2014/main" id="{A9544288-F49A-453E-AB78-E8EC017A700E}"/>
            </a:ext>
          </a:extLst>
        </xdr:cNvPr>
        <xdr:cNvSpPr/>
      </xdr:nvSpPr>
      <xdr:spPr>
        <a:xfrm rot="4803368">
          <a:off x="1102064" y="1495086"/>
          <a:ext cx="30514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1164545</xdr:colOff>
      <xdr:row>1</xdr:row>
      <xdr:rowOff>2418895</xdr:rowOff>
    </xdr:from>
    <xdr:to>
      <xdr:col>0</xdr:col>
      <xdr:colOff>3689350</xdr:colOff>
      <xdr:row>1</xdr:row>
      <xdr:rowOff>3448956</xdr:rowOff>
    </xdr:to>
    <xdr:sp macro="" textlink="">
      <xdr:nvSpPr>
        <xdr:cNvPr id="2" name="Rectangle 1">
          <a:extLst>
            <a:ext uri="{FF2B5EF4-FFF2-40B4-BE49-F238E27FC236}">
              <a16:creationId xmlns:a16="http://schemas.microsoft.com/office/drawing/2014/main" id="{4BF6728A-F89B-4051-A924-1F0FCB93EAD3}"/>
            </a:ext>
          </a:extLst>
        </xdr:cNvPr>
        <xdr:cNvSpPr/>
      </xdr:nvSpPr>
      <xdr:spPr>
        <a:xfrm>
          <a:off x="1164545" y="2736395"/>
          <a:ext cx="2524805" cy="103006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FF104EBB-77BF-4E8C-9569-CDD615C65A3B}"/>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325065</xdr:colOff>
      <xdr:row>1</xdr:row>
      <xdr:rowOff>524101</xdr:rowOff>
    </xdr:from>
    <xdr:to>
      <xdr:col>0</xdr:col>
      <xdr:colOff>3793525</xdr:colOff>
      <xdr:row>1</xdr:row>
      <xdr:rowOff>4305574</xdr:rowOff>
    </xdr:to>
    <xdr:pic>
      <xdr:nvPicPr>
        <xdr:cNvPr id="3" name="Picture 2">
          <a:extLst>
            <a:ext uri="{FF2B5EF4-FFF2-40B4-BE49-F238E27FC236}">
              <a16:creationId xmlns:a16="http://schemas.microsoft.com/office/drawing/2014/main" id="{8775BBE4-CEB7-4F93-9E2F-4EF16EED8CF1}"/>
            </a:ext>
          </a:extLst>
        </xdr:cNvPr>
        <xdr:cNvPicPr>
          <a:picLocks noChangeAspect="1"/>
        </xdr:cNvPicPr>
      </xdr:nvPicPr>
      <xdr:blipFill>
        <a:blip xmlns:r="http://schemas.openxmlformats.org/officeDocument/2006/relationships" r:embed="rId1"/>
        <a:stretch>
          <a:fillRect/>
        </a:stretch>
      </xdr:blipFill>
      <xdr:spPr>
        <a:xfrm>
          <a:off x="325065" y="838766"/>
          <a:ext cx="3468460" cy="3781473"/>
        </a:xfrm>
        <a:prstGeom prst="rect">
          <a:avLst/>
        </a:prstGeom>
        <a:ln w="38100">
          <a:solidFill>
            <a:srgbClr val="FF0000"/>
          </a:solidFill>
        </a:ln>
      </xdr:spPr>
    </xdr:pic>
    <xdr:clientData/>
  </xdr:twoCellAnchor>
  <xdr:twoCellAnchor>
    <xdr:from>
      <xdr:col>0</xdr:col>
      <xdr:colOff>2628448</xdr:colOff>
      <xdr:row>1</xdr:row>
      <xdr:rowOff>639420</xdr:rowOff>
    </xdr:from>
    <xdr:to>
      <xdr:col>0</xdr:col>
      <xdr:colOff>3334318</xdr:colOff>
      <xdr:row>1</xdr:row>
      <xdr:rowOff>950911</xdr:rowOff>
    </xdr:to>
    <xdr:sp macro="" textlink="">
      <xdr:nvSpPr>
        <xdr:cNvPr id="4" name="Arrow: Down 3">
          <a:extLst>
            <a:ext uri="{FF2B5EF4-FFF2-40B4-BE49-F238E27FC236}">
              <a16:creationId xmlns:a16="http://schemas.microsoft.com/office/drawing/2014/main" id="{E1280551-C4C5-4B60-A6D5-4538E0987147}"/>
            </a:ext>
          </a:extLst>
        </xdr:cNvPr>
        <xdr:cNvSpPr/>
      </xdr:nvSpPr>
      <xdr:spPr>
        <a:xfrm rot="6722092">
          <a:off x="2825637" y="756896"/>
          <a:ext cx="31149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1531373</xdr:colOff>
      <xdr:row>1</xdr:row>
      <xdr:rowOff>3153566</xdr:rowOff>
    </xdr:from>
    <xdr:to>
      <xdr:col>0</xdr:col>
      <xdr:colOff>2237243</xdr:colOff>
      <xdr:row>1</xdr:row>
      <xdr:rowOff>3471407</xdr:rowOff>
    </xdr:to>
    <xdr:sp macro="" textlink="">
      <xdr:nvSpPr>
        <xdr:cNvPr id="5" name="Arrow: Down 4">
          <a:extLst>
            <a:ext uri="{FF2B5EF4-FFF2-40B4-BE49-F238E27FC236}">
              <a16:creationId xmlns:a16="http://schemas.microsoft.com/office/drawing/2014/main" id="{2D0D62F4-E7C6-4BB7-A429-41EF8A59FED3}"/>
            </a:ext>
          </a:extLst>
        </xdr:cNvPr>
        <xdr:cNvSpPr/>
      </xdr:nvSpPr>
      <xdr:spPr>
        <a:xfrm rot="6722092">
          <a:off x="1725387" y="3274217"/>
          <a:ext cx="31784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25400</xdr:colOff>
      <xdr:row>17</xdr:row>
      <xdr:rowOff>104775</xdr:rowOff>
    </xdr:from>
    <xdr:to>
      <xdr:col>18</xdr:col>
      <xdr:colOff>509587</xdr:colOff>
      <xdr:row>30</xdr:row>
      <xdr:rowOff>128984</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3883025" y="3212306"/>
          <a:ext cx="7032625" cy="2345928"/>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0</xdr:colOff>
      <xdr:row>2</xdr:row>
      <xdr:rowOff>31751</xdr:rowOff>
    </xdr:from>
    <xdr:to>
      <xdr:col>8</xdr:col>
      <xdr:colOff>274636</xdr:colOff>
      <xdr:row>31</xdr:row>
      <xdr:rowOff>1354205</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0" y="508001"/>
          <a:ext cx="4778374" cy="6639785"/>
        </a:xfrm>
        <a:prstGeom prst="rect">
          <a:avLst/>
        </a:prstGeom>
        <a:ln w="38100">
          <a:solidFill>
            <a:srgbClr val="FF0000"/>
          </a:solidFill>
        </a:ln>
      </xdr:spPr>
    </xdr:pic>
    <xdr:clientData/>
  </xdr:twoCellAnchor>
  <xdr:twoCellAnchor editAs="oneCell">
    <xdr:from>
      <xdr:col>21</xdr:col>
      <xdr:colOff>309563</xdr:colOff>
      <xdr:row>35</xdr:row>
      <xdr:rowOff>178593</xdr:rowOff>
    </xdr:from>
    <xdr:to>
      <xdr:col>24</xdr:col>
      <xdr:colOff>541482</xdr:colOff>
      <xdr:row>38</xdr:row>
      <xdr:rowOff>259641</xdr:rowOff>
    </xdr:to>
    <xdr:pic>
      <xdr:nvPicPr>
        <xdr:cNvPr id="8" name="Picture 7">
          <a:extLst>
            <a:ext uri="{FF2B5EF4-FFF2-40B4-BE49-F238E27FC236}">
              <a16:creationId xmlns:a16="http://schemas.microsoft.com/office/drawing/2014/main" id="{83A97C39-2A43-451F-B62D-738C08009C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4438" y="6643687"/>
          <a:ext cx="2163907" cy="631911"/>
        </a:xfrm>
        <a:prstGeom prst="rect">
          <a:avLst/>
        </a:prstGeom>
      </xdr:spPr>
    </xdr:pic>
    <xdr:clientData/>
  </xdr:twoCellAnchor>
  <xdr:twoCellAnchor editAs="oneCell">
    <xdr:from>
      <xdr:col>10</xdr:col>
      <xdr:colOff>214312</xdr:colOff>
      <xdr:row>14</xdr:row>
      <xdr:rowOff>130970</xdr:rowOff>
    </xdr:from>
    <xdr:to>
      <xdr:col>23</xdr:col>
      <xdr:colOff>350837</xdr:colOff>
      <xdr:row>23</xdr:row>
      <xdr:rowOff>103984</xdr:rowOff>
    </xdr:to>
    <xdr:pic>
      <xdr:nvPicPr>
        <xdr:cNvPr id="13" name="Picture 12">
          <a:extLst>
            <a:ext uri="{FF2B5EF4-FFF2-40B4-BE49-F238E27FC236}">
              <a16:creationId xmlns:a16="http://schemas.microsoft.com/office/drawing/2014/main" id="{FCBD6851-D05B-45F3-8810-499F408F10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76875" y="2750345"/>
          <a:ext cx="8497887" cy="157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139700</xdr:colOff>
      <xdr:row>8</xdr:row>
      <xdr:rowOff>26988</xdr:rowOff>
    </xdr:from>
    <xdr:to>
      <xdr:col>22</xdr:col>
      <xdr:colOff>107156</xdr:colOff>
      <xdr:row>21</xdr:row>
      <xdr:rowOff>166688</xdr:rowOff>
    </xdr:to>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a:off x="3354388" y="1574801"/>
          <a:ext cx="9730581" cy="24614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250032</xdr:colOff>
      <xdr:row>28</xdr:row>
      <xdr:rowOff>45242</xdr:rowOff>
    </xdr:from>
    <xdr:to>
      <xdr:col>4</xdr:col>
      <xdr:colOff>583406</xdr:colOff>
      <xdr:row>34</xdr:row>
      <xdr:rowOff>35719</xdr:rowOff>
    </xdr:to>
    <xdr:cxnSp macro="">
      <xdr:nvCxnSpPr>
        <xdr:cNvPr id="11" name="Straight Arrow Connector 10">
          <a:extLst>
            <a:ext uri="{FF2B5EF4-FFF2-40B4-BE49-F238E27FC236}">
              <a16:creationId xmlns:a16="http://schemas.microsoft.com/office/drawing/2014/main" id="{65CCB77A-B2C5-4E70-A264-D6455D8D8742}"/>
            </a:ext>
          </a:extLst>
        </xdr:cNvPr>
        <xdr:cNvCxnSpPr/>
      </xdr:nvCxnSpPr>
      <xdr:spPr>
        <a:xfrm flipH="1" flipV="1">
          <a:off x="1535907" y="5117305"/>
          <a:ext cx="976312" cy="2538414"/>
        </a:xfrm>
        <a:prstGeom prst="straightConnector1">
          <a:avLst/>
        </a:prstGeom>
        <a:ln w="28575">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261938</xdr:colOff>
      <xdr:row>25</xdr:row>
      <xdr:rowOff>38893</xdr:rowOff>
    </xdr:from>
    <xdr:to>
      <xdr:col>4</xdr:col>
      <xdr:colOff>615949</xdr:colOff>
      <xdr:row>32</xdr:row>
      <xdr:rowOff>98424</xdr:rowOff>
    </xdr:to>
    <xdr:cxnSp macro="">
      <xdr:nvCxnSpPr>
        <xdr:cNvPr id="15" name="Straight Arrow Connector 14">
          <a:extLst>
            <a:ext uri="{FF2B5EF4-FFF2-40B4-BE49-F238E27FC236}">
              <a16:creationId xmlns:a16="http://schemas.microsoft.com/office/drawing/2014/main" id="{72184767-549B-4844-9F55-32E96C91040C}"/>
            </a:ext>
          </a:extLst>
        </xdr:cNvPr>
        <xdr:cNvCxnSpPr/>
      </xdr:nvCxnSpPr>
      <xdr:spPr>
        <a:xfrm flipH="1" flipV="1">
          <a:off x="1547813" y="4575174"/>
          <a:ext cx="996949" cy="2774156"/>
        </a:xfrm>
        <a:prstGeom prst="straightConnector1">
          <a:avLst/>
        </a:prstGeom>
        <a:ln w="28575">
          <a:solidFill>
            <a:srgbClr val="00B0F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561974</xdr:colOff>
      <xdr:row>1</xdr:row>
      <xdr:rowOff>119061</xdr:rowOff>
    </xdr:from>
    <xdr:to>
      <xdr:col>23</xdr:col>
      <xdr:colOff>484186</xdr:colOff>
      <xdr:row>16</xdr:row>
      <xdr:rowOff>152398</xdr:rowOff>
    </xdr:to>
    <xdr:pic>
      <xdr:nvPicPr>
        <xdr:cNvPr id="10" name="Picture 9">
          <a:extLst>
            <a:ext uri="{FF2B5EF4-FFF2-40B4-BE49-F238E27FC236}">
              <a16:creationId xmlns:a16="http://schemas.microsoft.com/office/drawing/2014/main" id="{0CEE314B-6C13-4214-8EED-84908C002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49" y="369092"/>
          <a:ext cx="828675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499666</xdr:colOff>
      <xdr:row>13</xdr:row>
      <xdr:rowOff>99219</xdr:rowOff>
    </xdr:from>
    <xdr:to>
      <xdr:col>18</xdr:col>
      <xdr:colOff>519113</xdr:colOff>
      <xdr:row>26</xdr:row>
      <xdr:rowOff>62705</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5000229" y="2921000"/>
          <a:ext cx="7091759" cy="2749549"/>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900">
            <a:latin typeface="Arial" panose="020B0604020202020204" pitchFamily="34" charset="0"/>
            <a:cs typeface="Arial" panose="020B0604020202020204" pitchFamily="34" charset="0"/>
          </a:endParaRPr>
        </a:p>
      </xdr:txBody>
    </xdr:sp>
    <xdr:clientData/>
  </xdr:twoCellAnchor>
  <xdr:twoCellAnchor editAs="oneCell">
    <xdr:from>
      <xdr:col>0</xdr:col>
      <xdr:colOff>273051</xdr:colOff>
      <xdr:row>7</xdr:row>
      <xdr:rowOff>35717</xdr:rowOff>
    </xdr:from>
    <xdr:to>
      <xdr:col>13</xdr:col>
      <xdr:colOff>473935</xdr:colOff>
      <xdr:row>26</xdr:row>
      <xdr:rowOff>47624</xdr:rowOff>
    </xdr:to>
    <xdr:pic>
      <xdr:nvPicPr>
        <xdr:cNvPr id="5" name="Picture 4">
          <a:extLst>
            <a:ext uri="{FF2B5EF4-FFF2-40B4-BE49-F238E27FC236}">
              <a16:creationId xmlns:a16="http://schemas.microsoft.com/office/drawing/2014/main" id="{4D24503F-4172-4399-96AB-1E4A2FCC713F}"/>
            </a:ext>
          </a:extLst>
        </xdr:cNvPr>
        <xdr:cNvPicPr>
          <a:picLocks noChangeAspect="1"/>
        </xdr:cNvPicPr>
      </xdr:nvPicPr>
      <xdr:blipFill>
        <a:blip xmlns:r="http://schemas.openxmlformats.org/officeDocument/2006/relationships" r:embed="rId2"/>
        <a:stretch>
          <a:fillRect/>
        </a:stretch>
      </xdr:blipFill>
      <xdr:spPr>
        <a:xfrm>
          <a:off x="273051" y="1571623"/>
          <a:ext cx="8559072" cy="4083845"/>
        </a:xfrm>
        <a:prstGeom prst="rect">
          <a:avLst/>
        </a:prstGeom>
        <a:ln w="28575">
          <a:solidFill>
            <a:srgbClr val="FF0000"/>
          </a:solidFill>
        </a:ln>
      </xdr:spPr>
    </xdr:pic>
    <xdr:clientData/>
  </xdr:twoCellAnchor>
  <xdr:twoCellAnchor editAs="oneCell">
    <xdr:from>
      <xdr:col>20</xdr:col>
      <xdr:colOff>261938</xdr:colOff>
      <xdr:row>41</xdr:row>
      <xdr:rowOff>47625</xdr:rowOff>
    </xdr:from>
    <xdr:to>
      <xdr:col>23</xdr:col>
      <xdr:colOff>497032</xdr:colOff>
      <xdr:row>44</xdr:row>
      <xdr:rowOff>39773</xdr:rowOff>
    </xdr:to>
    <xdr:pic>
      <xdr:nvPicPr>
        <xdr:cNvPr id="8" name="Picture 7">
          <a:extLst>
            <a:ext uri="{FF2B5EF4-FFF2-40B4-BE49-F238E27FC236}">
              <a16:creationId xmlns:a16="http://schemas.microsoft.com/office/drawing/2014/main" id="{EBA3ACFA-7174-4B93-86A9-710F387BE7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20688" y="7631906"/>
          <a:ext cx="2163907" cy="631911"/>
        </a:xfrm>
        <a:prstGeom prst="rect">
          <a:avLst/>
        </a:prstGeom>
      </xdr:spPr>
    </xdr:pic>
    <xdr:clientData/>
  </xdr:twoCellAnchor>
  <xdr:twoCellAnchor>
    <xdr:from>
      <xdr:col>6</xdr:col>
      <xdr:colOff>503237</xdr:colOff>
      <xdr:row>14</xdr:row>
      <xdr:rowOff>95250</xdr:rowOff>
    </xdr:from>
    <xdr:to>
      <xdr:col>22</xdr:col>
      <xdr:colOff>500062</xdr:colOff>
      <xdr:row>19</xdr:row>
      <xdr:rowOff>154781</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V="1">
          <a:off x="4360862" y="3131344"/>
          <a:ext cx="10283825" cy="1131093"/>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18</xdr:col>
      <xdr:colOff>97632</xdr:colOff>
      <xdr:row>16</xdr:row>
      <xdr:rowOff>205580</xdr:rowOff>
    </xdr:from>
    <xdr:to>
      <xdr:col>23</xdr:col>
      <xdr:colOff>545033</xdr:colOff>
      <xdr:row>40</xdr:row>
      <xdr:rowOff>134458</xdr:rowOff>
    </xdr:to>
    <xdr:pic>
      <xdr:nvPicPr>
        <xdr:cNvPr id="3" name="Picture 2">
          <a:extLst>
            <a:ext uri="{FF2B5EF4-FFF2-40B4-BE49-F238E27FC236}">
              <a16:creationId xmlns:a16="http://schemas.microsoft.com/office/drawing/2014/main" id="{457B82E0-1DD8-45F9-990D-DB0DD7DDA629}"/>
            </a:ext>
          </a:extLst>
        </xdr:cNvPr>
        <xdr:cNvPicPr>
          <a:picLocks noChangeAspect="1"/>
        </xdr:cNvPicPr>
      </xdr:nvPicPr>
      <xdr:blipFill>
        <a:blip xmlns:r="http://schemas.openxmlformats.org/officeDocument/2006/relationships" r:embed="rId4"/>
        <a:stretch>
          <a:fillRect/>
        </a:stretch>
      </xdr:blipFill>
      <xdr:spPr>
        <a:xfrm>
          <a:off x="11670507" y="3670299"/>
          <a:ext cx="3662089" cy="5072378"/>
        </a:xfrm>
        <a:prstGeom prst="rect">
          <a:avLst/>
        </a:prstGeom>
      </xdr:spPr>
    </xdr:pic>
    <xdr:clientData/>
  </xdr:twoCellAnchor>
  <xdr:twoCellAnchor>
    <xdr:from>
      <xdr:col>17</xdr:col>
      <xdr:colOff>559592</xdr:colOff>
      <xdr:row>26</xdr:row>
      <xdr:rowOff>160336</xdr:rowOff>
    </xdr:from>
    <xdr:to>
      <xdr:col>18</xdr:col>
      <xdr:colOff>625700</xdr:colOff>
      <xdr:row>28</xdr:row>
      <xdr:rowOff>40027</xdr:rowOff>
    </xdr:to>
    <xdr:sp macro="" textlink="">
      <xdr:nvSpPr>
        <xdr:cNvPr id="12" name="Arrow: Down 11">
          <a:extLst>
            <a:ext uri="{FF2B5EF4-FFF2-40B4-BE49-F238E27FC236}">
              <a16:creationId xmlns:a16="http://schemas.microsoft.com/office/drawing/2014/main" id="{C44D48A7-D835-479E-9202-27CEB8CB9809}"/>
            </a:ext>
          </a:extLst>
        </xdr:cNvPr>
        <xdr:cNvSpPr/>
      </xdr:nvSpPr>
      <xdr:spPr>
        <a:xfrm rot="15473925">
          <a:off x="11689895" y="5567815"/>
          <a:ext cx="308316" cy="70904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sk%20Top/AppData/Local/Temp/OneNote/15.0/NT/0/Example%20PHPP_V9.3a_EN_Exampl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 instructions"/>
      <sheetName val="Verification"/>
      <sheetName val="Overview"/>
      <sheetName val="Check"/>
      <sheetName val="Variants"/>
      <sheetName val="Comparison"/>
      <sheetName val="Climate"/>
      <sheetName val="U-Values"/>
      <sheetName val="Areas"/>
      <sheetName val="Ground"/>
      <sheetName val="Components"/>
      <sheetName val="Windows"/>
      <sheetName val="Shading"/>
      <sheetName val="Ventilation"/>
      <sheetName val="Addl vent"/>
      <sheetName val="Annual heating"/>
      <sheetName val="Heating"/>
      <sheetName val="Heating load"/>
      <sheetName val="SummVent"/>
      <sheetName val="Summer"/>
      <sheetName val="Cooling"/>
      <sheetName val="Cooling units"/>
      <sheetName val="Cooling load"/>
      <sheetName val="DHW+Distribution"/>
      <sheetName val="SolarDHW"/>
      <sheetName val="PV"/>
      <sheetName val="Electricity"/>
      <sheetName val="Use non-res"/>
      <sheetName val="Electricity non-res"/>
      <sheetName val="Aux Electricity"/>
      <sheetName val="IHG"/>
      <sheetName val="IHG non-res"/>
      <sheetName val="PER"/>
      <sheetName val="Compact"/>
      <sheetName val="HP"/>
      <sheetName val="HP ground"/>
      <sheetName val="Boiler"/>
      <sheetName val="District heating"/>
      <sheetName val="Data"/>
    </sheetNames>
    <sheetDataSet>
      <sheetData sheetId="0"/>
      <sheetData sheetId="1">
        <row r="8">
          <cell r="K8" t="str">
            <v xml:space="preserve">Row house  </v>
          </cell>
        </row>
        <row r="9">
          <cell r="K9" t="str">
            <v>DE-9999-PHPP-Standard</v>
          </cell>
        </row>
      </sheetData>
      <sheetData sheetId="2"/>
      <sheetData sheetId="3"/>
      <sheetData sheetId="4">
        <row r="2">
          <cell r="F2" t="str">
            <v>1-Existing</v>
          </cell>
          <cell r="G2" t="str">
            <v>2-Moderate thermal insulation</v>
          </cell>
          <cell r="H2" t="str">
            <v>3-Passive House with compact HP unit</v>
          </cell>
          <cell r="I2" t="str">
            <v>4-Passive house natural gas</v>
          </cell>
          <cell r="J2" t="str">
            <v>5-Passive House with compact HP unit + solar thermal system</v>
          </cell>
          <cell r="K2" t="str">
            <v>6-Passive house natural gas + solar thermal system</v>
          </cell>
          <cell r="L2" t="str">
            <v>7-</v>
          </cell>
          <cell r="M2" t="str">
            <v>8-</v>
          </cell>
          <cell r="N2" t="str">
            <v>9-</v>
          </cell>
          <cell r="O2" t="str">
            <v>10-</v>
          </cell>
          <cell r="P2" t="str">
            <v>11-</v>
          </cell>
          <cell r="Q2" t="str">
            <v>12-</v>
          </cell>
          <cell r="R2" t="str">
            <v>13-</v>
          </cell>
          <cell r="S2" t="str">
            <v>14-</v>
          </cell>
          <cell r="T2" t="str">
            <v>15-</v>
          </cell>
          <cell r="U2" t="str">
            <v>16-</v>
          </cell>
          <cell r="V2" t="str">
            <v>17-</v>
          </cell>
          <cell r="W2" t="str">
            <v>18-</v>
          </cell>
          <cell r="X2" t="str">
            <v>19-</v>
          </cell>
          <cell r="Y2" t="str">
            <v>20-</v>
          </cell>
          <cell r="Z2" t="str">
            <v>21-</v>
          </cell>
          <cell r="AA2" t="str">
            <v>22-</v>
          </cell>
          <cell r="AB2" t="str">
            <v>23-</v>
          </cell>
          <cell r="AC2" t="str">
            <v>24-</v>
          </cell>
          <cell r="AD2" t="str">
            <v>25-</v>
          </cell>
          <cell r="AE2" t="str">
            <v>26-</v>
          </cell>
          <cell r="AF2" t="str">
            <v>27-</v>
          </cell>
          <cell r="AG2" t="str">
            <v>28-</v>
          </cell>
          <cell r="AH2" t="str">
            <v>29-</v>
          </cell>
          <cell r="AI2" t="str">
            <v>30-</v>
          </cell>
          <cell r="AJ2" t="str">
            <v>31-</v>
          </cell>
          <cell r="AK2" t="str">
            <v>32-</v>
          </cell>
          <cell r="AL2" t="str">
            <v>33-</v>
          </cell>
          <cell r="AM2" t="str">
            <v>34-</v>
          </cell>
          <cell r="AN2" t="str">
            <v>35-</v>
          </cell>
          <cell r="AO2" t="str">
            <v>36-</v>
          </cell>
          <cell r="AP2" t="str">
            <v>37-</v>
          </cell>
          <cell r="AQ2" t="str">
            <v>38-</v>
          </cell>
          <cell r="AR2" t="str">
            <v>39-</v>
          </cell>
          <cell r="AS2" t="str">
            <v>40-</v>
          </cell>
          <cell r="AT2" t="str">
            <v>41-</v>
          </cell>
          <cell r="AU2" t="str">
            <v>42-</v>
          </cell>
          <cell r="AV2" t="str">
            <v>43-</v>
          </cell>
          <cell r="AW2" t="str">
            <v>44-</v>
          </cell>
          <cell r="AX2" t="str">
            <v>45-</v>
          </cell>
          <cell r="AY2" t="str">
            <v>46-</v>
          </cell>
          <cell r="AZ2" t="str">
            <v>47-</v>
          </cell>
          <cell r="BA2" t="str">
            <v>48-</v>
          </cell>
          <cell r="BB2" t="str">
            <v>49-</v>
          </cell>
          <cell r="BC2" t="str">
            <v>50-</v>
          </cell>
          <cell r="BD2" t="str">
            <v>51-</v>
          </cell>
          <cell r="BE2" t="str">
            <v>52-</v>
          </cell>
          <cell r="BF2" t="str">
            <v>53-</v>
          </cell>
          <cell r="BG2" t="str">
            <v>54-</v>
          </cell>
          <cell r="BH2" t="str">
            <v>55-</v>
          </cell>
          <cell r="BI2" t="str">
            <v>56-</v>
          </cell>
          <cell r="BJ2" t="str">
            <v>57-</v>
          </cell>
          <cell r="BK2" t="str">
            <v>58-</v>
          </cell>
          <cell r="BL2" t="str">
            <v>59-</v>
          </cell>
          <cell r="BM2" t="str">
            <v>60-</v>
          </cell>
          <cell r="BN2" t="str">
            <v>61-</v>
          </cell>
          <cell r="BO2" t="str">
            <v>62-</v>
          </cell>
          <cell r="BP2" t="str">
            <v>63-</v>
          </cell>
          <cell r="BQ2" t="str">
            <v>64-</v>
          </cell>
          <cell r="BR2" t="str">
            <v>65-</v>
          </cell>
          <cell r="BS2" t="str">
            <v>66-</v>
          </cell>
          <cell r="BT2" t="str">
            <v>67-</v>
          </cell>
          <cell r="BU2" t="str">
            <v>68-</v>
          </cell>
          <cell r="BV2" t="str">
            <v>69-</v>
          </cell>
          <cell r="BW2" t="str">
            <v>70-</v>
          </cell>
          <cell r="BX2" t="str">
            <v>71-</v>
          </cell>
          <cell r="BY2" t="str">
            <v>72-</v>
          </cell>
          <cell r="BZ2" t="str">
            <v>73-</v>
          </cell>
          <cell r="CA2" t="str">
            <v>74-</v>
          </cell>
          <cell r="CB2" t="str">
            <v>75-</v>
          </cell>
          <cell r="CC2" t="str">
            <v>76-</v>
          </cell>
          <cell r="CD2" t="str">
            <v>77-</v>
          </cell>
          <cell r="CE2" t="str">
            <v>78-</v>
          </cell>
          <cell r="CF2" t="str">
            <v>79-</v>
          </cell>
          <cell r="CG2" t="str">
            <v>80-</v>
          </cell>
          <cell r="CH2" t="str">
            <v>81-</v>
          </cell>
          <cell r="CI2" t="str">
            <v>82-</v>
          </cell>
          <cell r="CJ2" t="str">
            <v>83-</v>
          </cell>
          <cell r="CK2" t="str">
            <v>84-</v>
          </cell>
          <cell r="CL2" t="str">
            <v>85-</v>
          </cell>
          <cell r="CM2" t="str">
            <v>86-</v>
          </cell>
          <cell r="CN2" t="str">
            <v>87-</v>
          </cell>
          <cell r="CO2" t="str">
            <v>88-</v>
          </cell>
          <cell r="CP2" t="str">
            <v>89-</v>
          </cell>
          <cell r="CQ2" t="str">
            <v>90-</v>
          </cell>
          <cell r="CR2" t="str">
            <v>91-</v>
          </cell>
          <cell r="CS2" t="str">
            <v>92-</v>
          </cell>
          <cell r="CT2" t="str">
            <v>93-</v>
          </cell>
          <cell r="CU2" t="str">
            <v>94-</v>
          </cell>
          <cell r="CV2" t="str">
            <v>95-</v>
          </cell>
          <cell r="CW2" t="str">
            <v>96-</v>
          </cell>
          <cell r="CX2" t="str">
            <v>97-</v>
          </cell>
          <cell r="CY2" t="str">
            <v>98-</v>
          </cell>
          <cell r="CZ2" t="str">
            <v>99-</v>
          </cell>
        </row>
        <row r="7">
          <cell r="DC7" t="b">
            <v>0</v>
          </cell>
          <cell r="DD7" t="str">
            <v>Please select data</v>
          </cell>
        </row>
        <row r="9">
          <cell r="DG9" t="str">
            <v>Heating demand [kWh/(m²a)]</v>
          </cell>
        </row>
        <row r="10">
          <cell r="DC10" t="str">
            <v>Heating demand [kWh/(m²a)]</v>
          </cell>
          <cell r="DG10" t="str">
            <v>1-Existing</v>
          </cell>
        </row>
        <row r="11">
          <cell r="DC11" t="str">
            <v>Heating load [W/m²]</v>
          </cell>
          <cell r="DG11" t="str">
            <v>6-Passive House natural gas + solar thermal system</v>
          </cell>
        </row>
        <row r="12">
          <cell r="DC12" t="str">
            <v>Cooling &amp; dehum. demand [kWh/(m²a)]</v>
          </cell>
        </row>
        <row r="13">
          <cell r="DC13" t="str">
            <v>Cooling load [W/m²]</v>
          </cell>
        </row>
        <row r="14">
          <cell r="DC14" t="str">
            <v>Frequency of overheating (&gt; 25 °C) [%]</v>
          </cell>
        </row>
        <row r="15">
          <cell r="DC15" t="str">
            <v>PER demand [kWh/(m²a)]</v>
          </cell>
        </row>
        <row r="16">
          <cell r="DC16" t="str">
            <v>Passive House Classic?   [yes / no]</v>
          </cell>
        </row>
        <row r="17">
          <cell r="DC17" t="str">
            <v>Blatt Vergleich, Qualität gewähltes Bauteil [unterschiedlich]</v>
          </cell>
        </row>
        <row r="18">
          <cell r="DC18" t="str">
            <v>Auslegungstemperatur außen [°C]</v>
          </cell>
        </row>
        <row r="19">
          <cell r="DC19" t="str">
            <v>Fläche Bauteilaufbauten ('U-Werte') [m²]</v>
          </cell>
        </row>
        <row r="20">
          <cell r="DC20" t="str">
            <v>Länge/Anzahl Wärmebrücken [m / Stück]</v>
          </cell>
        </row>
        <row r="21">
          <cell r="DC21" t="str">
            <v>Fläche Fenster [m²]</v>
          </cell>
        </row>
        <row r="22">
          <cell r="DC22" t="str">
            <v>Treated floor area [m²]</v>
          </cell>
        </row>
        <row r="23">
          <cell r="DC23" t="str">
            <v>Reduktionsfaktor Erdreich [-]</v>
          </cell>
        </row>
        <row r="24">
          <cell r="DC24" t="str">
            <v>Prüfen ob Variantenberechnung aktiviert [Einheit]</v>
          </cell>
        </row>
        <row r="25">
          <cell r="DC25" t="str">
            <v>Final energy []</v>
          </cell>
        </row>
        <row r="26">
          <cell r="DC26" t="str">
            <v>Electricity (HP compact unit) [kWh/(m²a)]</v>
          </cell>
        </row>
        <row r="27">
          <cell r="DC27" t="str">
            <v>Electricity (heat pump) [kWh/(m²a)]</v>
          </cell>
        </row>
        <row r="28">
          <cell r="DC28" t="str">
            <v>District heating: 20-Gas CGS 70% PHC [kWh/(m²a)]</v>
          </cell>
        </row>
        <row r="29">
          <cell r="DC29" t="str">
            <v>Wood and other biomass [kWh/(m²a)]</v>
          </cell>
        </row>
        <row r="30">
          <cell r="DC30" t="str">
            <v>Natural gas / RE gas [kWh/(m²a)]</v>
          </cell>
        </row>
        <row r="31">
          <cell r="DC31" t="str">
            <v>Heating oil / RE methanol [kWh/(m²a)]</v>
          </cell>
        </row>
        <row r="32">
          <cell r="DC32" t="str">
            <v>Solar thermal system [kWh/(m²a)]</v>
          </cell>
        </row>
        <row r="33">
          <cell r="DC33" t="str">
            <v>Electricity (direct through DHW storage tank) [kWh/(m²a)]</v>
          </cell>
        </row>
        <row r="34">
          <cell r="DC34" t="str">
            <v>Electricity (direct through heating resistance) [kWh/(m²a)]</v>
          </cell>
        </row>
        <row r="35">
          <cell r="DC35" t="str">
            <v/>
          </cell>
        </row>
        <row r="36">
          <cell r="DC36" t="str">
            <v>Aux. electricity (vent.winter, frost protection, circ.pump, boiler, wood / pellets) [kWh/(m²a)]</v>
          </cell>
        </row>
        <row r="37">
          <cell r="DC37" t="str">
            <v>Electricity cooling (heat pump) [kWh/(m²a)]</v>
          </cell>
        </row>
        <row r="38">
          <cell r="DC38" t="str">
            <v>Auxiliary electricity cooling, ventilation summer [kWh/(m²a)]</v>
          </cell>
        </row>
        <row r="39">
          <cell r="DC39" t="str">
            <v>Electricity dehumidification (heat pump) [kWh/(m²a)]</v>
          </cell>
        </row>
        <row r="40">
          <cell r="DC40" t="str">
            <v>Auxiliary electricity (dehumidification) [kWh/(m²a)]</v>
          </cell>
        </row>
        <row r="41">
          <cell r="DC41" t="str">
            <v>Electricity (HP compact unit) [kWh/(m²a)]</v>
          </cell>
        </row>
        <row r="42">
          <cell r="DC42" t="str">
            <v>Electricity (heat pump) [kWh/(m²a)]</v>
          </cell>
        </row>
        <row r="43">
          <cell r="DC43" t="str">
            <v>District heating: 20-Gas CGS 70% PHC [kWh/(m²a)]</v>
          </cell>
        </row>
        <row r="44">
          <cell r="DC44" t="str">
            <v>Wood and other biomass [kWh/(m²a)]</v>
          </cell>
        </row>
        <row r="45">
          <cell r="DC45" t="str">
            <v>Natural gas / RE gas [kWh/(m²a)]</v>
          </cell>
        </row>
        <row r="46">
          <cell r="DC46" t="str">
            <v>Heating oil / Methanol [kWh/(m²a)]</v>
          </cell>
        </row>
        <row r="47">
          <cell r="DC47" t="str">
            <v>Solar thermal system [kWh/(m²a)]</v>
          </cell>
        </row>
        <row r="48">
          <cell r="DC48" t="str">
            <v>Electricity (direct) [kWh/(m²a)]</v>
          </cell>
        </row>
        <row r="49">
          <cell r="DC49" t="str">
            <v/>
          </cell>
        </row>
        <row r="50">
          <cell r="DC50" t="str">
            <v>Aux. electricity (circ.pump + storage charge, aux.energy DHW + solar DHW) [kWh/(m²a)]</v>
          </cell>
        </row>
        <row r="51">
          <cell r="DC51" t="str">
            <v>Electricity (household or non-residential lighting, etc.) [kWh/(m²a)]</v>
          </cell>
        </row>
        <row r="52">
          <cell r="DC52" t="str">
            <v>Auxiliary electricity (other) [kWh/(m²a)]</v>
          </cell>
        </row>
        <row r="53">
          <cell r="DC53" t="str">
            <v>Gas / RE gas dry/cook [kWh/(m²a)]</v>
          </cell>
        </row>
        <row r="54">
          <cell r="DC54" t="str">
            <v>CO2: []</v>
          </cell>
        </row>
        <row r="55">
          <cell r="DC55" t="str">
            <v>Electricity (HP compact unit) [kWh/(m²a)]</v>
          </cell>
        </row>
        <row r="56">
          <cell r="DC56" t="str">
            <v>Electricity (heat pump) [kWh/(m²a)]</v>
          </cell>
        </row>
        <row r="57">
          <cell r="DC57" t="str">
            <v>District heating: 20-Gas CGS 70% PHC [kWh/(m²a)]</v>
          </cell>
        </row>
        <row r="58">
          <cell r="DC58" t="str">
            <v>Wood and other biomass [kWh/(m²a)]</v>
          </cell>
        </row>
        <row r="59">
          <cell r="DC59" t="str">
            <v>Natural gas / RE gas [kWh/(m²a)]</v>
          </cell>
        </row>
        <row r="60">
          <cell r="DC60" t="str">
            <v>Heating oil / RE methanol [kWh/(m²a)]</v>
          </cell>
        </row>
        <row r="61">
          <cell r="DC61" t="str">
            <v>Solar thermal system [kWh/(m²a)]</v>
          </cell>
        </row>
        <row r="62">
          <cell r="DC62" t="str">
            <v>Electricity (direct through DHW storage tank) [kWh/(m²a)]</v>
          </cell>
        </row>
        <row r="63">
          <cell r="DC63" t="str">
            <v>Electricity (direct through heating resistance) [kWh/(m²a)]</v>
          </cell>
        </row>
        <row r="64">
          <cell r="DC64" t="str">
            <v>0 [kWh/(m²a)]</v>
          </cell>
        </row>
        <row r="65">
          <cell r="DC65" t="str">
            <v>Aux. electricity (vent.winter, frost protection, circ.pump, boiler, wood / pellets) [kWh/(m²a)]</v>
          </cell>
        </row>
        <row r="66">
          <cell r="DC66" t="str">
            <v>Electricity cooling (heat pump) [kWh/(m²a)]</v>
          </cell>
        </row>
        <row r="67">
          <cell r="DC67" t="str">
            <v>Auxiliary electricity cooling, ventilation summer [kWh/(m²a)]</v>
          </cell>
        </row>
        <row r="68">
          <cell r="DC68" t="str">
            <v>Electricity dehumidification (heat pump) [kWh/(m²a)]</v>
          </cell>
        </row>
        <row r="69">
          <cell r="DC69" t="str">
            <v>Auxiliary electricity (dehumidification) [kWh/(m²a)]</v>
          </cell>
        </row>
        <row r="70">
          <cell r="DC70" t="str">
            <v>Electricity (HP compact unit) [kWh/(m²a)]</v>
          </cell>
        </row>
        <row r="71">
          <cell r="DC71" t="str">
            <v>Electricity (heat pump) [kWh/(m²a)]</v>
          </cell>
        </row>
        <row r="72">
          <cell r="DC72" t="str">
            <v>District heating: 20-Gas CGS 70% PHC [kWh/(m²a)]</v>
          </cell>
        </row>
        <row r="73">
          <cell r="DC73" t="str">
            <v>Wood and other biomass [kWh/(m²a)]</v>
          </cell>
        </row>
        <row r="74">
          <cell r="DC74" t="str">
            <v>Natural gas / RE gas [kWh/(m²a)]</v>
          </cell>
        </row>
        <row r="75">
          <cell r="DC75" t="str">
            <v>Heating oil / Methanol [kWh/(m²a)]</v>
          </cell>
        </row>
        <row r="76">
          <cell r="DC76" t="str">
            <v>Solar thermal system [kWh/(m²a)]</v>
          </cell>
        </row>
        <row r="77">
          <cell r="DC77" t="str">
            <v>Electricity (direct) [kWh/(m²a)]</v>
          </cell>
        </row>
        <row r="78">
          <cell r="DC78" t="str">
            <v>0 [kWh/(m²a)]</v>
          </cell>
        </row>
        <row r="79">
          <cell r="DC79" t="str">
            <v>Aux. electricity (circ.pump + storage charge, aux.energy DHW + solar DHW) [kWh/(m²a)]</v>
          </cell>
        </row>
        <row r="80">
          <cell r="DC80" t="str">
            <v>Electricity (household or non-residential lighting, etc.) [kWh/(m²a)]</v>
          </cell>
        </row>
        <row r="81">
          <cell r="DC81" t="str">
            <v>Auxiliary electricity (other) [kWh/(m²a)]</v>
          </cell>
        </row>
        <row r="82">
          <cell r="DC82" t="str">
            <v>Gas / RE gas dry/cook [kWh/(m²a)]</v>
          </cell>
        </row>
        <row r="83">
          <cell r="DC83" t="str">
            <v>PER-BEDARF: []</v>
          </cell>
        </row>
        <row r="84">
          <cell r="DC84" t="str">
            <v>Electricity (HP compact unit) [kWh/(m²a)]</v>
          </cell>
        </row>
        <row r="85">
          <cell r="DC85" t="str">
            <v>Electricity (heat pump) [kWh/(m²a)]</v>
          </cell>
        </row>
        <row r="86">
          <cell r="DC86" t="str">
            <v>District heating: 20-Gas CGS 70% PHC [kWh/(m²a)]</v>
          </cell>
        </row>
        <row r="87">
          <cell r="DC87" t="str">
            <v>Wood and other biomass [kWh/(m²a)]</v>
          </cell>
        </row>
        <row r="88">
          <cell r="DC88" t="str">
            <v>Natural gas / RE gas [kWh/(m²a)]</v>
          </cell>
        </row>
        <row r="89">
          <cell r="DC89" t="str">
            <v>Heating oil / RE methanol [kWh/(m²a)]</v>
          </cell>
        </row>
        <row r="90">
          <cell r="DC90" t="str">
            <v>Solar thermal system [kWh/(m²a)]</v>
          </cell>
        </row>
        <row r="91">
          <cell r="DC91" t="str">
            <v>Electricity (direct through DHW storage tank) [kWh/(m²a)]</v>
          </cell>
        </row>
        <row r="92">
          <cell r="DC92" t="str">
            <v>Electricity (direct through heating resistance) [kWh/(m²a)]</v>
          </cell>
        </row>
        <row r="93">
          <cell r="DC93" t="str">
            <v>0 [kWh/(m²a)]</v>
          </cell>
        </row>
        <row r="94">
          <cell r="DC94" t="str">
            <v>Aux. electricity (vent.winter, frost protection, circ.pump, boiler, wood / pellets) [kWh/(m²a)]</v>
          </cell>
        </row>
        <row r="95">
          <cell r="DC95" t="str">
            <v>Electricity cooling (heat pump) [kWh/(m²a)]</v>
          </cell>
        </row>
        <row r="96">
          <cell r="DC96" t="str">
            <v>Auxiliary electricity cooling, ventilation summer [kWh/(m²a)]</v>
          </cell>
        </row>
        <row r="97">
          <cell r="DC97" t="str">
            <v>Electricity dehumidification (heat pump) [kWh/(m²a)]</v>
          </cell>
        </row>
        <row r="98">
          <cell r="DC98" t="str">
            <v>Auxiliary electricity (dehumidification) [kWh/(m²a)]</v>
          </cell>
        </row>
        <row r="99">
          <cell r="DC99" t="str">
            <v>Electricity (HP compact unit) [kWh/(m²a)]</v>
          </cell>
        </row>
        <row r="100">
          <cell r="DC100" t="str">
            <v>Electricity (heat pump) [kWh/(m²a)]</v>
          </cell>
        </row>
        <row r="101">
          <cell r="DC101" t="str">
            <v>District heating: 20-Gas CGS 70% PHC [kWh/(m²a)]</v>
          </cell>
        </row>
        <row r="102">
          <cell r="DC102" t="str">
            <v>Wood and other biomass [kWh/(m²a)]</v>
          </cell>
        </row>
        <row r="103">
          <cell r="DC103" t="str">
            <v>Natural gas / RE gas [kWh/(m²a)]</v>
          </cell>
        </row>
        <row r="104">
          <cell r="DC104" t="str">
            <v>Heating oil / Methanol [kWh/(m²a)]</v>
          </cell>
        </row>
        <row r="105">
          <cell r="DC105" t="str">
            <v>Solar thermal system [kWh/(m²a)]</v>
          </cell>
        </row>
        <row r="106">
          <cell r="DC106" t="str">
            <v>Electricity (direct) [kWh/(m²a)]</v>
          </cell>
        </row>
        <row r="107">
          <cell r="DC107" t="str">
            <v>0 [kWh/(m²a)]</v>
          </cell>
        </row>
        <row r="108">
          <cell r="DC108" t="str">
            <v>Aux. electricity (circ.pump + storage charge, aux.energy DHW + solar DHW) [kWh/(m²a)]</v>
          </cell>
        </row>
        <row r="109">
          <cell r="DC109" t="str">
            <v>Electricity (household or non-residential lighting, etc.) [kWh/(m²a)]</v>
          </cell>
        </row>
        <row r="110">
          <cell r="DC110" t="str">
            <v>Auxiliary electricity (other) [kWh/(m²a)]</v>
          </cell>
        </row>
        <row r="111">
          <cell r="DC111" t="str">
            <v>Gas / RE gas dry/cook [kWh/(m²a)]</v>
          </cell>
        </row>
        <row r="112">
          <cell r="DC112" t="str">
            <v>User determined results []</v>
          </cell>
        </row>
        <row r="113">
          <cell r="DC113" t="str">
            <v>Non-renewable primary energy demand, PE-demand [kWh/(m²a)]</v>
          </cell>
        </row>
        <row r="114">
          <cell r="DC114" t="str">
            <v/>
          </cell>
        </row>
        <row r="115">
          <cell r="DC115" t="str">
            <v/>
          </cell>
        </row>
        <row r="116">
          <cell r="DC116" t="str">
            <v/>
          </cell>
        </row>
        <row r="117">
          <cell r="DC117" t="str">
            <v/>
          </cell>
        </row>
        <row r="118">
          <cell r="DC118" t="str">
            <v/>
          </cell>
        </row>
        <row r="119">
          <cell r="DC119" t="str">
            <v/>
          </cell>
        </row>
        <row r="120">
          <cell r="DC120" t="str">
            <v/>
          </cell>
        </row>
        <row r="121">
          <cell r="DC121" t="str">
            <v/>
          </cell>
        </row>
        <row r="122">
          <cell r="DC122" t="str">
            <v/>
          </cell>
        </row>
        <row r="123">
          <cell r="DC123" t="str">
            <v/>
          </cell>
        </row>
        <row r="124">
          <cell r="DC124" t="str">
            <v/>
          </cell>
        </row>
        <row r="125">
          <cell r="DC125" t="str">
            <v/>
          </cell>
        </row>
        <row r="126">
          <cell r="DC126" t="str">
            <v/>
          </cell>
        </row>
        <row r="127">
          <cell r="DC127" t="str">
            <v/>
          </cell>
        </row>
        <row r="128">
          <cell r="DC128" t="str">
            <v/>
          </cell>
        </row>
        <row r="129">
          <cell r="DC129" t="str">
            <v/>
          </cell>
        </row>
        <row r="130">
          <cell r="DC130" t="str">
            <v/>
          </cell>
        </row>
        <row r="131">
          <cell r="DC131" t="str">
            <v/>
          </cell>
        </row>
        <row r="132">
          <cell r="DC132" t="str">
            <v/>
          </cell>
        </row>
        <row r="133">
          <cell r="DC133" t="str">
            <v/>
          </cell>
        </row>
        <row r="134">
          <cell r="DC134" t="str">
            <v/>
          </cell>
        </row>
        <row r="135">
          <cell r="DC135" t="str">
            <v/>
          </cell>
        </row>
        <row r="136">
          <cell r="DC136" t="str">
            <v/>
          </cell>
        </row>
        <row r="194">
          <cell r="DC194" t="str">
            <v>a-Facade</v>
          </cell>
        </row>
        <row r="195">
          <cell r="DC195" t="str">
            <v>b-Roof</v>
          </cell>
        </row>
        <row r="196">
          <cell r="DC196" t="str">
            <v>c-</v>
          </cell>
        </row>
        <row r="197">
          <cell r="DC197" t="str">
            <v>d-</v>
          </cell>
        </row>
        <row r="198">
          <cell r="DC198" t="str">
            <v>e-</v>
          </cell>
        </row>
        <row r="199">
          <cell r="DC199" t="str">
            <v>f-</v>
          </cell>
        </row>
        <row r="200">
          <cell r="DC200" t="str">
            <v>g-</v>
          </cell>
        </row>
        <row r="201">
          <cell r="DC201" t="str">
            <v>h-</v>
          </cell>
        </row>
        <row r="202">
          <cell r="DC202" t="str">
            <v>i-</v>
          </cell>
        </row>
        <row r="203">
          <cell r="DC203" t="str">
            <v>j-</v>
          </cell>
        </row>
        <row r="204">
          <cell r="DC204" t="str">
            <v>k-</v>
          </cell>
        </row>
        <row r="205">
          <cell r="DC205" t="str">
            <v>l-</v>
          </cell>
        </row>
        <row r="206">
          <cell r="DC206" t="str">
            <v>m-</v>
          </cell>
        </row>
        <row r="207">
          <cell r="DC207" t="str">
            <v>n-</v>
          </cell>
        </row>
        <row r="208">
          <cell r="DC208" t="str">
            <v>o-</v>
          </cell>
        </row>
        <row r="209">
          <cell r="DC209" t="str">
            <v>p-</v>
          </cell>
        </row>
        <row r="210">
          <cell r="DC210" t="str">
            <v>q-</v>
          </cell>
        </row>
        <row r="211">
          <cell r="DC211" t="str">
            <v>r-</v>
          </cell>
        </row>
        <row r="212">
          <cell r="DC212" t="str">
            <v>s-</v>
          </cell>
        </row>
        <row r="213">
          <cell r="DC213" t="str">
            <v>t-</v>
          </cell>
        </row>
        <row r="214">
          <cell r="DC214" t="str">
            <v>u-</v>
          </cell>
        </row>
        <row r="215">
          <cell r="DC215" t="str">
            <v>v-</v>
          </cell>
        </row>
        <row r="216">
          <cell r="DC216" t="str">
            <v>w-</v>
          </cell>
        </row>
        <row r="217">
          <cell r="DC217" t="str">
            <v>x-</v>
          </cell>
        </row>
        <row r="218">
          <cell r="DC218" t="str">
            <v>y-</v>
          </cell>
        </row>
        <row r="219">
          <cell r="DC219" t="str">
            <v>z-</v>
          </cell>
        </row>
      </sheetData>
      <sheetData sheetId="5"/>
      <sheetData sheetId="6">
        <row r="23">
          <cell r="F23">
            <v>51.301000000000002</v>
          </cell>
        </row>
        <row r="24">
          <cell r="E24">
            <v>0.4</v>
          </cell>
          <cell r="F24">
            <v>1.3</v>
          </cell>
          <cell r="G24">
            <v>4.4000000000000004</v>
          </cell>
          <cell r="H24">
            <v>8.4</v>
          </cell>
          <cell r="I24">
            <v>12.9</v>
          </cell>
          <cell r="J24">
            <v>16.3</v>
          </cell>
          <cell r="K24">
            <v>17.600000000000001</v>
          </cell>
          <cell r="L24">
            <v>17</v>
          </cell>
          <cell r="M24">
            <v>13.9</v>
          </cell>
          <cell r="N24">
            <v>9.4</v>
          </cell>
          <cell r="O24">
            <v>4.7</v>
          </cell>
          <cell r="P24">
            <v>1.6</v>
          </cell>
        </row>
        <row r="25">
          <cell r="D25" t="str">
            <v>Radiation North</v>
          </cell>
          <cell r="E25">
            <v>10</v>
          </cell>
          <cell r="F25">
            <v>15</v>
          </cell>
          <cell r="G25">
            <v>26</v>
          </cell>
          <cell r="H25">
            <v>37</v>
          </cell>
          <cell r="I25">
            <v>50</v>
          </cell>
          <cell r="J25">
            <v>55</v>
          </cell>
          <cell r="K25">
            <v>55</v>
          </cell>
          <cell r="L25">
            <v>44</v>
          </cell>
          <cell r="M25">
            <v>30</v>
          </cell>
          <cell r="N25">
            <v>18</v>
          </cell>
          <cell r="O25">
            <v>10</v>
          </cell>
          <cell r="P25">
            <v>7</v>
          </cell>
        </row>
        <row r="26">
          <cell r="D26" t="str">
            <v>Radiation East</v>
          </cell>
          <cell r="E26">
            <v>13</v>
          </cell>
          <cell r="F26">
            <v>26</v>
          </cell>
          <cell r="G26">
            <v>41</v>
          </cell>
          <cell r="H26">
            <v>67</v>
          </cell>
          <cell r="I26">
            <v>83</v>
          </cell>
          <cell r="J26">
            <v>81</v>
          </cell>
          <cell r="K26">
            <v>83</v>
          </cell>
          <cell r="L26">
            <v>75</v>
          </cell>
          <cell r="M26">
            <v>52</v>
          </cell>
          <cell r="N26">
            <v>32</v>
          </cell>
          <cell r="O26">
            <v>15</v>
          </cell>
          <cell r="P26">
            <v>9</v>
          </cell>
        </row>
        <row r="27">
          <cell r="D27" t="str">
            <v>Radiation South</v>
          </cell>
          <cell r="E27">
            <v>29</v>
          </cell>
          <cell r="F27">
            <v>59</v>
          </cell>
          <cell r="G27">
            <v>66</v>
          </cell>
          <cell r="H27">
            <v>83</v>
          </cell>
          <cell r="I27">
            <v>85</v>
          </cell>
          <cell r="J27">
            <v>76</v>
          </cell>
          <cell r="K27">
            <v>80</v>
          </cell>
          <cell r="L27">
            <v>86</v>
          </cell>
          <cell r="M27">
            <v>80</v>
          </cell>
          <cell r="N27">
            <v>63</v>
          </cell>
          <cell r="O27">
            <v>32</v>
          </cell>
          <cell r="P27">
            <v>21</v>
          </cell>
        </row>
        <row r="28">
          <cell r="D28" t="str">
            <v>Radiation West</v>
          </cell>
          <cell r="E28">
            <v>14</v>
          </cell>
          <cell r="F28">
            <v>28</v>
          </cell>
          <cell r="G28">
            <v>44</v>
          </cell>
          <cell r="H28">
            <v>66</v>
          </cell>
          <cell r="I28">
            <v>82</v>
          </cell>
          <cell r="J28">
            <v>80</v>
          </cell>
          <cell r="K28">
            <v>83</v>
          </cell>
          <cell r="L28">
            <v>73</v>
          </cell>
          <cell r="M28">
            <v>55</v>
          </cell>
          <cell r="N28">
            <v>34</v>
          </cell>
          <cell r="O28">
            <v>16</v>
          </cell>
          <cell r="P28">
            <v>10</v>
          </cell>
        </row>
        <row r="29">
          <cell r="D29" t="str">
            <v>Horizontal radiation</v>
          </cell>
          <cell r="E29">
            <v>21</v>
          </cell>
          <cell r="F29">
            <v>40</v>
          </cell>
          <cell r="G29">
            <v>65</v>
          </cell>
          <cell r="H29">
            <v>108</v>
          </cell>
          <cell r="I29">
            <v>142</v>
          </cell>
          <cell r="J29">
            <v>141</v>
          </cell>
          <cell r="K29">
            <v>144</v>
          </cell>
          <cell r="L29">
            <v>126</v>
          </cell>
          <cell r="M29">
            <v>87</v>
          </cell>
          <cell r="N29">
            <v>50</v>
          </cell>
          <cell r="O29">
            <v>23</v>
          </cell>
          <cell r="P29">
            <v>15</v>
          </cell>
        </row>
        <row r="35">
          <cell r="E35">
            <v>0.106</v>
          </cell>
        </row>
      </sheetData>
      <sheetData sheetId="7"/>
      <sheetData sheetId="8">
        <row r="33">
          <cell r="AB33">
            <v>80.9255</v>
          </cell>
        </row>
        <row r="41">
          <cell r="AB41">
            <v>43.091099999999997</v>
          </cell>
          <cell r="AG41">
            <v>180</v>
          </cell>
          <cell r="AH41">
            <v>90</v>
          </cell>
          <cell r="BK41" t="str">
            <v>1-External wall south</v>
          </cell>
          <cell r="BL41">
            <v>8</v>
          </cell>
          <cell r="BM41">
            <v>1</v>
          </cell>
          <cell r="BN41">
            <v>0</v>
          </cell>
        </row>
        <row r="42">
          <cell r="AB42">
            <v>42.256749999999997</v>
          </cell>
          <cell r="AG42">
            <v>0</v>
          </cell>
          <cell r="AH42">
            <v>90</v>
          </cell>
          <cell r="BK42" t="str">
            <v>2-External wall north</v>
          </cell>
          <cell r="BL42">
            <v>8</v>
          </cell>
          <cell r="BM42">
            <v>1</v>
          </cell>
          <cell r="BN42">
            <v>0</v>
          </cell>
        </row>
        <row r="43">
          <cell r="AB43">
            <v>98.927875</v>
          </cell>
          <cell r="AG43">
            <v>270</v>
          </cell>
          <cell r="AH43">
            <v>90</v>
          </cell>
          <cell r="BK43" t="str">
            <v>3-External wall west</v>
          </cell>
          <cell r="BL43">
            <v>8</v>
          </cell>
          <cell r="BM43">
            <v>1</v>
          </cell>
          <cell r="BN43">
            <v>0</v>
          </cell>
        </row>
        <row r="44">
          <cell r="AB44">
            <v>83.411774671520433</v>
          </cell>
          <cell r="AG44">
            <v>0</v>
          </cell>
          <cell r="AH44">
            <v>14</v>
          </cell>
          <cell r="BK44" t="str">
            <v>4-Roof</v>
          </cell>
          <cell r="BL44">
            <v>10</v>
          </cell>
          <cell r="BM44">
            <v>1</v>
          </cell>
          <cell r="BN44">
            <v>71.32208</v>
          </cell>
        </row>
        <row r="45">
          <cell r="AB45">
            <v>80.9255</v>
          </cell>
          <cell r="AG45">
            <v>0</v>
          </cell>
          <cell r="AH45">
            <v>180</v>
          </cell>
          <cell r="BK45" t="str">
            <v>5-Basement floor</v>
          </cell>
          <cell r="BL45">
            <v>11</v>
          </cell>
          <cell r="BM45">
            <v>0.58816896176343925</v>
          </cell>
          <cell r="BN45">
            <v>0</v>
          </cell>
        </row>
        <row r="46">
          <cell r="AB46" t="str">
            <v/>
          </cell>
          <cell r="BK46" t="str">
            <v>6-</v>
          </cell>
          <cell r="BL46">
            <v>0</v>
          </cell>
          <cell r="BM46" t="e">
            <v>#N/A</v>
          </cell>
          <cell r="BN46">
            <v>0</v>
          </cell>
        </row>
        <row r="47">
          <cell r="AB47">
            <v>100.9015</v>
          </cell>
          <cell r="AG47">
            <v>90</v>
          </cell>
          <cell r="AH47">
            <v>90</v>
          </cell>
          <cell r="BK47" t="str">
            <v>7-Partition wall</v>
          </cell>
          <cell r="BL47">
            <v>18</v>
          </cell>
          <cell r="BM47">
            <v>0</v>
          </cell>
          <cell r="BN47">
            <v>0</v>
          </cell>
        </row>
        <row r="48">
          <cell r="AB48" t="str">
            <v/>
          </cell>
          <cell r="BK48" t="str">
            <v>8-</v>
          </cell>
          <cell r="BL48">
            <v>0</v>
          </cell>
          <cell r="BM48" t="e">
            <v>#N/A</v>
          </cell>
          <cell r="BN48">
            <v>0</v>
          </cell>
        </row>
        <row r="49">
          <cell r="AB49" t="str">
            <v/>
          </cell>
          <cell r="BK49" t="str">
            <v>9-</v>
          </cell>
          <cell r="BL49">
            <v>0</v>
          </cell>
          <cell r="BM49" t="e">
            <v>#N/A</v>
          </cell>
          <cell r="BN49">
            <v>0</v>
          </cell>
        </row>
        <row r="50">
          <cell r="AB50" t="str">
            <v/>
          </cell>
          <cell r="BK50" t="str">
            <v>10-</v>
          </cell>
          <cell r="BL50">
            <v>0</v>
          </cell>
          <cell r="BM50" t="e">
            <v>#N/A</v>
          </cell>
          <cell r="BN50">
            <v>0</v>
          </cell>
        </row>
        <row r="51">
          <cell r="AB51" t="str">
            <v/>
          </cell>
          <cell r="BK51" t="str">
            <v>11-</v>
          </cell>
          <cell r="BL51">
            <v>0</v>
          </cell>
          <cell r="BM51" t="e">
            <v>#N/A</v>
          </cell>
          <cell r="BN51">
            <v>0</v>
          </cell>
        </row>
        <row r="52">
          <cell r="AB52" t="str">
            <v/>
          </cell>
          <cell r="BK52" t="str">
            <v>12-</v>
          </cell>
          <cell r="BL52">
            <v>0</v>
          </cell>
          <cell r="BM52" t="e">
            <v>#N/A</v>
          </cell>
          <cell r="BN52">
            <v>0</v>
          </cell>
        </row>
        <row r="53">
          <cell r="AB53" t="str">
            <v/>
          </cell>
          <cell r="BK53" t="str">
            <v>13-</v>
          </cell>
          <cell r="BL53">
            <v>0</v>
          </cell>
          <cell r="BM53" t="e">
            <v>#N/A</v>
          </cell>
          <cell r="BN53">
            <v>0</v>
          </cell>
        </row>
        <row r="54">
          <cell r="AB54" t="str">
            <v/>
          </cell>
          <cell r="BK54" t="str">
            <v>14-</v>
          </cell>
          <cell r="BL54">
            <v>0</v>
          </cell>
          <cell r="BM54" t="e">
            <v>#N/A</v>
          </cell>
          <cell r="BN54">
            <v>0</v>
          </cell>
        </row>
        <row r="55">
          <cell r="AB55" t="str">
            <v/>
          </cell>
          <cell r="BK55" t="str">
            <v>15-</v>
          </cell>
          <cell r="BL55">
            <v>0</v>
          </cell>
          <cell r="BM55" t="e">
            <v>#N/A</v>
          </cell>
          <cell r="BN55">
            <v>0</v>
          </cell>
        </row>
        <row r="56">
          <cell r="AB56" t="str">
            <v/>
          </cell>
          <cell r="BK56" t="str">
            <v>16-</v>
          </cell>
          <cell r="BL56">
            <v>0</v>
          </cell>
          <cell r="BM56" t="e">
            <v>#N/A</v>
          </cell>
          <cell r="BN56">
            <v>0</v>
          </cell>
        </row>
        <row r="57">
          <cell r="AB57" t="str">
            <v/>
          </cell>
          <cell r="BK57" t="str">
            <v>17-</v>
          </cell>
          <cell r="BL57">
            <v>0</v>
          </cell>
          <cell r="BM57" t="e">
            <v>#N/A</v>
          </cell>
          <cell r="BN57">
            <v>0</v>
          </cell>
        </row>
        <row r="58">
          <cell r="AB58" t="str">
            <v/>
          </cell>
          <cell r="BK58" t="str">
            <v>18-</v>
          </cell>
          <cell r="BL58">
            <v>0</v>
          </cell>
          <cell r="BM58" t="e">
            <v>#N/A</v>
          </cell>
          <cell r="BN58">
            <v>0</v>
          </cell>
        </row>
        <row r="59">
          <cell r="AB59" t="str">
            <v/>
          </cell>
          <cell r="BK59" t="str">
            <v>19-</v>
          </cell>
          <cell r="BL59">
            <v>0</v>
          </cell>
          <cell r="BM59" t="e">
            <v>#N/A</v>
          </cell>
          <cell r="BN59">
            <v>0</v>
          </cell>
        </row>
        <row r="60">
          <cell r="AB60" t="str">
            <v/>
          </cell>
          <cell r="BK60" t="str">
            <v>20-</v>
          </cell>
          <cell r="BL60">
            <v>0</v>
          </cell>
          <cell r="BM60" t="e">
            <v>#N/A</v>
          </cell>
          <cell r="BN60">
            <v>0</v>
          </cell>
        </row>
        <row r="61">
          <cell r="AB61" t="str">
            <v/>
          </cell>
          <cell r="BK61" t="str">
            <v>21-</v>
          </cell>
          <cell r="BL61">
            <v>0</v>
          </cell>
          <cell r="BM61" t="e">
            <v>#N/A</v>
          </cell>
          <cell r="BN61">
            <v>0</v>
          </cell>
        </row>
        <row r="62">
          <cell r="AB62" t="str">
            <v/>
          </cell>
          <cell r="BK62" t="str">
            <v>22-</v>
          </cell>
          <cell r="BL62">
            <v>0</v>
          </cell>
          <cell r="BM62" t="e">
            <v>#N/A</v>
          </cell>
          <cell r="BN62">
            <v>0</v>
          </cell>
        </row>
        <row r="63">
          <cell r="AB63" t="str">
            <v/>
          </cell>
          <cell r="BK63" t="str">
            <v>23-</v>
          </cell>
          <cell r="BL63">
            <v>0</v>
          </cell>
          <cell r="BM63" t="e">
            <v>#N/A</v>
          </cell>
          <cell r="BN63">
            <v>0</v>
          </cell>
        </row>
        <row r="64">
          <cell r="AB64" t="str">
            <v/>
          </cell>
          <cell r="BK64" t="str">
            <v>24-</v>
          </cell>
          <cell r="BL64">
            <v>0</v>
          </cell>
          <cell r="BM64" t="e">
            <v>#N/A</v>
          </cell>
          <cell r="BN64">
            <v>0</v>
          </cell>
        </row>
        <row r="65">
          <cell r="AB65" t="str">
            <v/>
          </cell>
          <cell r="BK65" t="str">
            <v>25-</v>
          </cell>
          <cell r="BL65">
            <v>0</v>
          </cell>
          <cell r="BM65" t="e">
            <v>#N/A</v>
          </cell>
          <cell r="BN65">
            <v>0</v>
          </cell>
        </row>
        <row r="66">
          <cell r="AB66" t="str">
            <v/>
          </cell>
          <cell r="BK66" t="str">
            <v>26-</v>
          </cell>
          <cell r="BL66">
            <v>0</v>
          </cell>
          <cell r="BM66" t="e">
            <v>#N/A</v>
          </cell>
          <cell r="BN66">
            <v>0</v>
          </cell>
        </row>
        <row r="67">
          <cell r="AB67" t="str">
            <v/>
          </cell>
          <cell r="BK67" t="str">
            <v>27-</v>
          </cell>
          <cell r="BL67">
            <v>0</v>
          </cell>
          <cell r="BM67" t="e">
            <v>#N/A</v>
          </cell>
          <cell r="BN67">
            <v>0</v>
          </cell>
        </row>
        <row r="68">
          <cell r="AB68" t="str">
            <v/>
          </cell>
          <cell r="BK68" t="str">
            <v>28-</v>
          </cell>
          <cell r="BL68">
            <v>0</v>
          </cell>
          <cell r="BM68" t="e">
            <v>#N/A</v>
          </cell>
          <cell r="BN68">
            <v>0</v>
          </cell>
        </row>
        <row r="69">
          <cell r="AB69" t="str">
            <v/>
          </cell>
          <cell r="BK69" t="str">
            <v>29-</v>
          </cell>
          <cell r="BL69">
            <v>0</v>
          </cell>
          <cell r="BM69" t="e">
            <v>#N/A</v>
          </cell>
          <cell r="BN69">
            <v>0</v>
          </cell>
        </row>
        <row r="70">
          <cell r="AB70" t="str">
            <v/>
          </cell>
          <cell r="BK70" t="str">
            <v>30-</v>
          </cell>
          <cell r="BL70">
            <v>0</v>
          </cell>
          <cell r="BM70" t="e">
            <v>#N/A</v>
          </cell>
          <cell r="BN70">
            <v>0</v>
          </cell>
        </row>
        <row r="71">
          <cell r="AB71" t="str">
            <v/>
          </cell>
          <cell r="BK71" t="str">
            <v>31-</v>
          </cell>
          <cell r="BL71">
            <v>0</v>
          </cell>
          <cell r="BM71" t="e">
            <v>#N/A</v>
          </cell>
          <cell r="BN71">
            <v>0</v>
          </cell>
        </row>
        <row r="72">
          <cell r="AB72" t="str">
            <v/>
          </cell>
          <cell r="BK72" t="str">
            <v>32-</v>
          </cell>
          <cell r="BL72">
            <v>0</v>
          </cell>
          <cell r="BM72" t="e">
            <v>#N/A</v>
          </cell>
          <cell r="BN72">
            <v>0</v>
          </cell>
        </row>
        <row r="73">
          <cell r="AB73" t="str">
            <v/>
          </cell>
          <cell r="BK73" t="str">
            <v>33-</v>
          </cell>
          <cell r="BL73">
            <v>0</v>
          </cell>
          <cell r="BM73" t="e">
            <v>#N/A</v>
          </cell>
          <cell r="BN73">
            <v>0</v>
          </cell>
        </row>
        <row r="74">
          <cell r="AB74" t="str">
            <v/>
          </cell>
          <cell r="BK74" t="str">
            <v>34-</v>
          </cell>
          <cell r="BL74">
            <v>0</v>
          </cell>
          <cell r="BM74" t="e">
            <v>#N/A</v>
          </cell>
          <cell r="BN74">
            <v>0</v>
          </cell>
        </row>
        <row r="75">
          <cell r="AB75" t="str">
            <v/>
          </cell>
          <cell r="BK75" t="str">
            <v>35-</v>
          </cell>
          <cell r="BL75">
            <v>0</v>
          </cell>
          <cell r="BM75" t="e">
            <v>#N/A</v>
          </cell>
          <cell r="BN75">
            <v>0</v>
          </cell>
        </row>
        <row r="76">
          <cell r="AB76" t="str">
            <v/>
          </cell>
          <cell r="BK76" t="str">
            <v>36-</v>
          </cell>
          <cell r="BL76">
            <v>0</v>
          </cell>
          <cell r="BM76" t="e">
            <v>#N/A</v>
          </cell>
          <cell r="BN76">
            <v>0</v>
          </cell>
        </row>
        <row r="77">
          <cell r="AB77" t="str">
            <v/>
          </cell>
          <cell r="BK77" t="str">
            <v>37-</v>
          </cell>
          <cell r="BL77">
            <v>0</v>
          </cell>
          <cell r="BM77" t="e">
            <v>#N/A</v>
          </cell>
          <cell r="BN77">
            <v>0</v>
          </cell>
        </row>
        <row r="78">
          <cell r="AB78" t="str">
            <v/>
          </cell>
          <cell r="BK78" t="str">
            <v>38-</v>
          </cell>
          <cell r="BL78">
            <v>0</v>
          </cell>
          <cell r="BM78" t="e">
            <v>#N/A</v>
          </cell>
          <cell r="BN78">
            <v>0</v>
          </cell>
        </row>
        <row r="79">
          <cell r="AB79" t="str">
            <v/>
          </cell>
          <cell r="BK79" t="str">
            <v>39-</v>
          </cell>
          <cell r="BL79">
            <v>0</v>
          </cell>
          <cell r="BM79" t="e">
            <v>#N/A</v>
          </cell>
          <cell r="BN79">
            <v>0</v>
          </cell>
        </row>
        <row r="80">
          <cell r="AB80" t="str">
            <v/>
          </cell>
          <cell r="BK80" t="str">
            <v>40-</v>
          </cell>
          <cell r="BL80">
            <v>0</v>
          </cell>
          <cell r="BM80" t="e">
            <v>#N/A</v>
          </cell>
          <cell r="BN80">
            <v>0</v>
          </cell>
        </row>
        <row r="81">
          <cell r="AB81" t="str">
            <v/>
          </cell>
          <cell r="BK81" t="str">
            <v>41-</v>
          </cell>
          <cell r="BL81">
            <v>0</v>
          </cell>
          <cell r="BM81" t="e">
            <v>#N/A</v>
          </cell>
          <cell r="BN81">
            <v>0</v>
          </cell>
        </row>
        <row r="82">
          <cell r="AB82" t="str">
            <v/>
          </cell>
          <cell r="BK82" t="str">
            <v>42-</v>
          </cell>
          <cell r="BL82">
            <v>0</v>
          </cell>
          <cell r="BM82" t="e">
            <v>#N/A</v>
          </cell>
          <cell r="BN82">
            <v>0</v>
          </cell>
        </row>
        <row r="83">
          <cell r="AB83" t="str">
            <v/>
          </cell>
          <cell r="BK83" t="str">
            <v>43-</v>
          </cell>
          <cell r="BL83">
            <v>0</v>
          </cell>
          <cell r="BM83" t="e">
            <v>#N/A</v>
          </cell>
          <cell r="BN83">
            <v>0</v>
          </cell>
        </row>
        <row r="84">
          <cell r="AB84" t="str">
            <v/>
          </cell>
          <cell r="BK84" t="str">
            <v>44-</v>
          </cell>
          <cell r="BL84">
            <v>0</v>
          </cell>
          <cell r="BM84" t="e">
            <v>#N/A</v>
          </cell>
          <cell r="BN84">
            <v>0</v>
          </cell>
        </row>
        <row r="85">
          <cell r="AB85" t="str">
            <v/>
          </cell>
          <cell r="BK85" t="str">
            <v>45-</v>
          </cell>
          <cell r="BL85">
            <v>0</v>
          </cell>
          <cell r="BM85" t="e">
            <v>#N/A</v>
          </cell>
          <cell r="BN85">
            <v>0</v>
          </cell>
        </row>
        <row r="86">
          <cell r="AB86" t="str">
            <v/>
          </cell>
          <cell r="BK86" t="str">
            <v>46-</v>
          </cell>
          <cell r="BL86">
            <v>0</v>
          </cell>
          <cell r="BM86" t="e">
            <v>#N/A</v>
          </cell>
          <cell r="BN86">
            <v>0</v>
          </cell>
        </row>
        <row r="87">
          <cell r="AB87" t="str">
            <v/>
          </cell>
          <cell r="BK87" t="str">
            <v>47-</v>
          </cell>
          <cell r="BL87">
            <v>0</v>
          </cell>
          <cell r="BM87" t="e">
            <v>#N/A</v>
          </cell>
          <cell r="BN87">
            <v>0</v>
          </cell>
        </row>
        <row r="88">
          <cell r="AB88" t="str">
            <v/>
          </cell>
          <cell r="BK88" t="str">
            <v>48-</v>
          </cell>
          <cell r="BL88">
            <v>0</v>
          </cell>
          <cell r="BM88" t="e">
            <v>#N/A</v>
          </cell>
          <cell r="BN88">
            <v>0</v>
          </cell>
        </row>
        <row r="89">
          <cell r="AB89" t="str">
            <v/>
          </cell>
          <cell r="BK89" t="str">
            <v>49-</v>
          </cell>
          <cell r="BL89">
            <v>0</v>
          </cell>
          <cell r="BM89" t="e">
            <v>#N/A</v>
          </cell>
          <cell r="BN89">
            <v>0</v>
          </cell>
        </row>
        <row r="90">
          <cell r="AB90" t="str">
            <v/>
          </cell>
          <cell r="BK90" t="str">
            <v>50-</v>
          </cell>
          <cell r="BL90">
            <v>0</v>
          </cell>
          <cell r="BM90" t="e">
            <v>#N/A</v>
          </cell>
          <cell r="BN90">
            <v>0</v>
          </cell>
        </row>
        <row r="91">
          <cell r="AB91" t="str">
            <v/>
          </cell>
          <cell r="BK91" t="str">
            <v>51-</v>
          </cell>
          <cell r="BL91">
            <v>0</v>
          </cell>
          <cell r="BM91" t="e">
            <v>#N/A</v>
          </cell>
          <cell r="BN91">
            <v>0</v>
          </cell>
        </row>
        <row r="92">
          <cell r="AB92" t="str">
            <v/>
          </cell>
          <cell r="BK92" t="str">
            <v>52-</v>
          </cell>
          <cell r="BL92">
            <v>0</v>
          </cell>
          <cell r="BM92" t="e">
            <v>#N/A</v>
          </cell>
          <cell r="BN92">
            <v>0</v>
          </cell>
        </row>
        <row r="93">
          <cell r="AB93" t="str">
            <v/>
          </cell>
          <cell r="BK93" t="str">
            <v>53-</v>
          </cell>
          <cell r="BL93">
            <v>0</v>
          </cell>
          <cell r="BM93" t="e">
            <v>#N/A</v>
          </cell>
          <cell r="BN93">
            <v>0</v>
          </cell>
        </row>
        <row r="94">
          <cell r="AB94" t="str">
            <v/>
          </cell>
          <cell r="BK94" t="str">
            <v>54-</v>
          </cell>
          <cell r="BL94">
            <v>0</v>
          </cell>
          <cell r="BM94" t="e">
            <v>#N/A</v>
          </cell>
          <cell r="BN94">
            <v>0</v>
          </cell>
        </row>
        <row r="95">
          <cell r="AB95" t="str">
            <v/>
          </cell>
          <cell r="BK95" t="str">
            <v>55-</v>
          </cell>
          <cell r="BL95">
            <v>0</v>
          </cell>
          <cell r="BM95" t="e">
            <v>#N/A</v>
          </cell>
          <cell r="BN95">
            <v>0</v>
          </cell>
        </row>
        <row r="96">
          <cell r="AB96" t="str">
            <v/>
          </cell>
          <cell r="BK96" t="str">
            <v>56-</v>
          </cell>
          <cell r="BL96">
            <v>0</v>
          </cell>
          <cell r="BM96" t="e">
            <v>#N/A</v>
          </cell>
          <cell r="BN96">
            <v>0</v>
          </cell>
        </row>
        <row r="97">
          <cell r="AB97" t="str">
            <v/>
          </cell>
          <cell r="BK97" t="str">
            <v>57-</v>
          </cell>
          <cell r="BL97">
            <v>0</v>
          </cell>
          <cell r="BM97" t="e">
            <v>#N/A</v>
          </cell>
          <cell r="BN97">
            <v>0</v>
          </cell>
        </row>
        <row r="98">
          <cell r="AB98" t="str">
            <v/>
          </cell>
          <cell r="BK98" t="str">
            <v>58-</v>
          </cell>
          <cell r="BL98">
            <v>0</v>
          </cell>
          <cell r="BM98" t="e">
            <v>#N/A</v>
          </cell>
          <cell r="BN98">
            <v>0</v>
          </cell>
        </row>
        <row r="99">
          <cell r="AB99" t="str">
            <v/>
          </cell>
          <cell r="BK99" t="str">
            <v>59-</v>
          </cell>
          <cell r="BL99">
            <v>0</v>
          </cell>
          <cell r="BM99" t="e">
            <v>#N/A</v>
          </cell>
          <cell r="BN99">
            <v>0</v>
          </cell>
        </row>
        <row r="100">
          <cell r="AB100" t="str">
            <v/>
          </cell>
          <cell r="BK100" t="str">
            <v>60-</v>
          </cell>
          <cell r="BL100">
            <v>0</v>
          </cell>
          <cell r="BM100" t="e">
            <v>#N/A</v>
          </cell>
          <cell r="BN100">
            <v>0</v>
          </cell>
        </row>
        <row r="101">
          <cell r="AB101" t="str">
            <v/>
          </cell>
          <cell r="BK101" t="str">
            <v>61-</v>
          </cell>
          <cell r="BL101">
            <v>0</v>
          </cell>
          <cell r="BM101" t="e">
            <v>#N/A</v>
          </cell>
          <cell r="BN101">
            <v>0</v>
          </cell>
        </row>
        <row r="102">
          <cell r="AB102" t="str">
            <v/>
          </cell>
          <cell r="BK102" t="str">
            <v>62-</v>
          </cell>
          <cell r="BL102">
            <v>0</v>
          </cell>
          <cell r="BM102" t="e">
            <v>#N/A</v>
          </cell>
          <cell r="BN102">
            <v>0</v>
          </cell>
        </row>
        <row r="103">
          <cell r="AB103" t="str">
            <v/>
          </cell>
          <cell r="BK103" t="str">
            <v>63-</v>
          </cell>
          <cell r="BL103">
            <v>0</v>
          </cell>
          <cell r="BM103" t="e">
            <v>#N/A</v>
          </cell>
          <cell r="BN103">
            <v>0</v>
          </cell>
        </row>
        <row r="104">
          <cell r="AB104" t="str">
            <v/>
          </cell>
          <cell r="BK104" t="str">
            <v>64-</v>
          </cell>
          <cell r="BL104">
            <v>0</v>
          </cell>
          <cell r="BM104" t="e">
            <v>#N/A</v>
          </cell>
          <cell r="BN104">
            <v>0</v>
          </cell>
        </row>
        <row r="105">
          <cell r="AB105" t="str">
            <v/>
          </cell>
          <cell r="BK105" t="str">
            <v>65-</v>
          </cell>
          <cell r="BL105">
            <v>0</v>
          </cell>
          <cell r="BM105" t="e">
            <v>#N/A</v>
          </cell>
          <cell r="BN105">
            <v>0</v>
          </cell>
        </row>
        <row r="106">
          <cell r="AB106" t="str">
            <v/>
          </cell>
          <cell r="BK106" t="str">
            <v>66-</v>
          </cell>
          <cell r="BL106">
            <v>0</v>
          </cell>
          <cell r="BM106" t="e">
            <v>#N/A</v>
          </cell>
          <cell r="BN106">
            <v>0</v>
          </cell>
        </row>
        <row r="107">
          <cell r="AB107" t="str">
            <v/>
          </cell>
          <cell r="BK107" t="str">
            <v>67-</v>
          </cell>
          <cell r="BL107">
            <v>0</v>
          </cell>
          <cell r="BM107" t="e">
            <v>#N/A</v>
          </cell>
          <cell r="BN107">
            <v>0</v>
          </cell>
        </row>
        <row r="108">
          <cell r="AB108" t="str">
            <v/>
          </cell>
          <cell r="BK108" t="str">
            <v>68-</v>
          </cell>
          <cell r="BL108">
            <v>0</v>
          </cell>
          <cell r="BM108" t="e">
            <v>#N/A</v>
          </cell>
          <cell r="BN108">
            <v>0</v>
          </cell>
        </row>
        <row r="109">
          <cell r="AB109" t="str">
            <v/>
          </cell>
          <cell r="BK109" t="str">
            <v>69-</v>
          </cell>
          <cell r="BL109">
            <v>0</v>
          </cell>
          <cell r="BM109" t="e">
            <v>#N/A</v>
          </cell>
          <cell r="BN109">
            <v>0</v>
          </cell>
        </row>
        <row r="110">
          <cell r="AB110" t="str">
            <v/>
          </cell>
          <cell r="BK110" t="str">
            <v>70-</v>
          </cell>
          <cell r="BL110">
            <v>0</v>
          </cell>
          <cell r="BM110" t="e">
            <v>#N/A</v>
          </cell>
          <cell r="BN110">
            <v>0</v>
          </cell>
        </row>
        <row r="111">
          <cell r="AB111" t="str">
            <v/>
          </cell>
          <cell r="BK111" t="str">
            <v>71-</v>
          </cell>
          <cell r="BL111">
            <v>0</v>
          </cell>
          <cell r="BM111" t="e">
            <v>#N/A</v>
          </cell>
          <cell r="BN111">
            <v>0</v>
          </cell>
        </row>
        <row r="112">
          <cell r="AB112" t="str">
            <v/>
          </cell>
          <cell r="BK112" t="str">
            <v>72-</v>
          </cell>
          <cell r="BL112">
            <v>0</v>
          </cell>
          <cell r="BM112" t="e">
            <v>#N/A</v>
          </cell>
          <cell r="BN112">
            <v>0</v>
          </cell>
        </row>
        <row r="113">
          <cell r="AB113" t="str">
            <v/>
          </cell>
          <cell r="BK113" t="str">
            <v>73-</v>
          </cell>
          <cell r="BL113">
            <v>0</v>
          </cell>
          <cell r="BM113" t="e">
            <v>#N/A</v>
          </cell>
          <cell r="BN113">
            <v>0</v>
          </cell>
        </row>
        <row r="114">
          <cell r="AB114" t="str">
            <v/>
          </cell>
          <cell r="BK114" t="str">
            <v>74-</v>
          </cell>
          <cell r="BL114">
            <v>0</v>
          </cell>
          <cell r="BM114" t="e">
            <v>#N/A</v>
          </cell>
          <cell r="BN114">
            <v>0</v>
          </cell>
        </row>
        <row r="115">
          <cell r="AB115" t="str">
            <v/>
          </cell>
          <cell r="BK115" t="str">
            <v>75-</v>
          </cell>
          <cell r="BL115">
            <v>0</v>
          </cell>
          <cell r="BM115" t="e">
            <v>#N/A</v>
          </cell>
          <cell r="BN115">
            <v>0</v>
          </cell>
        </row>
        <row r="116">
          <cell r="AB116" t="str">
            <v/>
          </cell>
          <cell r="BK116" t="str">
            <v>76-</v>
          </cell>
          <cell r="BL116">
            <v>0</v>
          </cell>
          <cell r="BM116" t="e">
            <v>#N/A</v>
          </cell>
          <cell r="BN116">
            <v>0</v>
          </cell>
        </row>
        <row r="117">
          <cell r="AB117" t="str">
            <v/>
          </cell>
          <cell r="BK117" t="str">
            <v>77-</v>
          </cell>
          <cell r="BL117">
            <v>0</v>
          </cell>
          <cell r="BM117" t="e">
            <v>#N/A</v>
          </cell>
          <cell r="BN117">
            <v>0</v>
          </cell>
        </row>
        <row r="118">
          <cell r="AB118" t="str">
            <v/>
          </cell>
          <cell r="BK118" t="str">
            <v>78-</v>
          </cell>
          <cell r="BL118">
            <v>0</v>
          </cell>
          <cell r="BM118" t="e">
            <v>#N/A</v>
          </cell>
          <cell r="BN118">
            <v>0</v>
          </cell>
        </row>
        <row r="119">
          <cell r="AB119" t="str">
            <v/>
          </cell>
          <cell r="BK119" t="str">
            <v>79-</v>
          </cell>
          <cell r="BL119">
            <v>0</v>
          </cell>
          <cell r="BM119" t="e">
            <v>#N/A</v>
          </cell>
          <cell r="BN119">
            <v>0</v>
          </cell>
        </row>
        <row r="120">
          <cell r="AB120" t="str">
            <v/>
          </cell>
          <cell r="BK120" t="str">
            <v>80-</v>
          </cell>
          <cell r="BL120">
            <v>0</v>
          </cell>
          <cell r="BM120" t="e">
            <v>#N/A</v>
          </cell>
          <cell r="BN120">
            <v>0</v>
          </cell>
        </row>
        <row r="121">
          <cell r="AB121" t="str">
            <v/>
          </cell>
          <cell r="BK121" t="str">
            <v>81-</v>
          </cell>
          <cell r="BL121">
            <v>0</v>
          </cell>
          <cell r="BM121" t="e">
            <v>#N/A</v>
          </cell>
          <cell r="BN121">
            <v>0</v>
          </cell>
        </row>
        <row r="122">
          <cell r="AB122" t="str">
            <v/>
          </cell>
          <cell r="BK122" t="str">
            <v>82-</v>
          </cell>
          <cell r="BL122">
            <v>0</v>
          </cell>
          <cell r="BM122" t="e">
            <v>#N/A</v>
          </cell>
          <cell r="BN122">
            <v>0</v>
          </cell>
        </row>
        <row r="123">
          <cell r="AB123" t="str">
            <v/>
          </cell>
          <cell r="BK123" t="str">
            <v>83-</v>
          </cell>
          <cell r="BL123">
            <v>0</v>
          </cell>
          <cell r="BM123" t="e">
            <v>#N/A</v>
          </cell>
          <cell r="BN123">
            <v>0</v>
          </cell>
        </row>
        <row r="124">
          <cell r="AB124" t="str">
            <v/>
          </cell>
          <cell r="BK124" t="str">
            <v>84-</v>
          </cell>
          <cell r="BL124">
            <v>0</v>
          </cell>
          <cell r="BM124" t="e">
            <v>#N/A</v>
          </cell>
          <cell r="BN124">
            <v>0</v>
          </cell>
        </row>
        <row r="125">
          <cell r="AB125" t="str">
            <v/>
          </cell>
          <cell r="BK125" t="str">
            <v>85-</v>
          </cell>
          <cell r="BL125">
            <v>0</v>
          </cell>
          <cell r="BM125" t="e">
            <v>#N/A</v>
          </cell>
          <cell r="BN125">
            <v>0</v>
          </cell>
        </row>
        <row r="126">
          <cell r="AB126" t="str">
            <v/>
          </cell>
          <cell r="BK126" t="str">
            <v>86-</v>
          </cell>
          <cell r="BL126">
            <v>0</v>
          </cell>
          <cell r="BM126" t="e">
            <v>#N/A</v>
          </cell>
          <cell r="BN126">
            <v>0</v>
          </cell>
        </row>
        <row r="127">
          <cell r="AB127" t="str">
            <v/>
          </cell>
          <cell r="BK127" t="str">
            <v>87-</v>
          </cell>
          <cell r="BL127">
            <v>0</v>
          </cell>
          <cell r="BM127" t="e">
            <v>#N/A</v>
          </cell>
          <cell r="BN127">
            <v>0</v>
          </cell>
        </row>
        <row r="128">
          <cell r="AB128" t="str">
            <v/>
          </cell>
          <cell r="BK128" t="str">
            <v>88-</v>
          </cell>
          <cell r="BL128">
            <v>0</v>
          </cell>
          <cell r="BM128" t="e">
            <v>#N/A</v>
          </cell>
          <cell r="BN128">
            <v>0</v>
          </cell>
        </row>
        <row r="129">
          <cell r="AB129" t="str">
            <v/>
          </cell>
          <cell r="BK129" t="str">
            <v>89-</v>
          </cell>
          <cell r="BL129">
            <v>0</v>
          </cell>
          <cell r="BM129" t="e">
            <v>#N/A</v>
          </cell>
          <cell r="BN129">
            <v>0</v>
          </cell>
        </row>
        <row r="130">
          <cell r="AB130" t="str">
            <v/>
          </cell>
          <cell r="BK130" t="str">
            <v>90-</v>
          </cell>
          <cell r="BL130">
            <v>0</v>
          </cell>
          <cell r="BM130" t="e">
            <v>#N/A</v>
          </cell>
          <cell r="BN130">
            <v>0</v>
          </cell>
        </row>
        <row r="131">
          <cell r="AB131" t="str">
            <v/>
          </cell>
          <cell r="BK131" t="str">
            <v>91-</v>
          </cell>
          <cell r="BL131">
            <v>0</v>
          </cell>
          <cell r="BM131" t="e">
            <v>#N/A</v>
          </cell>
          <cell r="BN131">
            <v>0</v>
          </cell>
        </row>
        <row r="132">
          <cell r="AB132" t="str">
            <v/>
          </cell>
          <cell r="BK132" t="str">
            <v>92-</v>
          </cell>
          <cell r="BL132">
            <v>0</v>
          </cell>
          <cell r="BM132" t="e">
            <v>#N/A</v>
          </cell>
          <cell r="BN132">
            <v>0</v>
          </cell>
        </row>
        <row r="133">
          <cell r="AB133" t="str">
            <v/>
          </cell>
          <cell r="BK133" t="str">
            <v>93-</v>
          </cell>
          <cell r="BL133">
            <v>0</v>
          </cell>
          <cell r="BM133" t="e">
            <v>#N/A</v>
          </cell>
          <cell r="BN133">
            <v>0</v>
          </cell>
        </row>
        <row r="134">
          <cell r="AB134" t="str">
            <v/>
          </cell>
          <cell r="BK134" t="str">
            <v>94-</v>
          </cell>
          <cell r="BL134">
            <v>0</v>
          </cell>
          <cell r="BM134" t="e">
            <v>#N/A</v>
          </cell>
          <cell r="BN134">
            <v>0</v>
          </cell>
        </row>
        <row r="135">
          <cell r="AB135" t="str">
            <v/>
          </cell>
          <cell r="BK135" t="str">
            <v>95-</v>
          </cell>
          <cell r="BL135">
            <v>0</v>
          </cell>
          <cell r="BM135" t="e">
            <v>#N/A</v>
          </cell>
          <cell r="BN135">
            <v>0</v>
          </cell>
        </row>
        <row r="136">
          <cell r="AB136" t="str">
            <v/>
          </cell>
          <cell r="BK136" t="str">
            <v>96-</v>
          </cell>
          <cell r="BL136">
            <v>0</v>
          </cell>
          <cell r="BM136" t="e">
            <v>#N/A</v>
          </cell>
          <cell r="BN136">
            <v>0</v>
          </cell>
        </row>
        <row r="137">
          <cell r="AB137" t="str">
            <v/>
          </cell>
          <cell r="BK137" t="str">
            <v>97-</v>
          </cell>
          <cell r="BL137">
            <v>0</v>
          </cell>
          <cell r="BM137" t="e">
            <v>#N/A</v>
          </cell>
          <cell r="BN137">
            <v>0</v>
          </cell>
        </row>
        <row r="138">
          <cell r="AB138" t="str">
            <v/>
          </cell>
          <cell r="BK138" t="str">
            <v>98-</v>
          </cell>
          <cell r="BL138">
            <v>0</v>
          </cell>
          <cell r="BM138" t="e">
            <v>#N/A</v>
          </cell>
          <cell r="BN138">
            <v>0</v>
          </cell>
        </row>
        <row r="139">
          <cell r="AB139" t="str">
            <v/>
          </cell>
          <cell r="BK139" t="str">
            <v>99-</v>
          </cell>
          <cell r="BL139">
            <v>0</v>
          </cell>
          <cell r="BM139" t="e">
            <v>#N/A</v>
          </cell>
          <cell r="BN139">
            <v>0</v>
          </cell>
        </row>
        <row r="140">
          <cell r="AB140" t="str">
            <v/>
          </cell>
          <cell r="BK140" t="str">
            <v>100-</v>
          </cell>
          <cell r="BL140">
            <v>0</v>
          </cell>
          <cell r="BM140" t="e">
            <v>#N/A</v>
          </cell>
          <cell r="BN140">
            <v>0</v>
          </cell>
        </row>
        <row r="145">
          <cell r="BK145" t="str">
            <v>1-Ext. wall-basement</v>
          </cell>
        </row>
        <row r="146">
          <cell r="BK146" t="str">
            <v>2-Int. wall-basement</v>
          </cell>
        </row>
        <row r="147">
          <cell r="BK147" t="str">
            <v>3-Partition walls</v>
          </cell>
        </row>
        <row r="148">
          <cell r="BK148" t="str">
            <v>4-Interior ceilings</v>
          </cell>
        </row>
        <row r="149">
          <cell r="BK149" t="str">
            <v>5-Partition wall-roof</v>
          </cell>
        </row>
        <row r="150">
          <cell r="BK150" t="str">
            <v>6-Ext. wall-roof</v>
          </cell>
        </row>
        <row r="151">
          <cell r="BK151" t="str">
            <v>7-Ext. wall edge</v>
          </cell>
        </row>
        <row r="152">
          <cell r="BK152" t="str">
            <v>8-</v>
          </cell>
        </row>
        <row r="153">
          <cell r="BK153" t="str">
            <v>9-</v>
          </cell>
        </row>
        <row r="154">
          <cell r="BK154" t="str">
            <v>10-</v>
          </cell>
        </row>
        <row r="155">
          <cell r="BK155" t="str">
            <v>11-</v>
          </cell>
        </row>
        <row r="156">
          <cell r="BK156" t="str">
            <v>12-</v>
          </cell>
        </row>
        <row r="157">
          <cell r="BK157" t="str">
            <v>13-</v>
          </cell>
        </row>
        <row r="158">
          <cell r="BK158" t="str">
            <v>14-</v>
          </cell>
        </row>
        <row r="159">
          <cell r="BK159" t="str">
            <v>15-</v>
          </cell>
        </row>
        <row r="160">
          <cell r="BK160" t="str">
            <v>16-</v>
          </cell>
        </row>
        <row r="161">
          <cell r="BK161" t="str">
            <v>17-</v>
          </cell>
        </row>
        <row r="162">
          <cell r="BK162" t="str">
            <v>18-</v>
          </cell>
        </row>
        <row r="163">
          <cell r="BK163" t="str">
            <v>19-</v>
          </cell>
        </row>
        <row r="164">
          <cell r="BK164" t="str">
            <v>20-</v>
          </cell>
        </row>
        <row r="165">
          <cell r="BK165" t="str">
            <v>21-</v>
          </cell>
        </row>
        <row r="166">
          <cell r="BK166" t="str">
            <v>22-</v>
          </cell>
        </row>
        <row r="167">
          <cell r="BK167" t="str">
            <v>23-</v>
          </cell>
        </row>
        <row r="168">
          <cell r="BK168" t="str">
            <v>24-</v>
          </cell>
        </row>
        <row r="169">
          <cell r="BK169" t="str">
            <v>25-</v>
          </cell>
        </row>
        <row r="170">
          <cell r="BK170" t="str">
            <v>26-</v>
          </cell>
        </row>
        <row r="171">
          <cell r="BK171" t="str">
            <v>27-</v>
          </cell>
        </row>
        <row r="172">
          <cell r="BK172" t="str">
            <v>28-</v>
          </cell>
        </row>
        <row r="173">
          <cell r="BK173" t="str">
            <v>29-</v>
          </cell>
        </row>
        <row r="174">
          <cell r="BK174" t="str">
            <v>30-</v>
          </cell>
        </row>
        <row r="175">
          <cell r="BK175" t="str">
            <v>31-</v>
          </cell>
        </row>
        <row r="176">
          <cell r="BK176" t="str">
            <v>32-</v>
          </cell>
        </row>
        <row r="177">
          <cell r="BK177" t="str">
            <v>33-</v>
          </cell>
        </row>
        <row r="178">
          <cell r="BK178" t="str">
            <v>34-</v>
          </cell>
        </row>
        <row r="179">
          <cell r="BK179" t="str">
            <v>35-</v>
          </cell>
        </row>
        <row r="180">
          <cell r="BK180" t="str">
            <v>36-</v>
          </cell>
        </row>
        <row r="181">
          <cell r="BK181" t="str">
            <v>37-</v>
          </cell>
        </row>
        <row r="182">
          <cell r="BK182" t="str">
            <v>38-</v>
          </cell>
        </row>
        <row r="183">
          <cell r="BK183" t="str">
            <v>39-</v>
          </cell>
        </row>
        <row r="184">
          <cell r="BK184" t="str">
            <v>40-</v>
          </cell>
        </row>
        <row r="185">
          <cell r="BK185" t="str">
            <v>41-</v>
          </cell>
        </row>
        <row r="186">
          <cell r="BK186" t="str">
            <v>42-</v>
          </cell>
        </row>
        <row r="187">
          <cell r="BK187" t="str">
            <v>43-</v>
          </cell>
        </row>
        <row r="188">
          <cell r="BK188" t="str">
            <v>44-</v>
          </cell>
        </row>
        <row r="189">
          <cell r="BK189" t="str">
            <v>45-</v>
          </cell>
        </row>
        <row r="190">
          <cell r="BK190" t="str">
            <v>46-</v>
          </cell>
        </row>
        <row r="191">
          <cell r="BK191" t="str">
            <v>47-</v>
          </cell>
        </row>
        <row r="192">
          <cell r="BK192" t="str">
            <v>48-</v>
          </cell>
        </row>
        <row r="193">
          <cell r="BK193" t="str">
            <v>49-</v>
          </cell>
        </row>
        <row r="194">
          <cell r="BK194" t="str">
            <v>50-</v>
          </cell>
        </row>
        <row r="195">
          <cell r="BK195" t="str">
            <v>51-</v>
          </cell>
        </row>
        <row r="196">
          <cell r="BK196" t="str">
            <v>52-</v>
          </cell>
        </row>
        <row r="197">
          <cell r="BK197" t="str">
            <v>53-</v>
          </cell>
        </row>
        <row r="198">
          <cell r="BK198" t="str">
            <v>54-</v>
          </cell>
        </row>
        <row r="199">
          <cell r="BK199" t="str">
            <v>55-</v>
          </cell>
        </row>
        <row r="200">
          <cell r="BK200" t="str">
            <v>56-</v>
          </cell>
        </row>
        <row r="201">
          <cell r="BK201" t="str">
            <v>57-</v>
          </cell>
        </row>
        <row r="202">
          <cell r="BK202" t="str">
            <v>58-</v>
          </cell>
        </row>
        <row r="203">
          <cell r="BK203" t="str">
            <v>59-</v>
          </cell>
        </row>
        <row r="204">
          <cell r="BK204" t="str">
            <v>60-</v>
          </cell>
        </row>
        <row r="205">
          <cell r="BK205" t="str">
            <v>61-</v>
          </cell>
        </row>
        <row r="206">
          <cell r="BK206" t="str">
            <v>62-</v>
          </cell>
        </row>
        <row r="207">
          <cell r="BK207" t="str">
            <v>63-</v>
          </cell>
        </row>
        <row r="208">
          <cell r="BK208" t="str">
            <v>64-</v>
          </cell>
        </row>
        <row r="209">
          <cell r="BK209" t="str">
            <v>65-</v>
          </cell>
        </row>
        <row r="210">
          <cell r="BK210" t="str">
            <v>66-</v>
          </cell>
        </row>
        <row r="211">
          <cell r="BK211" t="str">
            <v>67-</v>
          </cell>
        </row>
        <row r="212">
          <cell r="BK212" t="str">
            <v>68-</v>
          </cell>
        </row>
        <row r="213">
          <cell r="BK213" t="str">
            <v>69-</v>
          </cell>
        </row>
        <row r="214">
          <cell r="BK214" t="str">
            <v>70-</v>
          </cell>
        </row>
        <row r="215">
          <cell r="BK215" t="str">
            <v>71-</v>
          </cell>
        </row>
        <row r="216">
          <cell r="BK216" t="str">
            <v>72-</v>
          </cell>
        </row>
        <row r="217">
          <cell r="BK217" t="str">
            <v>73-</v>
          </cell>
        </row>
        <row r="218">
          <cell r="BK218" t="str">
            <v>74-</v>
          </cell>
        </row>
        <row r="219">
          <cell r="BK219" t="str">
            <v>75-</v>
          </cell>
        </row>
        <row r="220">
          <cell r="BK220" t="str">
            <v>76-</v>
          </cell>
        </row>
        <row r="221">
          <cell r="BK221" t="str">
            <v>77-</v>
          </cell>
        </row>
        <row r="222">
          <cell r="BK222" t="str">
            <v>78-</v>
          </cell>
        </row>
        <row r="223">
          <cell r="BK223" t="str">
            <v>79-</v>
          </cell>
        </row>
        <row r="224">
          <cell r="BK224" t="str">
            <v>80-</v>
          </cell>
        </row>
        <row r="225">
          <cell r="BK225" t="str">
            <v>81-</v>
          </cell>
        </row>
        <row r="226">
          <cell r="BK226" t="str">
            <v>82-</v>
          </cell>
        </row>
        <row r="227">
          <cell r="BK227" t="str">
            <v>83-</v>
          </cell>
        </row>
        <row r="228">
          <cell r="BK228" t="str">
            <v>84-</v>
          </cell>
        </row>
        <row r="229">
          <cell r="BK229" t="str">
            <v>85-</v>
          </cell>
        </row>
        <row r="230">
          <cell r="BK230" t="str">
            <v>86-</v>
          </cell>
        </row>
        <row r="231">
          <cell r="BK231" t="str">
            <v>87-</v>
          </cell>
        </row>
        <row r="232">
          <cell r="BK232" t="str">
            <v>88-</v>
          </cell>
        </row>
        <row r="233">
          <cell r="BK233" t="str">
            <v>89-</v>
          </cell>
        </row>
        <row r="234">
          <cell r="BK234" t="str">
            <v>90-</v>
          </cell>
        </row>
        <row r="235">
          <cell r="BK235" t="str">
            <v>91-</v>
          </cell>
        </row>
        <row r="236">
          <cell r="BK236" t="str">
            <v>92-</v>
          </cell>
        </row>
        <row r="237">
          <cell r="BK237" t="str">
            <v>93-</v>
          </cell>
        </row>
        <row r="238">
          <cell r="BK238" t="str">
            <v>94-</v>
          </cell>
        </row>
        <row r="239">
          <cell r="BK239" t="str">
            <v>95-</v>
          </cell>
        </row>
        <row r="240">
          <cell r="BK240" t="str">
            <v>96-</v>
          </cell>
        </row>
        <row r="241">
          <cell r="BK241" t="str">
            <v>97-</v>
          </cell>
        </row>
        <row r="242">
          <cell r="BK242" t="str">
            <v>98-</v>
          </cell>
        </row>
        <row r="243">
          <cell r="BK243" t="str">
            <v>99-</v>
          </cell>
        </row>
        <row r="244">
          <cell r="BK244" t="str">
            <v>100-</v>
          </cell>
        </row>
      </sheetData>
      <sheetData sheetId="9"/>
      <sheetData sheetId="10">
        <row r="15">
          <cell r="MM15" t="str">
            <v>01ud-External wall</v>
          </cell>
          <cell r="MV15" t="str">
            <v>01ud-Triple-low-e Kr08</v>
          </cell>
          <cell r="NE15" t="str">
            <v>01ud-Standard PU on wood</v>
          </cell>
          <cell r="NN15" t="str">
            <v>01ud-Heat recovery unit</v>
          </cell>
          <cell r="NW15" t="str">
            <v>01ud-</v>
          </cell>
          <cell r="OF15" t="str">
            <v>0767sr03-Wagner Solar - Duschrinne ECOshower 800</v>
          </cell>
          <cell r="RL15" t="str">
            <v>0336ws03-rihter - Rihter Pasiv</v>
          </cell>
        </row>
        <row r="16">
          <cell r="MM16" t="str">
            <v>02ud-Roof</v>
          </cell>
          <cell r="MV16" t="str">
            <v>02ud-Triple-low-e Kr12</v>
          </cell>
          <cell r="NE16" t="str">
            <v>02ud-Junction PU on wood</v>
          </cell>
          <cell r="NN16" t="str">
            <v>97ud-Default</v>
          </cell>
          <cell r="NW16" t="str">
            <v>02ud-</v>
          </cell>
          <cell r="OF16" t="str">
            <v>0766sr03-Wagner Solar - Duschrinne ECOshower 900</v>
          </cell>
          <cell r="RL16" t="str">
            <v>0338ws03-alligator - ALLIGATOR Passivhaus WDVS</v>
          </cell>
        </row>
        <row r="17">
          <cell r="MM17" t="str">
            <v>03ud-Basement ceiling</v>
          </cell>
          <cell r="MV17" t="str">
            <v>92ud-Single glazing</v>
          </cell>
          <cell r="NE17" t="str">
            <v>03ud-Wide PU on wood</v>
          </cell>
          <cell r="NN17" t="str">
            <v>98ud-Extract air</v>
          </cell>
          <cell r="NW17" t="str">
            <v>03ud-</v>
          </cell>
          <cell r="OF17" t="str">
            <v>0765sr03-Wagner Solar - Duschrohr ECOshower 15</v>
          </cell>
          <cell r="RL17" t="str">
            <v>0339ws03-alsecco - alsecco Passivhaussystem</v>
          </cell>
        </row>
        <row r="18">
          <cell r="MM18" t="str">
            <v>04ud-Partition wall</v>
          </cell>
          <cell r="MV18" t="str">
            <v>93ud-Double  glazing 4/12mm air /4</v>
          </cell>
          <cell r="NE18" t="str">
            <v>51ud-PH frame: average thermal quality</v>
          </cell>
          <cell r="NN18" t="str">
            <v>99ud-Compact unit selected in 'Compact' worksheet</v>
          </cell>
          <cell r="NW18" t="str">
            <v>04ud-</v>
          </cell>
          <cell r="OF18" t="str">
            <v>0790sr03-Wagner Solar - Duschwanne ECOshower 900x900, 1200x900</v>
          </cell>
          <cell r="RL18" t="str">
            <v>0341ws03-Brillux - PassivHaus WDV-System</v>
          </cell>
        </row>
        <row r="19">
          <cell r="MM19" t="str">
            <v>93ud-Perforated bricks 24 - existing building</v>
          </cell>
          <cell r="MV19" t="str">
            <v>94ud-Double  glazing 4/16mm air /4</v>
          </cell>
          <cell r="NE19" t="str">
            <v>52ud-PH frame: good thermal quality</v>
          </cell>
          <cell r="NN19" t="str">
            <v>0485vs03-Aerex  - Reco-Boxx 600 Flat / EV</v>
          </cell>
          <cell r="NW19" t="str">
            <v>05ud-</v>
          </cell>
          <cell r="OF19" t="str">
            <v xml:space="preserve">0793sr03-Dutch Solar Systems b.v. - DSS showerdrain channel WWHR model 800/3 </v>
          </cell>
          <cell r="RL19" t="str">
            <v>0342ws03-Caparol - Capatect-WDVS für Passivhaus-Bauweise</v>
          </cell>
        </row>
        <row r="20">
          <cell r="MM20" t="str">
            <v>94ud-Solid brick 38 - existing building</v>
          </cell>
          <cell r="MV20" t="str">
            <v>95ud-Double  glazing 4/20mm air /4</v>
          </cell>
          <cell r="NE20" t="str">
            <v>53ud-EXISTING: timber 45 mm</v>
          </cell>
          <cell r="NN20" t="str">
            <v>0483vs03-Aerex  - Reco-Boxx 170 C, Reco-Boxx 170 CB</v>
          </cell>
          <cell r="NW20" t="str">
            <v>06ud-</v>
          </cell>
          <cell r="OF20" t="str">
            <v>0792sr03-Wagner Solar - DSS showerdrain channel WWHR model 900/4</v>
          </cell>
          <cell r="RL20" t="str">
            <v>0343ws03-danwood - DANWOOD PASSIVHAUS-BAUSYSTEM</v>
          </cell>
        </row>
        <row r="21">
          <cell r="MM21" t="str">
            <v>95ud-Half timbered 18 - existing building</v>
          </cell>
          <cell r="MV21" t="str">
            <v>96ud-Double  glazing 4/25mm air /4</v>
          </cell>
          <cell r="NE21" t="str">
            <v>54ud-EXISTING: timber 68 mm</v>
          </cell>
          <cell r="NN21" t="str">
            <v>0259vs03-Aerex  - Reco-Boxx 600</v>
          </cell>
          <cell r="NW21" t="str">
            <v>07ud-</v>
          </cell>
          <cell r="OF21" t="str">
            <v>0791sr03-Wagner Solar - DSS shower-pipe(vertical) WWHR, model T-DW3, STANDARD</v>
          </cell>
          <cell r="RL21" t="str">
            <v>0344ws03-eder - EDERPLAN XP 50 TRIONIC</v>
          </cell>
        </row>
        <row r="22">
          <cell r="MM22" t="str">
            <v>96ud-Perforated bricks 30 - existing building</v>
          </cell>
          <cell r="MV22" t="str">
            <v>97ud-Double  glazing 4/30mm air /4</v>
          </cell>
          <cell r="NE22" t="str">
            <v>55ud-EXISTING: PVC good</v>
          </cell>
          <cell r="NN22" t="str">
            <v>0257vs03-Aerex  - Reco-Boxx 300</v>
          </cell>
          <cell r="NW22" t="str">
            <v>08ud-</v>
          </cell>
          <cell r="OF22" t="str">
            <v/>
          </cell>
          <cell r="RL22" t="str">
            <v>0345ws03-fingerhaus - FINGERHAUS PASSIVHAUS-BAUSYSTEM</v>
          </cell>
        </row>
        <row r="23">
          <cell r="MM23" t="str">
            <v>97ud-Existing building-precast reinforced concrete building element</v>
          </cell>
          <cell r="MV23" t="str">
            <v>98ud-Triple  glazing 4/10air/4/10air/4</v>
          </cell>
          <cell r="NE23" t="str">
            <v>56ud-EXISTING: PVC until 1998</v>
          </cell>
          <cell r="NN23" t="str">
            <v>0258vs03-Aerex  - Reco-Boxx 400</v>
          </cell>
          <cell r="NW23" t="str">
            <v>09ud-</v>
          </cell>
          <cell r="OF23" t="str">
            <v/>
          </cell>
          <cell r="RL23" t="str">
            <v>0346ws03-Metsä-Wood-Finnframe - FinnFrame-Bausystem</v>
          </cell>
        </row>
        <row r="24">
          <cell r="MM24" t="str">
            <v>98ud-Existing building-wooden beam ceiling</v>
          </cell>
          <cell r="MV24" t="str">
            <v>99ud-Double low-E glazing  4/16Argon90%/4 Epsilon=0.1</v>
          </cell>
          <cell r="NE24" t="str">
            <v>57ud-EXISTING: PVC before 1972</v>
          </cell>
          <cell r="NN24" t="str">
            <v>0260vs03-Aerex  - Reco-Boxx COMFORT</v>
          </cell>
          <cell r="NW24" t="str">
            <v>10ud-</v>
          </cell>
          <cell r="OF24" t="str">
            <v/>
          </cell>
          <cell r="RL24" t="str">
            <v>0347ws03-Metsä-Wood-Kerto - Kerto-Bausystem</v>
          </cell>
        </row>
        <row r="25">
          <cell r="MM25" t="str">
            <v>99ud-Existing building-basement ceiling</v>
          </cell>
          <cell r="MV25" t="str">
            <v xml:space="preserve">0665gl03-Guardian - ClimaGuard nrG (4:/12/4/12/:4 Kr 90%) </v>
          </cell>
          <cell r="NE25" t="str">
            <v>58ud-EXISTING: metallic, with thermal break</v>
          </cell>
          <cell r="NN25" t="str">
            <v>0780vs03-ALDES Aéraulique - Dee Fly Cube 300</v>
          </cell>
          <cell r="NW25" t="str">
            <v>0509ch03-Aerex PHK 180</v>
          </cell>
          <cell r="OF25" t="str">
            <v/>
          </cell>
          <cell r="RL25" t="str">
            <v>0348ws03-MERK Timber GmbH - Leno Brettsperrholz</v>
          </cell>
        </row>
        <row r="26">
          <cell r="MM26" t="str">
            <v>0336ws03-rihter - Rihter Pasiv</v>
          </cell>
          <cell r="MV26" t="str">
            <v xml:space="preserve">0666gl03-AGC - iplus Advanced 1.0 (4:/12/4/12/:4 Kr 90%) </v>
          </cell>
          <cell r="NE26" t="str">
            <v xml:space="preserve">59ud-EXISTING: metallic, without thermal break </v>
          </cell>
          <cell r="NN26" t="str">
            <v>0505vs03-Amalva UAB  - Komfovent - Domekt REGO-450</v>
          </cell>
          <cell r="NW26" t="str">
            <v>0386ch03-Drexel und Weiss - aerosmart m</v>
          </cell>
          <cell r="OF26" t="str">
            <v/>
          </cell>
          <cell r="RL26" t="str">
            <v>0349ws03-gisoton - GISOPLAN-THERM 375/225</v>
          </cell>
        </row>
        <row r="27">
          <cell r="MM27" t="str">
            <v>0338ws03-alligator - ALLIGATOR Passivhaus WDVS</v>
          </cell>
          <cell r="MV27" t="str">
            <v xml:space="preserve">0667gl03-AGC - iplus Advanced 1.0 (4:/14/4/14/:4 Ar 90%) </v>
          </cell>
          <cell r="NE27" t="str">
            <v>60ud-EXISTING: metallic, without thermal break, paint</v>
          </cell>
          <cell r="NN27" t="str">
            <v>0506vs03-Amalva UAB  - Komfovent - Domekt RECU-400</v>
          </cell>
          <cell r="NW27" t="str">
            <v>0388ch03-Genvex A/S - Combi 185L (operation point 150 m³/h)</v>
          </cell>
          <cell r="OF27" t="str">
            <v/>
          </cell>
          <cell r="RL27" t="str">
            <v>0352ws03-hotblok - HOTBLOK Bausystem für Passivhäuser</v>
          </cell>
        </row>
        <row r="28">
          <cell r="MM28" t="str">
            <v>0339ws03-alsecco - alsecco Passivhaussystem</v>
          </cell>
          <cell r="MV28" t="str">
            <v xml:space="preserve">0668gl03-AGC - iplus Advanced 1.0 (4:/15/4/15/:4 Ar 90%) </v>
          </cell>
          <cell r="NE28" t="str">
            <v>61ud-INSTALLATION SITUATION: timber, not insulated, masonry, not insulated</v>
          </cell>
          <cell r="NN28" t="str">
            <v>0650vs03-ATREA - DUPLEX Easy 400</v>
          </cell>
          <cell r="NW28" t="str">
            <v>0389ch03-Genvex A/S - Combi 185L (operation point 200 m³/h)</v>
          </cell>
          <cell r="OF28" t="str">
            <v/>
          </cell>
          <cell r="RL28" t="str">
            <v>0353ws03-isorast - Isorast-Schalungssystem</v>
          </cell>
        </row>
        <row r="29">
          <cell r="MM29" t="str">
            <v>0341ws03-Brillux - PassivHaus WDV-System</v>
          </cell>
          <cell r="MV29" t="str">
            <v xml:space="preserve">0669gl03-AGC - iplus Advanced 1.0 (4:/16/4/16/:4 Ar 90%) </v>
          </cell>
          <cell r="NE29" t="str">
            <v>62ud-INSTALLATION SITUATION: timber, not insulated, covered with 60 mm EIFS</v>
          </cell>
          <cell r="NN29" t="str">
            <v>0661vs03-ATREA - DUPLEX Easy 300</v>
          </cell>
          <cell r="NW29" t="str">
            <v>0390ch03-NILAN A/S - Compact P (operation point 92 m³/h)</v>
          </cell>
          <cell r="OF29" t="str">
            <v/>
          </cell>
          <cell r="RL29" t="str">
            <v>0355ws03-isover-hb-hlf - ISOVER Holzbausystem für Passivhäuser (mit hinterlüfteter Fassade)</v>
          </cell>
        </row>
        <row r="30">
          <cell r="MM30" t="str">
            <v>0342ws03-Caparol - Capatect-WDVS für Passivhaus-Bauweise</v>
          </cell>
          <cell r="MV30" t="str">
            <v xml:space="preserve">0670gl03-AGC - iplus Top 1.1 (4:/10/4/10/:4 Kr 90%) </v>
          </cell>
          <cell r="NE30" t="str">
            <v>63ud-INSTALLATION SITUATION: PVC, not insulated, masonry, not insulated</v>
          </cell>
          <cell r="NN30" t="str">
            <v>0662vs03-ATREA - DUPLEX Easy 250</v>
          </cell>
          <cell r="NW30" t="str">
            <v>0391ch03-NILAN A/S - Compact P (operation point 172 m³/h)</v>
          </cell>
          <cell r="OF30" t="str">
            <v/>
          </cell>
          <cell r="RL30" t="str">
            <v>0356ws03-isover-hb-wdvs - ISOVER Holzbausystem für Passivhäuser (mit Wärmedämmverbundsystem)</v>
          </cell>
        </row>
        <row r="31">
          <cell r="MM31" t="str">
            <v>0343ws03-danwood - DANWOOD PASSIVHAUS-BAUSYSTEM</v>
          </cell>
          <cell r="MV31" t="str">
            <v xml:space="preserve">0671gl03-AGC - iplus Top 1.1 (4:/12/4/12/:4 Kr 90%) </v>
          </cell>
          <cell r="NE31" t="str">
            <v>64ud-INSTALLATION SITUATION: PVC, not insulated, insulated with EIFS 6cm</v>
          </cell>
          <cell r="NN31" t="str">
            <v>0516vs03-ATREA - DUPLEX370EC4</v>
          </cell>
          <cell r="NW31" t="str">
            <v>0244ch03-Stiebel Eltron - LWZ 304</v>
          </cell>
          <cell r="OF31" t="str">
            <v/>
          </cell>
          <cell r="RL31" t="str">
            <v>0357ws03-isover-mb-hlf - ISOVER Massivbausystem für Passivhäuser (mit hinterlüfteter Fassade)</v>
          </cell>
        </row>
        <row r="32">
          <cell r="MM32" t="str">
            <v>0344ws03-eder - EDERPLAN XP 50 TRIONIC</v>
          </cell>
          <cell r="MV32" t="str">
            <v xml:space="preserve">0672gl03-AGC - iplus Top 1.1 (4:/14/4/14/:4 Ar 90%) </v>
          </cell>
          <cell r="NE32" t="str">
            <v>65ud-INSTALLATION SITUATION: Metal, no thermal break, masonry wall, not insulated</v>
          </cell>
          <cell r="NN32" t="str">
            <v>0109vs03-Bauinfocenter - WRG 400</v>
          </cell>
          <cell r="NW32" t="str">
            <v>0383ch03-Tecalor - THZ 304</v>
          </cell>
          <cell r="OF32" t="str">
            <v/>
          </cell>
          <cell r="RL32" t="str">
            <v>0358ws03-isover-mb-wdvs - ISOVER Massivbausystem für Passivhäuser (mit Wärmedämmverbundsystem)</v>
          </cell>
        </row>
        <row r="33">
          <cell r="MM33" t="str">
            <v>0345ws03-fingerhaus - FINGERHAUS PASSIVHAUS-BAUSYSTEM</v>
          </cell>
          <cell r="MV33" t="str">
            <v xml:space="preserve">0673gl03-AGC - iplus Top 1.1 (4:/15/4/15/:4 Ar 90%) </v>
          </cell>
          <cell r="NE33" t="str">
            <v>66ud-INSTALLATION SITUATION: insulated timber, EIFS, in insulation layer</v>
          </cell>
          <cell r="NN33" t="str">
            <v>0261vs03-Benzing  - WRGZ 300</v>
          </cell>
          <cell r="NW33" t="str">
            <v>0392ch03-Zimmermann - Proxon  PH-S</v>
          </cell>
          <cell r="OF33" t="str">
            <v/>
          </cell>
          <cell r="RL33" t="str">
            <v>0359ws03-kingspan - WDV-System mit Kooltherm K5 022</v>
          </cell>
        </row>
        <row r="34">
          <cell r="MM34" t="str">
            <v>0346ws03-Metsä-Wood-Finnframe - FinnFrame-Bausystem</v>
          </cell>
          <cell r="MV34" t="str">
            <v xml:space="preserve">0674gl03-AGC - iplus Top 1.1 (4:/16/4/16/:4 Ar 90%) </v>
          </cell>
          <cell r="NE34" t="str">
            <v>67ud-INSTALLATION SITUATION: insulated timber, EIFS, partially on masonry wall</v>
          </cell>
          <cell r="NN34" t="str">
            <v>0262vs03-Benzing  - WRGZ 400</v>
          </cell>
          <cell r="NW34" t="str">
            <v/>
          </cell>
          <cell r="OF34" t="str">
            <v/>
          </cell>
          <cell r="RL34" t="str">
            <v>0360ws03-kingspan-tek - Kingspan TEK Bausystem</v>
          </cell>
        </row>
        <row r="35">
          <cell r="MM35" t="str">
            <v>0347ws03-Metsä-Wood-Kerto - Kerto-Bausystem</v>
          </cell>
          <cell r="MV35" t="str">
            <v xml:space="preserve">0675gl03-AGC - iplus Top 1.1T (4:/10/4/10/:4 Kr 90%) </v>
          </cell>
          <cell r="NE35" t="str">
            <v>68ud-INSTALLATION SITUATION: insulated timber, EIFS, flush with the masonry wall on the outside</v>
          </cell>
          <cell r="NN35" t="str">
            <v>0641vs03-bluMartin - freeAir100</v>
          </cell>
          <cell r="NW35" t="str">
            <v/>
          </cell>
          <cell r="OF35" t="str">
            <v/>
          </cell>
          <cell r="RL35" t="str">
            <v>0361ws03-knauf - Knauf WARM-WAND Systeme</v>
          </cell>
        </row>
        <row r="36">
          <cell r="MM36" t="str">
            <v>0348ws03-MERK Timber GmbH - Leno Brettsperrholz</v>
          </cell>
          <cell r="MV36" t="str">
            <v xml:space="preserve">0676gl03-AGC - iplus Top 1.1T (4:/12/4/12/:4 Kr 90%) </v>
          </cell>
          <cell r="NE36" t="str">
            <v>69ud-INSTALLATION SITUATION: insulated timber, lightweight wall (optimal)</v>
          </cell>
          <cell r="NN36" t="str">
            <v>0581vs03-Brink - renovent-sky150</v>
          </cell>
          <cell r="NW36" t="str">
            <v/>
          </cell>
          <cell r="OF36" t="str">
            <v/>
          </cell>
          <cell r="RL36" t="str">
            <v>0363ws03-Lebensraum Holz - FREE-Bausystem</v>
          </cell>
        </row>
        <row r="37">
          <cell r="MM37" t="str">
            <v>0349ws03-gisoton - GISOPLAN-THERM 375/225</v>
          </cell>
          <cell r="MV37" t="str">
            <v xml:space="preserve">0677gl03-AGC - iplus Top 1.1T (4:/14/4/14/:4 Ar 90%) </v>
          </cell>
          <cell r="NE37" t="str">
            <v>70ud-INSTALLATION SITUATION: insulated timber, insulated concrete formwork (optimal)</v>
          </cell>
          <cell r="NN37" t="str">
            <v>0532vs03-Brink - Renovent Excellent 300 (Plus)</v>
          </cell>
          <cell r="NW37" t="str">
            <v/>
          </cell>
          <cell r="OF37" t="str">
            <v/>
          </cell>
          <cell r="RL37" t="str">
            <v>0364ws03-leipfinger - Unipor W07 CORISO</v>
          </cell>
        </row>
        <row r="38">
          <cell r="MM38" t="str">
            <v>0352ws03-hotblok - HOTBLOK Bausystem für Passivhäuser</v>
          </cell>
          <cell r="MV38" t="str">
            <v xml:space="preserve">0678gl03-AGC - iplus Top 1.1T (4:/15/4/15/:4 Ar 90%) </v>
          </cell>
          <cell r="NE38" t="str">
            <v>71ud-INSTALLATION SITUATION: insulated PVC, EIFS, insulation layer</v>
          </cell>
          <cell r="NN38" t="str">
            <v>0265vs03-Brink - renovent-sky300</v>
          </cell>
          <cell r="NW38" t="str">
            <v/>
          </cell>
          <cell r="OF38" t="str">
            <v/>
          </cell>
          <cell r="RL38" t="str">
            <v>0365ws03-lumar-eko - LUMAR PASIV EKO</v>
          </cell>
        </row>
        <row r="39">
          <cell r="MM39" t="str">
            <v>0353ws03-isorast - Isorast-Schalungssystem</v>
          </cell>
          <cell r="MV39" t="str">
            <v xml:space="preserve">0679gl03-AGC - iplus Top 1.1T (4:/16/4/16/:4 Ar 90%) </v>
          </cell>
          <cell r="NE39" t="str">
            <v>72ud-INSTALLATION SITUATION: insulated PVC, EIFS, partially on masonry wall</v>
          </cell>
          <cell r="NN39" t="str">
            <v>0503vs03-Brink - Renovent Excellent 400 (Plus)</v>
          </cell>
          <cell r="NW39" t="str">
            <v/>
          </cell>
          <cell r="OF39" t="str">
            <v/>
          </cell>
          <cell r="RL39" t="str">
            <v>0367ws03-rockwool - Rockshell</v>
          </cell>
        </row>
        <row r="40">
          <cell r="MM40" t="str">
            <v>0355ws03-isover-hb-hlf - ISOVER Holzbausystem für Passivhäuser (mit hinterlüfteter Fassade)</v>
          </cell>
          <cell r="MV40" t="str">
            <v xml:space="preserve">0409gl03-Guardian - ClimaGuard nrG (4:/18/4/18/:4 Ar 90%) </v>
          </cell>
          <cell r="NE40" t="str">
            <v>73ud-INSTALLATION SITUATION: insulated PVC, EIFS, flush with the masonry wall on the outside</v>
          </cell>
          <cell r="NN40" t="str">
            <v xml:space="preserve">0264vs03-Brink - Renovent HR Large </v>
          </cell>
          <cell r="NW40" t="str">
            <v/>
          </cell>
          <cell r="OF40" t="str">
            <v/>
          </cell>
          <cell r="RL40" t="str">
            <v>0369ws03-stotherm-classic - StoTherm Classic für Passivhäuser</v>
          </cell>
        </row>
        <row r="41">
          <cell r="MM41" t="str">
            <v>0356ws03-isover-hb-wdvs - ISOVER Holzbausystem für Passivhäuser (mit Wärmedämmverbundsystem)</v>
          </cell>
          <cell r="MV41" t="str">
            <v xml:space="preserve">0410gl03-Guardian - ClimaGuard nrG (4:/16/4/16/:4 Ar 90%) </v>
          </cell>
          <cell r="NE41" t="str">
            <v>74ud-INSTALLATION SITUATION: insulated PVC, lightweight wall (optimal)</v>
          </cell>
          <cell r="NN41" t="str">
            <v>0801vs03-Brötje - LivingAir BLAK 300</v>
          </cell>
          <cell r="NW41" t="str">
            <v/>
          </cell>
          <cell r="OF41" t="str">
            <v/>
          </cell>
          <cell r="RL41" t="str">
            <v>0371ws03-vpg - VST Passivhaus-Verbundschalungssystem</v>
          </cell>
        </row>
        <row r="42">
          <cell r="MM42" t="str">
            <v>0357ws03-isover-mb-hlf - ISOVER Massivbausystem für Passivhäuser (mit hinterlüfteter Fassade)</v>
          </cell>
          <cell r="MV42" t="str">
            <v xml:space="preserve">0411gl03-Guardian - ClimaGuard nrG (4:/14/4/14/:4 Ar 90%) </v>
          </cell>
          <cell r="NE42" t="str">
            <v>75ud-INSTALLATION SITUATION: insulated PVC, insulated concrete formwork (optimal)</v>
          </cell>
          <cell r="NN42" t="str">
            <v>0663vs03-Brötje - LivingAir BLAK 450</v>
          </cell>
          <cell r="NW42" t="str">
            <v/>
          </cell>
          <cell r="OF42" t="str">
            <v/>
          </cell>
          <cell r="RL42" t="str">
            <v>0372ws03-wolf - Wolf-Thermo-Module</v>
          </cell>
        </row>
        <row r="43">
          <cell r="MM43" t="str">
            <v>0358ws03-isover-mb-wdvs - ISOVER Massivbausystem für Passivhäuser (mit Wärmedämmverbundsystem)</v>
          </cell>
          <cell r="MV43" t="str">
            <v xml:space="preserve">0412gl03-Guardian - ClimaGuard nrG (4:/12/4/12/:4 Kr 90%) </v>
          </cell>
          <cell r="NE43" t="str">
            <v>76ud-INSTALLATION SITUATION: insulated timber-aluminium, EIFS, insulation layer</v>
          </cell>
          <cell r="NN43" t="str">
            <v>0712vs03-Buderus - Buderus Logavent HRV2-350</v>
          </cell>
          <cell r="NW43" t="str">
            <v/>
          </cell>
          <cell r="OF43" t="str">
            <v/>
          </cell>
          <cell r="RL43" t="str">
            <v>0373ws03-a-hus - A-Hus PASSIVE HOUSE SYSTEM</v>
          </cell>
        </row>
        <row r="44">
          <cell r="MM44" t="str">
            <v>0359ws03-kingspan - WDV-System mit Kooltherm K5 022</v>
          </cell>
          <cell r="MV44" t="str">
            <v xml:space="preserve">0625gl03-Guardian - ClimaGuard Premium2 (4:/16/4/16/:4 Ar 90%) </v>
          </cell>
          <cell r="NE44" t="str">
            <v>77ud-INSTALLATION SITUATION: insulated timber-aluminium, EIFS, partially on masonry wall</v>
          </cell>
          <cell r="NN44" t="str">
            <v>0713vs03-Buderus - Buderus Logavent HRV2-230</v>
          </cell>
          <cell r="NW44" t="str">
            <v/>
          </cell>
          <cell r="OF44" t="str">
            <v/>
          </cell>
          <cell r="RL44" t="str">
            <v>0374fs03-DOW - DOW Passivhaus Fundamentplattendämmsystem</v>
          </cell>
        </row>
        <row r="45">
          <cell r="MM45" t="str">
            <v>0360ws03-kingspan-tek - Kingspan TEK Bausystem</v>
          </cell>
          <cell r="MV45" t="str">
            <v xml:space="preserve">0626gl03-Guardian - ClimaGuard Premium2 (4:/16/4/16/:4 Ar 90%) </v>
          </cell>
          <cell r="NE45" t="str">
            <v>78ud-INSTALLATION SITUATION: insulated timber-aluminium, lightweight wall (centre)</v>
          </cell>
          <cell r="NN45" t="str">
            <v>0714vs03-Buderus - Buderus Logavent HRV2-140</v>
          </cell>
          <cell r="NW45" t="str">
            <v/>
          </cell>
          <cell r="OF45" t="str">
            <v/>
          </cell>
          <cell r="RL45" t="str">
            <v>0375fs03-foamglas - PC® PERISAVE SYSTEM - Foamglaspassivhausdämmung</v>
          </cell>
        </row>
        <row r="46">
          <cell r="MM46" t="str">
            <v>0361ws03-knauf - Knauf WARM-WAND Systeme</v>
          </cell>
          <cell r="MV46" t="str">
            <v xml:space="preserve">0627gl03-Guardian - ClimaGuard Premium2 (4:/14/4/14/:4 Ar 90%) </v>
          </cell>
          <cell r="NE46" t="str">
            <v>79ud-INSTALLATION SITUATION: insulated timber-aluminium, concrete formwork (optimal)</v>
          </cell>
          <cell r="NN46" t="str">
            <v xml:space="preserve">0266vs03-Buderus - Logavent HRV 21 V2 </v>
          </cell>
          <cell r="NW46" t="str">
            <v/>
          </cell>
          <cell r="OF46" t="str">
            <v/>
          </cell>
          <cell r="RL46" t="str">
            <v>0376fs03-isolohr - ISOLOHR Passivhaus Floor slab</v>
          </cell>
        </row>
        <row r="47">
          <cell r="MM47" t="str">
            <v>0363ws03-Lebensraum Holz - FREE-Bausystem</v>
          </cell>
          <cell r="MV47" t="str">
            <v xml:space="preserve">0628gl03-Guardian - ClimaGuard Premium2 (4:/12/4/12/:4 Kr 90%) </v>
          </cell>
          <cell r="NE47" t="str">
            <v>80ud-INSTALLATION SITUATION: insulated timber-aluminium, concrete formwork (inside installation)</v>
          </cell>
          <cell r="NN47" t="str">
            <v xml:space="preserve">0267vs03-Buderus - Logavent HRV 31 </v>
          </cell>
          <cell r="NW47" t="str">
            <v/>
          </cell>
          <cell r="OF47" t="str">
            <v/>
          </cell>
          <cell r="RL47" t="str">
            <v>0377fs03-jackon - JACKODUR Atlas Floor slab</v>
          </cell>
        </row>
        <row r="48">
          <cell r="MM48" t="str">
            <v>0364ws03-leipfinger - Unipor W07 CORISO</v>
          </cell>
          <cell r="MV48" t="str">
            <v xml:space="preserve">0417gl03-Interpane - iplus 3 CLS  und CLST (4/12/:4/12/:4 Kr 90%) </v>
          </cell>
          <cell r="NE48" t="str">
            <v>81ud-INSTALLATION SITUATION: insulated timber-aluminium, short alum casing, EIFS, insulation layer</v>
          </cell>
          <cell r="NN48" t="str">
            <v>0783vs03-Dantherm - Dantherm HCC 2</v>
          </cell>
          <cell r="NW48" t="str">
            <v/>
          </cell>
          <cell r="OF48" t="str">
            <v/>
          </cell>
          <cell r="RL48" t="str">
            <v>0379fs03-isoquick - Isoquick Wärmegedämmte Wanne</v>
          </cell>
        </row>
        <row r="49">
          <cell r="MM49" t="str">
            <v>0365ws03-lumar-eko - LUMAR PASIV EKO</v>
          </cell>
          <cell r="MV49" t="str">
            <v xml:space="preserve">0418gl03-Interpane - iplus 3 CLS  und CLST (4/10/:4/10/:4 Kr 90%) </v>
          </cell>
          <cell r="NE49" t="str">
            <v>82ud-INSTALLATION SITUATION: insulated timber-aluminium, short alum casing, lightweight wall (centre)</v>
          </cell>
          <cell r="NN49" t="str">
            <v>0272vs03-Dantherm  - Dantherm HCH 5</v>
          </cell>
          <cell r="NW49" t="str">
            <v/>
          </cell>
          <cell r="OF49" t="str">
            <v/>
          </cell>
          <cell r="RL49" t="str">
            <v>0384ws03-Beattie - Beattie Passiv Holzbausystem</v>
          </cell>
        </row>
        <row r="50">
          <cell r="MM50" t="str">
            <v>0367ws03-rockwool - Rockshell</v>
          </cell>
          <cell r="MV50" t="str">
            <v xml:space="preserve">0422gl03-Interpane - iplus 3 LS und LST (4/16/:4/16/:4 Ar 90%) </v>
          </cell>
          <cell r="NE50" t="str">
            <v>83ud-INSTALLATION SITUATION: insulated timber-aluminium, short alum casing, concrete formwork wall (optimal)</v>
          </cell>
          <cell r="NN50" t="str">
            <v>0273vs03-Dantherm  - Dantherm HCH 8</v>
          </cell>
          <cell r="NW50" t="str">
            <v/>
          </cell>
          <cell r="OF50" t="str">
            <v/>
          </cell>
          <cell r="RL50" t="str">
            <v>0472ws03-steico - STEICO-Bausystem</v>
          </cell>
        </row>
        <row r="51">
          <cell r="MM51" t="str">
            <v>0369ws03-stotherm-classic - StoTherm Classic für Passivhäuser</v>
          </cell>
          <cell r="MV51" t="str">
            <v xml:space="preserve">0423gl03-Interpane - iplus 3 LS und LST (4/14/:4/14/:4 Ar 90%) </v>
          </cell>
          <cell r="NE51" t="str">
            <v>84ud-INSTALLATION SITUATION: insulated timber-aluminium, concrete formwork wall (centre)</v>
          </cell>
          <cell r="NN51" t="str">
            <v>0274vs03-Dantherm  - Dantherm HCV 3</v>
          </cell>
          <cell r="NW51" t="str">
            <v/>
          </cell>
          <cell r="OF51" t="str">
            <v/>
          </cell>
          <cell r="RL51" t="str">
            <v>0511es03-isover-enerphit-mb-wdvs - Modernisierung bestehender Massivbauweise mit WDVS</v>
          </cell>
        </row>
        <row r="52">
          <cell r="MM52" t="str">
            <v>0371ws03-vpg - VST Passivhaus-Verbundschalungssystem</v>
          </cell>
          <cell r="MV52" t="str">
            <v xml:space="preserve">0424gl03-Interpane - iplus 3 LS und LST clear float (4/16/:4/16/:4 Ar 90%) </v>
          </cell>
          <cell r="NE52" t="str">
            <v>85ud-INSTALLATION SITUATION MULLION-TRANSOM: timber, outside, in front of the facade</v>
          </cell>
          <cell r="NN52" t="str">
            <v>0275vs03-Dantherm  - Dantherm HCV 5</v>
          </cell>
          <cell r="NW52" t="str">
            <v/>
          </cell>
          <cell r="OF52" t="str">
            <v/>
          </cell>
          <cell r="RL52" t="str">
            <v>0523ws03-tegl - Egernsund Tegl - Passivhus System +C</v>
          </cell>
        </row>
        <row r="53">
          <cell r="MM53" t="str">
            <v>0372ws03-wolf - Wolf-Thermo-Module</v>
          </cell>
          <cell r="MV53" t="str">
            <v xml:space="preserve">0425gl03-Interpane - iplus 3 LS und LST clear float (4/14/:4/14/:4 Ar 90%) </v>
          </cell>
          <cell r="NE53" t="str">
            <v>86ud-INSTALLATION SITUATION MULLION-TRANSOM: timber, flush with the facade on the outside</v>
          </cell>
          <cell r="NN53" t="str">
            <v xml:space="preserve">0704vs03-aerosilent stratos - Drexel und Weiss </v>
          </cell>
          <cell r="NW53" t="str">
            <v/>
          </cell>
          <cell r="OF53" t="str">
            <v/>
          </cell>
          <cell r="RL53" t="str">
            <v>0543ws03-hoerl-hartmann - Unipor W07 CORISO</v>
          </cell>
        </row>
        <row r="54">
          <cell r="MM54" t="str">
            <v>0373ws03-a-hus - A-Hus PASSIVE HOUSE SYSTEM</v>
          </cell>
          <cell r="MV54" t="str">
            <v xml:space="preserve">0438gl03-Saint-Gobain Glass Germany - SGG CLIMATOP LUX (4:/14/4/14/:4  Ar 90%) </v>
          </cell>
          <cell r="NE54" t="str">
            <v>87ud-INSTALLATION SITUATION MULLION-TRANSOM: timber, in the insulation layer</v>
          </cell>
          <cell r="NN54" t="str">
            <v>0482vs03-Drexel und Weiss  - aerosilent bianco</v>
          </cell>
          <cell r="NW54" t="str">
            <v/>
          </cell>
          <cell r="OF54" t="str">
            <v/>
          </cell>
          <cell r="RL54" t="str">
            <v>0588ws03-lumar-energy - LUMAR PASIV Energy</v>
          </cell>
        </row>
        <row r="55">
          <cell r="MM55" t="str">
            <v>0374fs03-DOW - DOW Passivhaus Fundamentplattendämmsystem</v>
          </cell>
          <cell r="MV55" t="str">
            <v xml:space="preserve">0439gl03-Saint-Gobain Glass Germany - SGG CLIMATOP LUX (4:/16/4/16/:4  Ar 90%) </v>
          </cell>
          <cell r="NE55" t="str">
            <v>88ud-INSTALLATION SITUATION MULLION-TRANSOM: timber, between insulation layer and wall</v>
          </cell>
          <cell r="NN55" t="str">
            <v>0276vs03-Drexel und Weiss  - aerosilent-topo</v>
          </cell>
          <cell r="NW55" t="str">
            <v/>
          </cell>
          <cell r="OF55" t="str">
            <v/>
          </cell>
          <cell r="RL55" t="str">
            <v>0594ws03-Cygnum - Cygnum Passive 350</v>
          </cell>
        </row>
        <row r="56">
          <cell r="MM56" t="str">
            <v>0375fs03-foamglas - PC® PERISAVE SYSTEM - Foamglaspassivhausdämmung</v>
          </cell>
          <cell r="MV56" t="str">
            <v xml:space="preserve">0440gl03-Saint-Gobain Glass Germany - SGG CLIMATOP LUX (4:/18/4/18/:4  Ar 90%) </v>
          </cell>
          <cell r="NE56" t="str">
            <v>89ud-INSTALLATION SITUATION MULLION-TRANSOM: timber, flush with the insulation layer on the inside</v>
          </cell>
          <cell r="NN56" t="str">
            <v>0695vs03-Enervent - LTR-2 eco EC (DP)</v>
          </cell>
          <cell r="NW56" t="str">
            <v/>
          </cell>
          <cell r="OF56" t="str">
            <v/>
          </cell>
          <cell r="RL56" t="str">
            <v>0597es03-isover-enerphit-mb-hlf-holz - Modernisierung bestehender Massivbauweise with hinterlüfteter Fassade, Holzunterkonstruktion</v>
          </cell>
        </row>
        <row r="57">
          <cell r="MM57" t="str">
            <v>0376fs03-isolohr - ISOLOHR Passivhaus Floor slab</v>
          </cell>
          <cell r="MV57" t="str">
            <v xml:space="preserve">0441gl03-Saint-Gobain Glass Germany - SGG CLIMATOP LUX II (4:/14/4/14/:4  Ar 90%) </v>
          </cell>
          <cell r="NE57" t="str">
            <v>90ud-INSTALLATION SITUATION MULLION-TRANSOM: steel, outside, in front of the facade</v>
          </cell>
          <cell r="NN57" t="str">
            <v>0252vs03-Enervent - Pelican eco ED (DP)</v>
          </cell>
          <cell r="NW57" t="str">
            <v/>
          </cell>
          <cell r="OF57" t="str">
            <v/>
          </cell>
          <cell r="RL57" t="str">
            <v>0703ws03-Alpha-Beton - PAMAflex Passivhaus-Detailset</v>
          </cell>
        </row>
        <row r="58">
          <cell r="MM58" t="str">
            <v>0377fs03-jackon - JACKODUR Atlas Floor slab</v>
          </cell>
          <cell r="MV58" t="str">
            <v xml:space="preserve">0442gl03-Saint-Gobain Glass Germany - SGG CLIMATOP LUX II (4:/16/4/16/:4  Ar 90%) </v>
          </cell>
          <cell r="NE58" t="str">
            <v>91ud-INSTALLATION SITUATION MULLION-TRANSOM: steel, flush with the insulation layer on the outside</v>
          </cell>
          <cell r="NN58" t="str">
            <v>0231vl03-GEA - Com4mini 750</v>
          </cell>
          <cell r="NW58" t="str">
            <v/>
          </cell>
          <cell r="OF58" t="str">
            <v/>
          </cell>
          <cell r="RL58" t="str">
            <v>0746ws03-ModCell - ModCell Core Passiv</v>
          </cell>
        </row>
        <row r="59">
          <cell r="MM59" t="str">
            <v>0379fs03-isoquick - Isoquick Wärmegedämmte Wanne</v>
          </cell>
          <cell r="MV59" t="str">
            <v xml:space="preserve">0443gl03-Saint-Gobain Glass Germany - SGG CLIMATOP LUX II (4:/18/4/18/:4  Ar 90%) </v>
          </cell>
          <cell r="NE59" t="str">
            <v>92ud-INSTALLATION SITUATION MULLION-TRANSOM: steel, in the insulation layer</v>
          </cell>
          <cell r="NN59" t="str">
            <v>0278vs03-Genvex A/S - GES Energy Opt100</v>
          </cell>
          <cell r="NW59" t="str">
            <v/>
          </cell>
          <cell r="OF59" t="str">
            <v/>
          </cell>
          <cell r="RL59" t="str">
            <v>0770ws03-MARLES HISE MARIBOR d.o.o - MEGA PLUS PASIV</v>
          </cell>
        </row>
        <row r="60">
          <cell r="MM60" t="str">
            <v>0384ws03-Beattie - Beattie Passiv Holzbausystem</v>
          </cell>
          <cell r="MV60" t="str">
            <v xml:space="preserve">0474gl03-Saint-Gobain Glass Germany - SGG PLANITHERM ULTRA N (4:/12/4/12/:4  Ar 90%) </v>
          </cell>
          <cell r="NE60" t="str">
            <v>93ud-INSTALLATION SITUATION MULLION-TRANSOM: steel, between insulation layer and wall</v>
          </cell>
          <cell r="NN60" t="str">
            <v xml:space="preserve">0277vs03-Genvex A/S - GE Energy 1 </v>
          </cell>
          <cell r="NW60" t="str">
            <v/>
          </cell>
          <cell r="OF60" t="str">
            <v/>
          </cell>
          <cell r="RL60" t="str">
            <v>0782ws03-ABC - ABC-TM-pGBS-1</v>
          </cell>
        </row>
        <row r="61">
          <cell r="MM61" t="str">
            <v>0472ws03-steico - STEICO-Bausystem</v>
          </cell>
          <cell r="MV61" t="str">
            <v xml:space="preserve">0475gl03-Saint-Gobain Glass Germany - SGG PLANITHERM ULTRA N (4:/14/4/14/:4  Ar 90%) </v>
          </cell>
          <cell r="NE61" t="str">
            <v>94ud-INSTALLATION SITUATION MULLION-TRANSOM: steel, flush with the insulation layer on the inside</v>
          </cell>
          <cell r="NN61" t="str">
            <v>0630vs03-Glen Dimplex - ZL 150</v>
          </cell>
          <cell r="NW61" t="str">
            <v/>
          </cell>
          <cell r="OF61" t="str">
            <v/>
          </cell>
          <cell r="RL61" t="str">
            <v>0788ws03-ECOCOR - ECOCOR Passiv</v>
          </cell>
        </row>
        <row r="62">
          <cell r="MM62" t="str">
            <v>0511es03-isover-enerphit-mb-wdvs - Modernisierung bestehender Massivbauweise mit WDVS</v>
          </cell>
          <cell r="MV62" t="str">
            <v xml:space="preserve">0476gl03-Saint-Gobain Glass Germany - SGG PLANITHERM ULTRA N (4:/16/4/16/:4  Ar 90%) </v>
          </cell>
          <cell r="NE62" t="str">
            <v>95ud-INSTALLATION SITUATION MULLION-TRANSOM: Alum, outside, in front of the facade</v>
          </cell>
          <cell r="NN62" t="str">
            <v>0691vs03-Glen Dimplex  - ZL 155 HF (C)</v>
          </cell>
          <cell r="NW62" t="str">
            <v/>
          </cell>
          <cell r="OF62" t="str">
            <v/>
          </cell>
          <cell r="RL62" t="str">
            <v>0795ws03-JUB - JUBIZOL PASSIVE</v>
          </cell>
        </row>
        <row r="63">
          <cell r="MM63" t="str">
            <v>0523ws03-tegl - Egernsund Tegl - Passivhus System +C</v>
          </cell>
          <cell r="MV63" t="str">
            <v xml:space="preserve">0477gl03-Saint-Gobain Glass Germany - SGG PLANITHERM ULTRA N (4:/18/4/18/:4  Ar 90%) </v>
          </cell>
          <cell r="NE63" t="str">
            <v>96ud-INSTALLATION SITUATION MULLION-TRANSOM: Alum, flush with the insulation layer on the outside</v>
          </cell>
          <cell r="NN63" t="str">
            <v>0692vs03-Glen Dimplex  - ZL 275 HF (C)</v>
          </cell>
          <cell r="NW63" t="str">
            <v/>
          </cell>
          <cell r="OF63" t="str">
            <v/>
          </cell>
          <cell r="RL63" t="str">
            <v>0807ws03-RockCell - RockCell Passive-Detail-Set</v>
          </cell>
        </row>
        <row r="64">
          <cell r="MM64" t="str">
            <v>0543ws03-hoerl-hartmann - Unipor W07 CORISO</v>
          </cell>
          <cell r="MV64" t="str">
            <v xml:space="preserve">0478gl03-Saint-Gobain Glass Germany - SGG PLANITHERM ULTRA N II (4:/12/4/12/:4  Ar 90%) </v>
          </cell>
          <cell r="NE64" t="str">
            <v>97ud-INSTALLATION SITUATION MULLION-TRANSOM: Alum, in the insulation layer</v>
          </cell>
          <cell r="NN64" t="str">
            <v>0603vs03-Glen Dimplex  - ZL 300 VF</v>
          </cell>
          <cell r="NW64" t="str">
            <v/>
          </cell>
          <cell r="OF64" t="str">
            <v/>
          </cell>
          <cell r="RL64" t="str">
            <v/>
          </cell>
        </row>
        <row r="65">
          <cell r="MM65" t="str">
            <v>0588ws03-lumar-energy - LUMAR PASIV Energy</v>
          </cell>
          <cell r="MV65" t="str">
            <v xml:space="preserve">0479gl03-Saint-Gobain Glass Germany - SGG PLANITHERM ULTRA N II (4:/14/4/14/:4  Ar 90%) </v>
          </cell>
          <cell r="NE65" t="str">
            <v>98ud-INSTALLATION SITUATION MULLION-TRANSOM: Alum, between insulation layer and wall</v>
          </cell>
          <cell r="NN65" t="str">
            <v>0604vs03-Glen Dimplex  - ZL 400 VF</v>
          </cell>
          <cell r="NW65" t="str">
            <v/>
          </cell>
          <cell r="OF65" t="str">
            <v/>
          </cell>
          <cell r="RL65" t="str">
            <v/>
          </cell>
        </row>
        <row r="66">
          <cell r="MM66" t="str">
            <v>0594ws03-Cygnum - Cygnum Passive 350</v>
          </cell>
          <cell r="MV66" t="str">
            <v xml:space="preserve">0480gl03-Saint-Gobain Glass Germany - SGG PLANITHERM ULTRA N II (4:/16/4/16/:4  Ar 90%) </v>
          </cell>
          <cell r="NE66" t="str">
            <v>99ud-INSTALLATION SITUATION MULLION-TRANSOM: Alum, flush with the insulation layer on the inside</v>
          </cell>
          <cell r="NN66" t="str">
            <v>0553vs03-Heinemann  - ValloMulti 200 MV</v>
          </cell>
          <cell r="NW66" t="str">
            <v/>
          </cell>
          <cell r="OF66" t="str">
            <v/>
          </cell>
          <cell r="RL66" t="str">
            <v/>
          </cell>
        </row>
        <row r="67">
          <cell r="MM67" t="str">
            <v>0597es03-isover-enerphit-mb-hlf-holz - Modernisierung bestehender Massivbauweise with hinterlüfteter Fassade, Holzunterkonstruktion</v>
          </cell>
          <cell r="MV67" t="str">
            <v xml:space="preserve">0481gl03-Saint-Gobain Glass Germany - SGG PLANITHERM ULTRA N II (4:/18/4/18/:4  Ar 90%) </v>
          </cell>
          <cell r="NE67" t="str">
            <v>0719wi03-ACO Hochbau - ACO Therm® 3.0 PHT - Swisspacer Ultimate</v>
          </cell>
          <cell r="NN67" t="str">
            <v>0553vs03-Heinemann  - ValloMulti 300 MV</v>
          </cell>
          <cell r="NW67" t="str">
            <v/>
          </cell>
          <cell r="OF67" t="str">
            <v/>
          </cell>
          <cell r="RL67" t="str">
            <v/>
          </cell>
        </row>
        <row r="68">
          <cell r="MM68" t="str">
            <v>0703ws03-Alpha-Beton - PAMAflex Passivhaus-Detailset</v>
          </cell>
          <cell r="MV68" t="str">
            <v xml:space="preserve">0448gl03-UNIGLAS - TOP Premium 0.6 (4:/16/4/16/:4 Ar 90%) </v>
          </cell>
          <cell r="NE68" t="str">
            <v>0023wi03-Adams - Climatic PH-F - SWISSP. V</v>
          </cell>
          <cell r="NN68" t="str">
            <v>0753vs03-Heinemann  - ValloPlus 510 MV</v>
          </cell>
          <cell r="NW68" t="str">
            <v/>
          </cell>
          <cell r="OF68" t="str">
            <v/>
          </cell>
          <cell r="RL68" t="str">
            <v/>
          </cell>
        </row>
        <row r="69">
          <cell r="MM69" t="str">
            <v>0746ws03-ModCell - ModCell Core Passiv</v>
          </cell>
          <cell r="MV69" t="str">
            <v xml:space="preserve">0449gl03-UNIGLAS - TOP Premium E 0.6 (4:/16/4/16/:4 Ar 90%) </v>
          </cell>
          <cell r="NE69" t="str">
            <v>0784wi03-Alcoa - Alcoa RT 82 HI+ - Swisspacer U</v>
          </cell>
          <cell r="NN69" t="str">
            <v>0552vs03-Heinemann  - ValloPlus 270 SE</v>
          </cell>
          <cell r="NW69" t="str">
            <v/>
          </cell>
          <cell r="OF69" t="str">
            <v/>
          </cell>
          <cell r="RL69" t="str">
            <v/>
          </cell>
        </row>
        <row r="70">
          <cell r="MM70" t="str">
            <v>0770ws03-MARLES HISE MARIBOR d.o.o - MEGA PLUS PASIV</v>
          </cell>
          <cell r="MV70" t="str">
            <v xml:space="preserve">0450gl03-UNIGLAS - TOP Solar 0.7 (4:/16/4/16/:4 Ar 90%) </v>
          </cell>
          <cell r="NE70" t="str">
            <v>0777wi03-Alumil S.A. - S91 - SWISSP. Ultimate</v>
          </cell>
          <cell r="NN70" t="str">
            <v>0553vs03-Heinemann  - ValloPlus 510 SE</v>
          </cell>
          <cell r="NW70" t="str">
            <v/>
          </cell>
          <cell r="OF70" t="str">
            <v/>
          </cell>
          <cell r="RL70" t="str">
            <v/>
          </cell>
        </row>
        <row r="71">
          <cell r="MM71" t="str">
            <v>0782ws03-ABC - ABC-TM-pGBS-1</v>
          </cell>
          <cell r="MV71" t="str">
            <v>0620ed03-Brunkhorst - Brunkhorst Passiv 98 Portal</v>
          </cell>
          <cell r="NE71" t="str">
            <v>0638wi03-Aluplast - energeto 8000 I passiv - SWISSP. Ultimate</v>
          </cell>
          <cell r="NN71" t="str">
            <v>0282vs03-Heinemann  - Vallox KWL 80_SE</v>
          </cell>
          <cell r="NW71" t="str">
            <v/>
          </cell>
          <cell r="OF71" t="str">
            <v/>
          </cell>
          <cell r="RL71" t="str">
            <v/>
          </cell>
        </row>
        <row r="72">
          <cell r="MM72" t="str">
            <v>0788ws03-ECOCOR - ECOCOR Passiv</v>
          </cell>
          <cell r="MV72" t="str">
            <v>0621ed03-Brunkhorst - Brunkhorst Passiv 98 Portal with glazing</v>
          </cell>
          <cell r="NE72" t="str">
            <v>0773wi03-Aluplast - energeto 8000 view - SWISSP. Ultimate</v>
          </cell>
          <cell r="NN72" t="str">
            <v>0283vs03-Heinemann  - Vallox KWL 90_SE</v>
          </cell>
          <cell r="NW72" t="str">
            <v/>
          </cell>
          <cell r="OF72" t="str">
            <v/>
          </cell>
          <cell r="RL72" t="str">
            <v/>
          </cell>
        </row>
        <row r="73">
          <cell r="MM73" t="str">
            <v>0795ws03-JUB - JUBIZOL PASSIVE</v>
          </cell>
          <cell r="MV73" t="str">
            <v>0622ed03-Brunkhorst - Brunkhorst Passiv 98</v>
          </cell>
          <cell r="NE73" t="str">
            <v>0655wi03-Aluprof - MB-104 Passive Aero - SWISSP. Ultimate</v>
          </cell>
          <cell r="NN73" t="str">
            <v>0280vs03-Heinemann  - ValloMulti 300SB</v>
          </cell>
          <cell r="NW73" t="str">
            <v/>
          </cell>
          <cell r="OF73" t="str">
            <v/>
          </cell>
          <cell r="RL73" t="str">
            <v/>
          </cell>
        </row>
        <row r="74">
          <cell r="MM74" t="str">
            <v>0807ws03-RockCell - RockCell Passive-Detail-Set</v>
          </cell>
          <cell r="MV74" t="str">
            <v>0525ed03-Haustüren-Ring - Öko-Passiv Haustürenrohling 98 mm</v>
          </cell>
          <cell r="NE74" t="str">
            <v>0607wi03-Aluron - Gemini Passiv - SWISSP. Ultimate</v>
          </cell>
          <cell r="NN74" t="str">
            <v>0529vs03-Heinemann  - ValloPlus 350 SE</v>
          </cell>
          <cell r="NW74" t="str">
            <v/>
          </cell>
          <cell r="OF74" t="str">
            <v/>
          </cell>
          <cell r="RL74" t="str">
            <v/>
          </cell>
        </row>
        <row r="75">
          <cell r="MM75" t="str">
            <v/>
          </cell>
          <cell r="MV75" t="str">
            <v>0129ed03-Holitsch - TARREDO PASSIVA-F</v>
          </cell>
          <cell r="NE75" t="str">
            <v>0026wi03-Batimet - TA35 SE VB - TGI Wave</v>
          </cell>
          <cell r="NN75" t="str">
            <v>0284vs03-Heinemann  - ValloMulti 200 SC</v>
          </cell>
          <cell r="NW75" t="str">
            <v/>
          </cell>
          <cell r="OF75" t="str">
            <v/>
          </cell>
          <cell r="RL75" t="str">
            <v/>
          </cell>
        </row>
        <row r="76">
          <cell r="MM76" t="str">
            <v/>
          </cell>
          <cell r="MV76" t="str">
            <v>0178ed03-Holitsch - TARREDO PASSIVA-F with glazing</v>
          </cell>
          <cell r="NE76" t="str">
            <v>0642wi03-Batimet - TA35 SE - SWISSP. Ultimate PU</v>
          </cell>
          <cell r="NN76" t="str">
            <v>0288vs03-Helios  - KWL EC 220 D</v>
          </cell>
          <cell r="NW76" t="str">
            <v/>
          </cell>
          <cell r="OF76" t="str">
            <v/>
          </cell>
          <cell r="RL76" t="str">
            <v/>
          </cell>
        </row>
        <row r="77">
          <cell r="MM77" t="str">
            <v/>
          </cell>
          <cell r="MV77" t="str">
            <v>0199ed03-IG-Sicherheit - IGS-Calor P</v>
          </cell>
          <cell r="NE77" t="str">
            <v>0029wi03-Bieber - BI-Passif - Thermix</v>
          </cell>
          <cell r="NN77" t="str">
            <v>0287vs03-Helios  - KWL EC 700 D</v>
          </cell>
          <cell r="NW77" t="str">
            <v/>
          </cell>
          <cell r="OF77" t="str">
            <v/>
          </cell>
          <cell r="RL77" t="str">
            <v/>
          </cell>
        </row>
        <row r="78">
          <cell r="MM78" t="str">
            <v/>
          </cell>
          <cell r="MV78" t="str">
            <v>0201ed03-IG-Sicherheit - IGS-Calor P – with glazing</v>
          </cell>
          <cell r="NE78" t="str">
            <v>0550wi02-BiTri - RUKNA-1 - SuperSp. Tri-Seal</v>
          </cell>
          <cell r="NN78" t="str">
            <v>0285vs03-Helios  - KWL EC 270</v>
          </cell>
          <cell r="NW78" t="str">
            <v/>
          </cell>
          <cell r="OF78" t="str">
            <v/>
          </cell>
          <cell r="RL78" t="str">
            <v/>
          </cell>
        </row>
        <row r="79">
          <cell r="MM79" t="str">
            <v/>
          </cell>
          <cell r="MV79" t="str">
            <v>0507ed03-Jeld-Wen - Type 12 Extern PHI und
Type 12 Extern FLB PHI</v>
          </cell>
          <cell r="NE79" t="str">
            <v>0696wi03-BiTri - RUKNA-M - SWISSP. Ultimate</v>
          </cell>
          <cell r="NN79" t="str">
            <v>0286vs03-Helios  - KWL EC 370</v>
          </cell>
          <cell r="NW79" t="str">
            <v/>
          </cell>
          <cell r="OF79" t="str">
            <v/>
          </cell>
          <cell r="RL79" t="str">
            <v/>
          </cell>
        </row>
        <row r="80">
          <cell r="MM80" t="str">
            <v/>
          </cell>
          <cell r="MV80" t="str">
            <v>0140ed03-Kegro - KegaPro+</v>
          </cell>
          <cell r="NE80" t="str">
            <v>0643wi03-Bos - Premium Kassette - SWISSP. V</v>
          </cell>
          <cell r="NN80" t="str">
            <v>0687vs03-Hoval - HomeVent classic (150)</v>
          </cell>
          <cell r="NW80" t="str">
            <v/>
          </cell>
          <cell r="OF80" t="str">
            <v/>
          </cell>
          <cell r="RL80" t="str">
            <v/>
          </cell>
        </row>
        <row r="81">
          <cell r="MM81" t="str">
            <v/>
          </cell>
          <cell r="MV81" t="str">
            <v>0455ed03-KOWA - Edition Thermo 100</v>
          </cell>
          <cell r="NE81" t="str">
            <v>0645wi03-Bos - Kassette - SWISSP. V</v>
          </cell>
          <cell r="NN81" t="str">
            <v>0715vs03-Junkers, Bosch - Junkers AerastarComfort LP 350-2, Bosch Vent 5000C HR 350 W</v>
          </cell>
          <cell r="NW81" t="str">
            <v/>
          </cell>
          <cell r="OF81" t="str">
            <v/>
          </cell>
          <cell r="RL81" t="str">
            <v/>
          </cell>
        </row>
        <row r="82">
          <cell r="MM82" t="str">
            <v/>
          </cell>
          <cell r="MV82" t="str">
            <v>0534ed03-KPA Katzbeck - LUMA PASSIVA</v>
          </cell>
          <cell r="NE82" t="str">
            <v>0649wi03-Bos - Biobased Kassette - SWISSP. V</v>
          </cell>
          <cell r="NN82" t="str">
            <v>0716vs03-Junkers, Bosch - Junkers AerastarComfort LP 230-2, Bosch Vent 5000C HR 230 W</v>
          </cell>
          <cell r="NW82" t="str">
            <v/>
          </cell>
          <cell r="OF82" t="str">
            <v/>
          </cell>
          <cell r="RL82" t="str">
            <v/>
          </cell>
        </row>
        <row r="83">
          <cell r="MM83" t="str">
            <v/>
          </cell>
          <cell r="MV83" t="str">
            <v>0614ed03-Moralt - Moralt OutDoor FERRO Passiv with glazing</v>
          </cell>
          <cell r="NE83" t="str">
            <v>0031wi03-Bruckner - BRUCKNER HOLZ-ALU-PASSIV - SWISSP. V</v>
          </cell>
          <cell r="NN83" t="str">
            <v>0717vs03-Junkers, Bosch - Junkers AerastarComfort LP 140-2, Bosch Vent 5000C HR 140 W</v>
          </cell>
          <cell r="NW83" t="str">
            <v/>
          </cell>
          <cell r="OF83" t="str">
            <v/>
          </cell>
          <cell r="RL83" t="str">
            <v/>
          </cell>
        </row>
        <row r="84">
          <cell r="MM84" t="str">
            <v/>
          </cell>
          <cell r="MV84" t="str">
            <v>0233ed03-Moralt - Moralt OutDoor FERRO Passiv Klima with glazing</v>
          </cell>
          <cell r="NE84" t="str">
            <v>0635wi03-Buck - VÖRDE-Passivhausfenster - TGI PU</v>
          </cell>
          <cell r="NN84" t="str">
            <v>0291vs03-Junkers, Bosch - AERASTAR compact LP150-1</v>
          </cell>
          <cell r="NW84" t="str">
            <v/>
          </cell>
          <cell r="OF84" t="str">
            <v/>
          </cell>
          <cell r="RL84" t="str">
            <v/>
          </cell>
        </row>
        <row r="85">
          <cell r="MM85" t="str">
            <v/>
          </cell>
          <cell r="MV85" t="str">
            <v>0613ed03-Moralt - Moralt OutDoor FERRO Passiv (inkl. -Passiv Klima / -Passiv KlimaSoft / -FireSafe Passiv / -Akustik Passiv)</v>
          </cell>
          <cell r="NE85" t="str">
            <v>0032wi03-BUG - Alutechnik - ALUVOGT Design Uw-08 - SWISSP. V</v>
          </cell>
          <cell r="NN85" t="str">
            <v>0290vs03-Junkers, Bosch - AerastarComfort LP 250</v>
          </cell>
          <cell r="NW85" t="str">
            <v/>
          </cell>
          <cell r="OF85" t="str">
            <v/>
          </cell>
          <cell r="RL85" t="str">
            <v/>
          </cell>
        </row>
        <row r="86">
          <cell r="MM86" t="str">
            <v/>
          </cell>
          <cell r="MV86" t="str">
            <v>0615ed03-Moralt - Moralt OutDoor FERRO Passiv KlimaSoft with glazing</v>
          </cell>
          <cell r="NE86" t="str">
            <v>0539wi03-Casagrande - Synergist - SWISSP. Ultimate</v>
          </cell>
          <cell r="NN86" t="str">
            <v>0292vs03-Kampmann - Indoor 400 WRG</v>
          </cell>
          <cell r="NW86" t="str">
            <v/>
          </cell>
          <cell r="OF86" t="str">
            <v/>
          </cell>
          <cell r="RL86" t="str">
            <v/>
          </cell>
        </row>
        <row r="87">
          <cell r="MM87" t="str">
            <v/>
          </cell>
          <cell r="MV87" t="str">
            <v>0798ed03-New Rock, s.r.o. - Varmaj</v>
          </cell>
          <cell r="NE87" t="str">
            <v>0531wi03-Cruz &amp; Oliveira - EPW CN92 - SWISSP. Ultimate</v>
          </cell>
          <cell r="NN87" t="str">
            <v>0743vs03-Kermi - x-well N400</v>
          </cell>
          <cell r="NW87" t="str">
            <v/>
          </cell>
          <cell r="OF87" t="str">
            <v/>
          </cell>
          <cell r="RL87" t="str">
            <v/>
          </cell>
        </row>
        <row r="88">
          <cell r="MM88" t="str">
            <v/>
          </cell>
          <cell r="MV88" t="str">
            <v>0799ed03-New Rock, s.r.o. - Varmaj with glazing</v>
          </cell>
          <cell r="NE88" t="str">
            <v>0033wi03-Doleta - DOLETA PASSIV WINDOW - Thermix</v>
          </cell>
          <cell r="NN88" t="str">
            <v>0742vs03-Kermi - x-well N170</v>
          </cell>
          <cell r="NW88" t="str">
            <v/>
          </cell>
          <cell r="OF88" t="str">
            <v/>
          </cell>
          <cell r="RL88" t="str">
            <v/>
          </cell>
        </row>
        <row r="89">
          <cell r="MM89" t="str">
            <v/>
          </cell>
          <cell r="MV89" t="str">
            <v>0778ed03-Optiwin - ENTRADA</v>
          </cell>
          <cell r="NE89" t="str">
            <v>0041wi03-DOMIS  - POLAR - Chromat. Ultra</v>
          </cell>
          <cell r="NN89" t="str">
            <v>0484vs03-Lemmens - HRflat 600 / KWin</v>
          </cell>
          <cell r="NW89" t="str">
            <v/>
          </cell>
          <cell r="OF89" t="str">
            <v/>
          </cell>
          <cell r="RL89" t="str">
            <v/>
          </cell>
        </row>
        <row r="90">
          <cell r="MM90" t="str">
            <v/>
          </cell>
          <cell r="MV90" t="str">
            <v>0634ed03-pro Passivhausfenster  - smartwin entrance</v>
          </cell>
          <cell r="NE90" t="str">
            <v>0640wi02-dPHt - Delta plus cold climate - SWISSP. Ultimate PU</v>
          </cell>
          <cell r="NN90" t="str">
            <v>0756vs03-MAICO  - WR 310, WS 320 B, WS 320 K, WS 320 KB</v>
          </cell>
          <cell r="NW90" t="str">
            <v/>
          </cell>
          <cell r="OF90" t="str">
            <v/>
          </cell>
          <cell r="RL90" t="str">
            <v/>
          </cell>
        </row>
        <row r="91">
          <cell r="MM91" t="str">
            <v/>
          </cell>
          <cell r="MV91" t="str">
            <v>0690ed03-pro Passivhausfenster  - smartwin entrance with glazing</v>
          </cell>
          <cell r="NE91" t="str">
            <v>0510wi03-ELWIZ - ENERGIO PASSIV - SWISSP. V</v>
          </cell>
          <cell r="NN91" t="str">
            <v>0757vs03-MAICO  - WR 410, WS 470 B, WS 470 K, WS 470 KB</v>
          </cell>
          <cell r="NW91" t="str">
            <v/>
          </cell>
          <cell r="OF91" t="str">
            <v/>
          </cell>
          <cell r="RL91" t="str">
            <v/>
          </cell>
        </row>
        <row r="92">
          <cell r="MM92" t="str">
            <v/>
          </cell>
          <cell r="MV92" t="str">
            <v>0132ed03-profine - TROCAL® 88+ Passive House door with 70mm Haustürflügel</v>
          </cell>
          <cell r="NE92" t="str">
            <v>0598wi03-Fanzola - 125 PX - Chromat. Ultra</v>
          </cell>
          <cell r="NN92" t="str">
            <v>0758vs03-MAICO  - WS 320 ET, WS 320 BET, WS 320 KET, WS 320 KBET</v>
          </cell>
          <cell r="NW92" t="str">
            <v/>
          </cell>
          <cell r="OF92" t="str">
            <v/>
          </cell>
          <cell r="RL92" t="str">
            <v/>
          </cell>
        </row>
        <row r="93">
          <cell r="MM93" t="str">
            <v/>
          </cell>
          <cell r="MV93" t="str">
            <v>0179ed03-profine - TROCAL® 88+ Passive House door with 88mm Haustürflügel</v>
          </cell>
          <cell r="NE93" t="str">
            <v>0731wi02-Fanzola - NULL FENSTER - SWISSP. Ultimate</v>
          </cell>
          <cell r="NN93" t="str">
            <v>0759vs03-MAICO  - WS 470 ET, WS 470 BET, WS 470 KET, WS 470 KBET</v>
          </cell>
          <cell r="NW93" t="str">
            <v/>
          </cell>
          <cell r="OF93" t="str">
            <v/>
          </cell>
          <cell r="RL93" t="str">
            <v/>
          </cell>
        </row>
        <row r="94">
          <cell r="MM94" t="str">
            <v/>
          </cell>
          <cell r="MV94" t="str">
            <v>0204ed03-profine - Kömmerling 88plus®  Passive House door</v>
          </cell>
          <cell r="NE94" t="str">
            <v>0045wi03-Fosodeder - Alto Nova / Variotherm - Thermix</v>
          </cell>
          <cell r="NN94" t="str">
            <v>0465vs03-MAICO  - WS 170 K, WS 170 KB</v>
          </cell>
          <cell r="NW94" t="str">
            <v/>
          </cell>
          <cell r="OF94" t="str">
            <v/>
          </cell>
          <cell r="RL94" t="str">
            <v/>
          </cell>
        </row>
        <row r="95">
          <cell r="MM95" t="str">
            <v/>
          </cell>
          <cell r="MV95" t="str">
            <v>0180ed03-Rehau - Entrance door GENEO PHZ, with Güwa filling on one wing side</v>
          </cell>
          <cell r="NE95" t="str">
            <v>0520wi03-Fosodeder - Alto Nova 0.78 System 10+12 - SWISSP. V</v>
          </cell>
          <cell r="NN95" t="str">
            <v>0296vs03-MAICO  - aeronorm WR 600</v>
          </cell>
          <cell r="NW95" t="str">
            <v/>
          </cell>
          <cell r="OF95" t="str">
            <v/>
          </cell>
          <cell r="RL95" t="str">
            <v/>
          </cell>
        </row>
        <row r="96">
          <cell r="MM96" t="str">
            <v/>
          </cell>
          <cell r="MV96" t="str">
            <v>0181ed03-Rehau - Entrance door GENEO PHZ, with Güwa filling on one wing side with glazing</v>
          </cell>
          <cell r="NE96" t="str">
            <v>0521wi03-Fosodeder - Alto Nova 0.74 System 10+12 - Thermix</v>
          </cell>
          <cell r="NN96" t="str">
            <v>0294vs03-MAICO  - aeronom WR 300</v>
          </cell>
          <cell r="NW96" t="str">
            <v/>
          </cell>
          <cell r="OF96" t="str">
            <v/>
          </cell>
          <cell r="RL96" t="str">
            <v/>
          </cell>
        </row>
        <row r="97">
          <cell r="MM97" t="str">
            <v/>
          </cell>
          <cell r="MV97" t="str">
            <v>0182ed03-Rehau - Entrance door GENEO PHZ, with Güwa filling on one wing side - variant without steel profile in door wing and fire door box</v>
          </cell>
          <cell r="NE97" t="str">
            <v>0522wi03-Fosodeder - Alto Nova / System 25 PASSIV - Fase, Soft or Plano - SWISSP. V</v>
          </cell>
          <cell r="NN97" t="str">
            <v>0295vs03-MAICO  - aeronom WR 400</v>
          </cell>
          <cell r="NW97" t="str">
            <v/>
          </cell>
          <cell r="OF97" t="str">
            <v/>
          </cell>
          <cell r="RL97" t="str">
            <v/>
          </cell>
        </row>
        <row r="98">
          <cell r="MM98" t="str">
            <v/>
          </cell>
          <cell r="MV98" t="str">
            <v>0183ed03-Rehau - Entrance door GENEO PHZ, with Güwa filling on one wing side with glazing - variant without steel profile in door wing and fire door box</v>
          </cell>
          <cell r="NE98" t="str">
            <v>0741wi03-geka exklusiv GmbH - geka Therm - SWISSP. Ultimate</v>
          </cell>
          <cell r="NN98" t="str">
            <v>0297vs03-MAICO  - aeronorm WS 250</v>
          </cell>
          <cell r="NW98" t="str">
            <v/>
          </cell>
          <cell r="OF98" t="str">
            <v/>
          </cell>
          <cell r="RL98" t="str">
            <v/>
          </cell>
        </row>
        <row r="99">
          <cell r="MM99" t="str">
            <v/>
          </cell>
          <cell r="MV99" t="str">
            <v>0184ed03-Rehau - Entrance door GENEO PHZ, with Güwa filling coating on two wing sides</v>
          </cell>
          <cell r="NE99" t="str">
            <v>0579wi03-Green Building Store - Ecocontract ULTRA - SWISSP. Ultimate</v>
          </cell>
          <cell r="NN99" t="str">
            <v>0461vs03-Nilan - Comfort CT 300</v>
          </cell>
          <cell r="NW99" t="str">
            <v/>
          </cell>
          <cell r="OF99" t="str">
            <v/>
          </cell>
          <cell r="RL99" t="str">
            <v/>
          </cell>
        </row>
        <row r="100">
          <cell r="MM100" t="str">
            <v/>
          </cell>
          <cell r="MV100" t="str">
            <v>0185ed03-Rehau - Entrance door GENEO PHZ, with Güwa filling coating on two wing sides with glazing</v>
          </cell>
          <cell r="NE100" t="str">
            <v>0042wi03-Gutmann - MIRA therm 08 - PH 78 - Thermix</v>
          </cell>
          <cell r="NN100" t="str">
            <v>0658vs03-Nilan  - Comfort CT 150</v>
          </cell>
          <cell r="NW100" t="str">
            <v/>
          </cell>
          <cell r="OF100" t="str">
            <v/>
          </cell>
          <cell r="RL100" t="str">
            <v/>
          </cell>
        </row>
        <row r="101">
          <cell r="MM101" t="str">
            <v/>
          </cell>
          <cell r="MV101" t="str">
            <v>0186ed03-Rehau - Entrance door GENEO PHZ, with Güwa filling coating on two wing sides  - variant without steel profile in door wing and fire door box</v>
          </cell>
          <cell r="NE101" t="str">
            <v>0600wi03-Hebei Orient Sundar - Passive 130 - Thermix N</v>
          </cell>
          <cell r="NN101" t="str">
            <v>0684vs03-P.H. Solutions Ltd - Orbit 200</v>
          </cell>
          <cell r="NW101" t="str">
            <v/>
          </cell>
          <cell r="OF101" t="str">
            <v/>
          </cell>
          <cell r="RL101" t="str">
            <v/>
          </cell>
        </row>
        <row r="102">
          <cell r="MM102" t="str">
            <v/>
          </cell>
          <cell r="MV102" t="str">
            <v>0187ed03-Rehau - Entrance door GENEO PHZ, with Güwa filling coating on two wing sides with glazing  - variant without steel profile in door wing and fire door box</v>
          </cell>
          <cell r="NE102" t="str">
            <v>0639wi03-Hebei Orient Sundar - Passive D125 - SWISSP. Ultimate</v>
          </cell>
          <cell r="NN102" t="str">
            <v>0680vs03-PAUL  - CLIMOS F 200 (Comfort)</v>
          </cell>
          <cell r="NW102" t="str">
            <v/>
          </cell>
          <cell r="OF102" t="str">
            <v/>
          </cell>
          <cell r="RL102" t="str">
            <v/>
          </cell>
        </row>
        <row r="103">
          <cell r="MM103" t="str">
            <v/>
          </cell>
          <cell r="MV103" t="str">
            <v>0189ed03-Rehau - Entrance door GENEO PHZ, with Rodenberg filling on one wing side</v>
          </cell>
          <cell r="NE103" t="str">
            <v>0629wi03-HER-WIN - Hermine 66 - SWISSP. Ultimate</v>
          </cell>
          <cell r="NN103" t="str">
            <v>0500vs03-PAUL  - maxiflat 600</v>
          </cell>
          <cell r="NW103" t="str">
            <v/>
          </cell>
          <cell r="OF103" t="str">
            <v/>
          </cell>
          <cell r="RL103" t="str">
            <v/>
          </cell>
        </row>
        <row r="104">
          <cell r="MM104" t="str">
            <v/>
          </cell>
          <cell r="MV104" t="str">
            <v>0190ed03-Rehau - Entrance door GENEO PHZ, with Rodenberg filling on one wing side with glazing</v>
          </cell>
          <cell r="NE104" t="str">
            <v>0036wi03-Hilzinger FBS - VADB-Plus 550+ - TPS</v>
          </cell>
          <cell r="NN104" t="str">
            <v>0304vs03-PAUL  - novus F 300</v>
          </cell>
          <cell r="NW104" t="str">
            <v/>
          </cell>
          <cell r="OF104" t="str">
            <v/>
          </cell>
          <cell r="RL104" t="str">
            <v/>
          </cell>
        </row>
        <row r="105">
          <cell r="MM105" t="str">
            <v/>
          </cell>
          <cell r="MV105" t="str">
            <v>0191ed03-Rehau - Entrance door GENEO PHZ, with Rodenberg filling on one wing side  - variant without steel profile in door wing and fire door box</v>
          </cell>
          <cell r="NE105" t="str">
            <v>0037wi03-Hilzinger FBS - VADB-Plus 550 - TPS</v>
          </cell>
          <cell r="NN105" t="str">
            <v>0303vs03-PAUL  - novus 450</v>
          </cell>
          <cell r="NW105" t="str">
            <v/>
          </cell>
          <cell r="OF105" t="str">
            <v/>
          </cell>
          <cell r="RL105" t="str">
            <v/>
          </cell>
        </row>
        <row r="106">
          <cell r="MM106" t="str">
            <v/>
          </cell>
          <cell r="MV106" t="str">
            <v>0192ed03-Rehau - Entrance door GENEO PHZ, with Rodenberg filling on one wing side with glazing  - variant without steel profile in door wing and fire door box</v>
          </cell>
          <cell r="NE106" t="str">
            <v>0402wi03-Hueck - Lambda duo 120 - SWISSP. V</v>
          </cell>
          <cell r="NN106" t="str">
            <v>0305vs03-PAUL  - santos 570 DC</v>
          </cell>
          <cell r="NW106" t="str">
            <v/>
          </cell>
          <cell r="OF106" t="str">
            <v/>
          </cell>
          <cell r="RL106" t="str">
            <v/>
          </cell>
        </row>
        <row r="107">
          <cell r="MM107" t="str">
            <v/>
          </cell>
          <cell r="MV107" t="str">
            <v>0193ed03-Rehau - Entrance door GENEO PHZ, with Rodenberg filling coating on two wing sides</v>
          </cell>
          <cell r="NE107" t="str">
            <v>0048wi03-Iida - Opus - SWISSP. V BU</v>
          </cell>
          <cell r="NN107" t="str">
            <v>0300vs03-PAUL  - focus 200</v>
          </cell>
          <cell r="NW107" t="str">
            <v/>
          </cell>
          <cell r="OF107" t="str">
            <v/>
          </cell>
          <cell r="RL107" t="str">
            <v/>
          </cell>
        </row>
        <row r="108">
          <cell r="MM108" t="str">
            <v/>
          </cell>
          <cell r="MV108" t="str">
            <v>0194ed03-Rehau - Entrance door GENEO PHZ, with Rodenberg filling coating on two wing sides with glazing</v>
          </cell>
          <cell r="NE108" t="str">
            <v>0775wi03-Jiangsu Top Composite - GRPU100 - SWISSP. Ultimate BU</v>
          </cell>
          <cell r="NN108" t="str">
            <v>0302vs03-PAUL  - novus 300</v>
          </cell>
          <cell r="NW108" t="str">
            <v/>
          </cell>
          <cell r="OF108" t="str">
            <v/>
          </cell>
          <cell r="RL108" t="str">
            <v/>
          </cell>
        </row>
        <row r="109">
          <cell r="MM109" t="str">
            <v/>
          </cell>
          <cell r="MV109" t="str">
            <v>0195ed03-Rehau - Entrance door GENEO PHZ, with Rodenberg filling coating on two wing sides  - variant without steel profile in door wing and fire door box</v>
          </cell>
          <cell r="NE109" t="str">
            <v>0535wi03-Josko - Platin Passiv - SuperSp. Tri-Seal</v>
          </cell>
          <cell r="NN109" t="str">
            <v>0800vs03-PICHLER  - LG 150 AF</v>
          </cell>
          <cell r="NW109" t="str">
            <v/>
          </cell>
          <cell r="OF109" t="str">
            <v/>
          </cell>
          <cell r="RL109" t="str">
            <v/>
          </cell>
        </row>
        <row r="110">
          <cell r="MM110" t="str">
            <v/>
          </cell>
          <cell r="MV110" t="str">
            <v>0196ed03-Rehau - Entrance door GENEO PHZ, with Rodenberg filling coating on two wing sides with glazing  - variant without steel profile in door wing and fire door box</v>
          </cell>
          <cell r="NE110" t="str">
            <v>0057wi03-Koch Altenkirchen - Koch 104’er passiv  - TGI</v>
          </cell>
          <cell r="NN110" t="str">
            <v>0745vs03-PICHLER  - LG 150 A</v>
          </cell>
          <cell r="NW110" t="str">
            <v/>
          </cell>
          <cell r="OF110" t="str">
            <v/>
          </cell>
          <cell r="RL110" t="str">
            <v/>
          </cell>
        </row>
        <row r="111">
          <cell r="MM111" t="str">
            <v/>
          </cell>
          <cell r="MV111" t="str">
            <v>0207ed03-Reynaers - CS104 door with insulating panel</v>
          </cell>
          <cell r="NE111" t="str">
            <v>0774wi03-Kochs - eCO2 - Thermix</v>
          </cell>
          <cell r="NN111" t="str">
            <v>0306vs03-PICHLER  - LG 500 System VENTECH</v>
          </cell>
          <cell r="NW111" t="str">
            <v/>
          </cell>
          <cell r="OF111" t="str">
            <v/>
          </cell>
          <cell r="RL111" t="str">
            <v/>
          </cell>
        </row>
        <row r="112">
          <cell r="MM112" t="str">
            <v/>
          </cell>
          <cell r="MV112" t="str">
            <v>0139ed03-Rubner - Rubner Passive House door</v>
          </cell>
          <cell r="NE112" t="str">
            <v>0609wi03-Korbion - Korbion Passiv - SWISSP. V</v>
          </cell>
          <cell r="NN112" t="str">
            <v>0307vs03-PICHLER  - LG 180 System VENTECH</v>
          </cell>
          <cell r="NW112" t="str">
            <v/>
          </cell>
          <cell r="OF112" t="str">
            <v/>
          </cell>
          <cell r="RL112" t="str">
            <v/>
          </cell>
        </row>
        <row r="113">
          <cell r="MM113" t="str">
            <v/>
          </cell>
          <cell r="MV113" t="str">
            <v>0197ed03-Sturm - Clima Top Plus</v>
          </cell>
          <cell r="NE113" t="str">
            <v>0059wi03-Kowa - KOWA Therm - Thermix</v>
          </cell>
          <cell r="NN113" t="str">
            <v>0308vs03-PICHLER  - LG 250 System VENTECH</v>
          </cell>
          <cell r="NW113" t="str">
            <v/>
          </cell>
          <cell r="OF113" t="str">
            <v/>
          </cell>
          <cell r="RL113" t="str">
            <v/>
          </cell>
        </row>
        <row r="114">
          <cell r="MM114" t="str">
            <v/>
          </cell>
          <cell r="MV114" t="str">
            <v>0200ed03-Sturm - Clima Top Plus with glazing</v>
          </cell>
          <cell r="NE114" t="str">
            <v>0688wi03-Krone Vinduer - HeaCO Wood O - SWISSP. Ultimate</v>
          </cell>
          <cell r="NN114" t="str">
            <v>0760vs03-Pluggit - Pluggit Avent D 160</v>
          </cell>
          <cell r="NW114" t="str">
            <v/>
          </cell>
          <cell r="OF114" t="str">
            <v/>
          </cell>
          <cell r="RL114" t="str">
            <v/>
          </cell>
        </row>
        <row r="115">
          <cell r="MM115" t="str">
            <v/>
          </cell>
          <cell r="MV115" t="str">
            <v>0601ed03-TOPIC - Topic Passive House door</v>
          </cell>
          <cell r="NE115" t="str">
            <v>0102wi03-Lang - DUOps - SWISSP. V</v>
          </cell>
          <cell r="NN115" t="str">
            <v>0582vs03-Pluggit - Pluggit Avent P 190</v>
          </cell>
          <cell r="NW115" t="str">
            <v/>
          </cell>
          <cell r="OF115" t="str">
            <v/>
          </cell>
          <cell r="RL115" t="str">
            <v/>
          </cell>
        </row>
        <row r="116">
          <cell r="MM116" t="str">
            <v/>
          </cell>
          <cell r="MV116" t="str">
            <v>0610ed03-TOPIC - Topic Passive House door with glazing</v>
          </cell>
          <cell r="NE116" t="str">
            <v>0728wi03-LG Hausys - A100P TT - SWISSP. Ultimate</v>
          </cell>
          <cell r="NN116" t="str">
            <v>0576vs03-Pluggit - Pluggit Avent P 310</v>
          </cell>
          <cell r="NW116" t="str">
            <v/>
          </cell>
          <cell r="OF116" t="str">
            <v/>
          </cell>
          <cell r="OQ116" t="str">
            <v/>
          </cell>
          <cell r="OR116" t="str">
            <v/>
          </cell>
          <cell r="OS116" t="str">
            <v/>
          </cell>
          <cell r="OT116" t="str">
            <v/>
          </cell>
          <cell r="OU116" t="str">
            <v/>
          </cell>
          <cell r="OV116" t="str">
            <v/>
          </cell>
          <cell r="OW116" t="str">
            <v/>
          </cell>
          <cell r="OX116" t="str">
            <v/>
          </cell>
          <cell r="OY116" t="str">
            <v/>
          </cell>
          <cell r="OZ116" t="str">
            <v/>
          </cell>
          <cell r="PA116" t="str">
            <v/>
          </cell>
          <cell r="PB116" t="str">
            <v/>
          </cell>
          <cell r="PC116" t="str">
            <v/>
          </cell>
          <cell r="PD116" t="str">
            <v/>
          </cell>
          <cell r="PE116" t="str">
            <v/>
          </cell>
          <cell r="PF116" t="str">
            <v/>
          </cell>
          <cell r="PG116" t="str">
            <v/>
          </cell>
          <cell r="PH116" t="str">
            <v/>
          </cell>
          <cell r="PI116" t="str">
            <v/>
          </cell>
          <cell r="PJ116" t="str">
            <v/>
          </cell>
          <cell r="PL116" t="str">
            <v>(ws: wall system) Wall system, certified:</v>
          </cell>
          <cell r="PM116" t="str">
            <v/>
          </cell>
          <cell r="PN116" t="str">
            <v/>
          </cell>
          <cell r="PO116" t="str">
            <v/>
          </cell>
          <cell r="PP116" t="str">
            <v/>
          </cell>
          <cell r="PQ116" t="str">
            <v/>
          </cell>
          <cell r="PR116" t="str">
            <v/>
          </cell>
          <cell r="PS116" t="str">
            <v/>
          </cell>
          <cell r="PT116" t="str">
            <v/>
          </cell>
          <cell r="PU116" t="str">
            <v/>
          </cell>
          <cell r="PV116" t="str">
            <v/>
          </cell>
          <cell r="PW116" t="str">
            <v/>
          </cell>
          <cell r="PX116" t="str">
            <v/>
          </cell>
          <cell r="PY116" t="str">
            <v/>
          </cell>
          <cell r="PZ116" t="str">
            <v/>
          </cell>
          <cell r="QA116" t="str">
            <v/>
          </cell>
          <cell r="QB116" t="str">
            <v/>
          </cell>
          <cell r="QC116" t="str">
            <v/>
          </cell>
          <cell r="QD116" t="str">
            <v/>
          </cell>
          <cell r="QE116" t="str">
            <v/>
          </cell>
          <cell r="QF116" t="str">
            <v/>
          </cell>
          <cell r="QG116" t="str">
            <v/>
          </cell>
          <cell r="QH116" t="str">
            <v/>
          </cell>
          <cell r="QI116" t="str">
            <v/>
          </cell>
          <cell r="QJ116" t="str">
            <v/>
          </cell>
          <cell r="QK116" t="str">
            <v/>
          </cell>
          <cell r="QL116" t="str">
            <v/>
          </cell>
          <cell r="QM116" t="str">
            <v/>
          </cell>
          <cell r="QN116" t="str">
            <v/>
          </cell>
          <cell r="QO116" t="str">
            <v/>
          </cell>
          <cell r="QP116" t="str">
            <v/>
          </cell>
          <cell r="QQ116" t="str">
            <v/>
          </cell>
          <cell r="QR116" t="str">
            <v/>
          </cell>
          <cell r="QS116" t="str">
            <v/>
          </cell>
          <cell r="QT116" t="str">
            <v/>
          </cell>
          <cell r="QU116" t="str">
            <v/>
          </cell>
          <cell r="QV116" t="str">
            <v/>
          </cell>
          <cell r="QW116" t="str">
            <v/>
          </cell>
          <cell r="QX116" t="str">
            <v/>
          </cell>
          <cell r="QY116" t="str">
            <v/>
          </cell>
          <cell r="QZ116" t="str">
            <v/>
          </cell>
          <cell r="RA116" t="str">
            <v/>
          </cell>
          <cell r="RB116" t="str">
            <v/>
          </cell>
          <cell r="RC116" t="str">
            <v/>
          </cell>
          <cell r="RD116" t="str">
            <v/>
          </cell>
          <cell r="RE116" t="str">
            <v/>
          </cell>
          <cell r="RF116" t="str">
            <v/>
          </cell>
          <cell r="RG116" t="str">
            <v/>
          </cell>
          <cell r="RH116" t="str">
            <v/>
          </cell>
          <cell r="RI116" t="str">
            <v/>
          </cell>
          <cell r="RL116" t="str">
            <v/>
          </cell>
        </row>
        <row r="117">
          <cell r="C117" t="str">
            <v>0782ws03</v>
          </cell>
          <cell r="MM117" t="str">
            <v/>
          </cell>
          <cell r="MV117" t="str">
            <v>0542ed03-Urban Front - E98Passiv</v>
          </cell>
          <cell r="NE117" t="str">
            <v>0061wi03-M SORA  - NATURA E112 - SWISSP. V</v>
          </cell>
          <cell r="NN117" t="str">
            <v>0577vs03-Pluggit - Pluggit Avent P 460</v>
          </cell>
          <cell r="NW117" t="str">
            <v/>
          </cell>
          <cell r="OF117" t="str">
            <v/>
          </cell>
          <cell r="OQ117" t="str">
            <v>EW01 - External wall</v>
          </cell>
          <cell r="OR117" t="str">
            <v>RO01 - Double pitched roof / Pitched roof</v>
          </cell>
          <cell r="OS117" t="str">
            <v>FS01 - Floor slab</v>
          </cell>
          <cell r="OT117" t="str">
            <v>BW01 - Basement wall - Heated basement (KWb)</v>
          </cell>
          <cell r="OU117" t="str">
            <v>BC01 - Basement ceiling (unheated)</v>
          </cell>
          <cell r="OV117" t="str">
            <v/>
          </cell>
          <cell r="OW117" t="str">
            <v/>
          </cell>
          <cell r="OX117" t="str">
            <v/>
          </cell>
          <cell r="OY117" t="str">
            <v/>
          </cell>
          <cell r="OZ117" t="str">
            <v/>
          </cell>
          <cell r="PA117" t="str">
            <v/>
          </cell>
          <cell r="PB117" t="str">
            <v/>
          </cell>
          <cell r="PC117" t="str">
            <v/>
          </cell>
          <cell r="PD117" t="str">
            <v/>
          </cell>
          <cell r="PE117" t="str">
            <v/>
          </cell>
          <cell r="PF117" t="str">
            <v/>
          </cell>
          <cell r="PG117" t="str">
            <v/>
          </cell>
          <cell r="PH117" t="str">
            <v/>
          </cell>
          <cell r="PI117" t="str">
            <v/>
          </cell>
          <cell r="PJ117" t="str">
            <v/>
          </cell>
          <cell r="PL117" t="str">
            <v>RORI01 - ABC-01 - Roof ridge</v>
          </cell>
          <cell r="PM117" t="str">
            <v>MRRI01 - ABC-02 Pitched roof-Highest point</v>
          </cell>
          <cell r="PN117" t="str">
            <v>FSPA01 - K11_PW-FS - Floor slab-Partition wall</v>
          </cell>
          <cell r="PO117" t="str">
            <v>FSIW01 - K14_IW-FS - Interior wall - Floor slab</v>
          </cell>
          <cell r="PP117" t="str">
            <v>EWEC01 - K2_EC-EW - Exterior corner external wall</v>
          </cell>
          <cell r="PQ117" t="str">
            <v>EWIC01 - K3_IC-EW - Interior corner external wall</v>
          </cell>
          <cell r="PR117" t="str">
            <v xml:space="preserve">EWCE01 - K5_IF-EW - Intermediate floor </v>
          </cell>
          <cell r="PS117" t="str">
            <v>EWPA01 - K13_PW-EW - External wall -Partition wall</v>
          </cell>
          <cell r="PT117" t="str">
            <v xml:space="preserve">EWIW01 - K15_IW-EX - Interior wall - External wall </v>
          </cell>
          <cell r="PU117" t="str">
            <v>TCEA01 - K6_RF-CD - Eaves (insulated top floor ceiling)</v>
          </cell>
          <cell r="PV117" t="str">
            <v>TCVE01 - K7_RF - Verge (insulated top floor ceiling)</v>
          </cell>
          <cell r="PW117" t="str">
            <v>ROEA01 - K8_RF-CD - Eaves</v>
          </cell>
          <cell r="PX117" t="str">
            <v>RORI01 - K9_RF - Roof ridge</v>
          </cell>
          <cell r="PY117" t="str">
            <v>ROVE01 - K10_RF - Verge</v>
          </cell>
          <cell r="PZ117" t="str">
            <v>ROPA01 - K12_PW-RF - Roof-Partition wall</v>
          </cell>
          <cell r="QA117" t="str">
            <v/>
          </cell>
          <cell r="QB117" t="str">
            <v/>
          </cell>
          <cell r="QC117" t="str">
            <v/>
          </cell>
          <cell r="QD117" t="str">
            <v/>
          </cell>
          <cell r="QE117" t="str">
            <v/>
          </cell>
          <cell r="QF117" t="str">
            <v/>
          </cell>
          <cell r="QG117" t="str">
            <v/>
          </cell>
          <cell r="QH117" t="str">
            <v/>
          </cell>
          <cell r="QI117" t="str">
            <v/>
          </cell>
          <cell r="QJ117" t="str">
            <v/>
          </cell>
          <cell r="QK117" t="str">
            <v/>
          </cell>
          <cell r="QL117" t="str">
            <v/>
          </cell>
          <cell r="QM117" t="str">
            <v/>
          </cell>
          <cell r="QN117" t="str">
            <v/>
          </cell>
          <cell r="QO117" t="str">
            <v/>
          </cell>
          <cell r="QP117" t="str">
            <v/>
          </cell>
          <cell r="QQ117" t="str">
            <v/>
          </cell>
          <cell r="QR117" t="str">
            <v/>
          </cell>
          <cell r="QS117" t="str">
            <v/>
          </cell>
          <cell r="QT117" t="str">
            <v/>
          </cell>
          <cell r="QU117" t="str">
            <v/>
          </cell>
          <cell r="QV117" t="str">
            <v/>
          </cell>
          <cell r="QW117" t="str">
            <v/>
          </cell>
          <cell r="QX117" t="str">
            <v/>
          </cell>
          <cell r="QY117" t="str">
            <v/>
          </cell>
          <cell r="QZ117" t="str">
            <v/>
          </cell>
          <cell r="RA117" t="str">
            <v/>
          </cell>
          <cell r="RB117" t="str">
            <v/>
          </cell>
          <cell r="RC117" t="str">
            <v/>
          </cell>
          <cell r="RD117" t="str">
            <v/>
          </cell>
          <cell r="RE117" t="str">
            <v/>
          </cell>
          <cell r="RF117" t="str">
            <v/>
          </cell>
          <cell r="RG117" t="str">
            <v/>
          </cell>
          <cell r="RH117" t="str">
            <v/>
          </cell>
          <cell r="RI117" t="str">
            <v/>
          </cell>
          <cell r="RL117" t="str">
            <v/>
          </cell>
        </row>
        <row r="118">
          <cell r="C118" t="str">
            <v>0373ws03</v>
          </cell>
          <cell r="MM118" t="str">
            <v/>
          </cell>
          <cell r="MV118" t="str">
            <v>0138ed03-VARIOTEC - Thermosafe 100</v>
          </cell>
          <cell r="NE118" t="str">
            <v>0062wi03-M SORA  - UDOBJE E112 - TGI</v>
          </cell>
          <cell r="NN118" t="str">
            <v>0312vs03-Pluggit - Pluggit Avent R 150</v>
          </cell>
          <cell r="NW118" t="str">
            <v/>
          </cell>
          <cell r="OF118" t="str">
            <v/>
          </cell>
          <cell r="OQ118" t="str">
            <v>EW01 - External wall ventilated</v>
          </cell>
          <cell r="OR118" t="str">
            <v>TC01 - Insulated top floor ceiling</v>
          </cell>
          <cell r="OS118" t="str">
            <v>RO01 - Roof with inclined roof insulation</v>
          </cell>
          <cell r="OT118" t="str">
            <v>FS01 - Floor slab</v>
          </cell>
          <cell r="OU118" t="str">
            <v>BW01 - Basement wall</v>
          </cell>
          <cell r="OV118" t="str">
            <v/>
          </cell>
          <cell r="OW118" t="str">
            <v/>
          </cell>
          <cell r="OX118" t="str">
            <v/>
          </cell>
          <cell r="OY118" t="str">
            <v/>
          </cell>
          <cell r="OZ118" t="str">
            <v/>
          </cell>
          <cell r="PA118" t="str">
            <v/>
          </cell>
          <cell r="PB118" t="str">
            <v/>
          </cell>
          <cell r="PC118" t="str">
            <v/>
          </cell>
          <cell r="PD118" t="str">
            <v/>
          </cell>
          <cell r="PE118" t="str">
            <v/>
          </cell>
          <cell r="PF118" t="str">
            <v/>
          </cell>
          <cell r="PG118" t="str">
            <v/>
          </cell>
          <cell r="PH118" t="str">
            <v/>
          </cell>
          <cell r="PI118" t="str">
            <v/>
          </cell>
          <cell r="PJ118" t="str">
            <v/>
          </cell>
          <cell r="PL118" t="str">
            <v>FSFE01 - K1_EW-FS - External wall - Floor slab (foundation)</v>
          </cell>
          <cell r="PM118" t="str">
            <v>BCEW01 - K18_EW-HB - External wall - Basement ceiling (unheated basement)</v>
          </cell>
          <cell r="PN118" t="str">
            <v>EWHB01 - alg-p-20-02 - External wall - Basement ceiling (heated basement)</v>
          </cell>
          <cell r="PO118" t="str">
            <v>EWHB02 - alg-p-20-02 - External wall - Basement ceiling (heated basement)</v>
          </cell>
          <cell r="PP118" t="str">
            <v>BCEW01 - alg-p-20-03 - External wall - Basement ceiling (unheated basement)</v>
          </cell>
          <cell r="PQ118" t="str">
            <v>BCEW02 - alg-p-20-03 - External wall - Basement ceiling (unheated basement)</v>
          </cell>
          <cell r="PR118" t="str">
            <v>EWCE01 - alg-p-20-04 - Intermediate floor connexion</v>
          </cell>
          <cell r="PS118" t="str">
            <v>EWCE02 - alg-p-20-04 - Intermediate floor connexion</v>
          </cell>
          <cell r="PT118" t="str">
            <v>EWEC01 - alg-p-30-01 - Exterior corner - External wall</v>
          </cell>
          <cell r="PU118" t="str">
            <v>EWEC02 - alg-p-30-01 - Exterior corner - External wall</v>
          </cell>
          <cell r="PV118" t="str">
            <v>EWIC01 - alg-p-30-02 - Interior corner - External wall</v>
          </cell>
          <cell r="PW118" t="str">
            <v>EWIC02 - alg-p-30-02 - Interior corner - External wall</v>
          </cell>
          <cell r="PX118" t="str">
            <v>EWIW01 - alg-p-30-03 - Interior wall - External wall</v>
          </cell>
          <cell r="PY118" t="str">
            <v>EWIW02 - alg-p-30-03 - Interior wall - External wall</v>
          </cell>
          <cell r="PZ118" t="str">
            <v>FRRP01 - alg-p-50-01 - Flat roof</v>
          </cell>
          <cell r="QA118" t="str">
            <v>FRRP02 - alg-p-50-01 - Flat roof</v>
          </cell>
          <cell r="QB118" t="str">
            <v>ROVE01 - alg-p-60-01 - Verge</v>
          </cell>
          <cell r="QC118" t="str">
            <v>ROVE02 - alg-p-60-01 - Verge</v>
          </cell>
          <cell r="QD118" t="str">
            <v>ROEA01 - alg-p-60-02 - Eaves</v>
          </cell>
          <cell r="QE118" t="str">
            <v>ROEA02 - alg-p-60-02 - Eaves</v>
          </cell>
          <cell r="QF118" t="str">
            <v/>
          </cell>
          <cell r="QG118" t="str">
            <v/>
          </cell>
          <cell r="QH118" t="str">
            <v/>
          </cell>
          <cell r="QI118" t="str">
            <v/>
          </cell>
          <cell r="QJ118" t="str">
            <v/>
          </cell>
          <cell r="QK118" t="str">
            <v/>
          </cell>
          <cell r="QL118" t="str">
            <v/>
          </cell>
          <cell r="QM118" t="str">
            <v/>
          </cell>
          <cell r="QN118" t="str">
            <v/>
          </cell>
          <cell r="QO118" t="str">
            <v/>
          </cell>
          <cell r="QP118" t="str">
            <v/>
          </cell>
          <cell r="QQ118" t="str">
            <v/>
          </cell>
          <cell r="QR118" t="str">
            <v/>
          </cell>
          <cell r="QS118" t="str">
            <v/>
          </cell>
          <cell r="QT118" t="str">
            <v/>
          </cell>
          <cell r="QU118" t="str">
            <v/>
          </cell>
          <cell r="QV118" t="str">
            <v/>
          </cell>
          <cell r="QW118" t="str">
            <v/>
          </cell>
          <cell r="QX118" t="str">
            <v/>
          </cell>
          <cell r="QY118" t="str">
            <v/>
          </cell>
          <cell r="QZ118" t="str">
            <v/>
          </cell>
          <cell r="RA118" t="str">
            <v/>
          </cell>
          <cell r="RB118" t="str">
            <v/>
          </cell>
          <cell r="RC118" t="str">
            <v/>
          </cell>
          <cell r="RD118" t="str">
            <v/>
          </cell>
          <cell r="RE118" t="str">
            <v/>
          </cell>
          <cell r="RF118" t="str">
            <v/>
          </cell>
          <cell r="RG118" t="str">
            <v/>
          </cell>
          <cell r="RH118" t="str">
            <v/>
          </cell>
          <cell r="RI118" t="str">
            <v/>
          </cell>
          <cell r="RL118" t="str">
            <v/>
          </cell>
        </row>
        <row r="119">
          <cell r="C119" t="str">
            <v>0338ws03</v>
          </cell>
          <cell r="MM119" t="str">
            <v/>
          </cell>
          <cell r="MV119" t="str">
            <v>0526ed03-WindowStar s.r.o. - Passion</v>
          </cell>
          <cell r="NE119" t="str">
            <v>0612wi03-M SORA  - NATURA OPTIMO XLT - SuperSp. Tri-Seal PU</v>
          </cell>
          <cell r="NN119" t="str">
            <v>0309vs03-Pluggit - Pluggit Avent P 180</v>
          </cell>
          <cell r="NW119" t="str">
            <v/>
          </cell>
          <cell r="OF119" t="str">
            <v/>
          </cell>
          <cell r="OQ119" t="str">
            <v>EW01 - External wall 032</v>
          </cell>
          <cell r="OR119" t="str">
            <v>EW02 - External wall 034</v>
          </cell>
          <cell r="OS119" t="str">
            <v>EW03 - External wall 035</v>
          </cell>
          <cell r="OT119" t="str">
            <v>EW04 - External wall 040</v>
          </cell>
          <cell r="OU119" t="str">
            <v>EW05 - External wall 041</v>
          </cell>
          <cell r="OV119" t="str">
            <v>FR01 - Flat roof</v>
          </cell>
          <cell r="OW119" t="str">
            <v>RO01 - Lightweight roof</v>
          </cell>
          <cell r="OX119" t="str">
            <v>BC01 - Basement ceiling unheated</v>
          </cell>
          <cell r="OY119" t="str">
            <v>FS01 - Floor slab</v>
          </cell>
          <cell r="OZ119" t="str">
            <v/>
          </cell>
          <cell r="PA119" t="str">
            <v/>
          </cell>
          <cell r="PB119" t="str">
            <v/>
          </cell>
          <cell r="PC119" t="str">
            <v/>
          </cell>
          <cell r="PD119" t="str">
            <v/>
          </cell>
          <cell r="PE119" t="str">
            <v/>
          </cell>
          <cell r="PF119" t="str">
            <v/>
          </cell>
          <cell r="PG119" t="str">
            <v/>
          </cell>
          <cell r="PH119" t="str">
            <v/>
          </cell>
          <cell r="PI119" t="str">
            <v/>
          </cell>
          <cell r="PJ119" t="str">
            <v/>
          </cell>
          <cell r="PL119" t="str">
            <v>FSFE01 - alg-p-20-01 - External wall - Floor slab (foundation)</v>
          </cell>
          <cell r="PM119" t="str">
            <v>FSFE02 - alg-p-20-01 - External wall - Floor slab (foundation)</v>
          </cell>
          <cell r="PN119" t="str">
            <v>EWHB01 - a-p-20-02 - External wall - Basement ceiling (heated basement)</v>
          </cell>
          <cell r="PO119" t="str">
            <v>EWHB02 - a-p-20-02 - External wall - Basement ceiling (heated basement)</v>
          </cell>
          <cell r="PP119" t="str">
            <v>BCEW01 - a-p-20-03 - External wall - Basement ceiling (unheated basement)</v>
          </cell>
          <cell r="PQ119" t="str">
            <v>BCEW02 - a-p-20-03 - External wall - Basement ceiling (unheated basement)</v>
          </cell>
          <cell r="PR119" t="str">
            <v>EWCE01 - a-p-20-04 - Intermediate floor connexion</v>
          </cell>
          <cell r="PS119" t="str">
            <v>EWCE02 - a-p-20-04 - Intermediate floor connexion</v>
          </cell>
          <cell r="PT119" t="str">
            <v>EWEC01 - a-p-30-01 - Exterior corner - External wall</v>
          </cell>
          <cell r="PU119" t="str">
            <v>EWEC02 - a-p-30-01 - Exterior corner - External wall</v>
          </cell>
          <cell r="PV119" t="str">
            <v>EWIC01 - a-p-30-02 - Interior corner - External wall</v>
          </cell>
          <cell r="PW119" t="str">
            <v>EWIC02 - a-p-30-02 - Interior corner - External wall</v>
          </cell>
          <cell r="PX119" t="str">
            <v>EWIW01 - a-p-30-03 - Interior wall - External wall</v>
          </cell>
          <cell r="PY119" t="str">
            <v>EWIW02 - a-p-30-03 - Interior wall - External wall</v>
          </cell>
          <cell r="PZ119" t="str">
            <v>FRRP01 - a-p-50-01 - Flat roof</v>
          </cell>
          <cell r="QA119" t="str">
            <v>FRRP02 - a-p-50-01 - Flat roof</v>
          </cell>
          <cell r="QB119" t="str">
            <v>ROVE01 - a-p-60-01 - Verge</v>
          </cell>
          <cell r="QC119" t="str">
            <v>ROVE02 - a-p-60-01 - Verge</v>
          </cell>
          <cell r="QD119" t="str">
            <v>ROEA01 - a-p-60-02 - Eaves</v>
          </cell>
          <cell r="QE119" t="str">
            <v>ROEA02 - a-p-60-02 - Eaves</v>
          </cell>
          <cell r="QF119" t="str">
            <v/>
          </cell>
          <cell r="QG119" t="str">
            <v/>
          </cell>
          <cell r="QH119" t="str">
            <v/>
          </cell>
          <cell r="QI119" t="str">
            <v/>
          </cell>
          <cell r="QJ119" t="str">
            <v/>
          </cell>
          <cell r="QK119" t="str">
            <v/>
          </cell>
          <cell r="QL119" t="str">
            <v/>
          </cell>
          <cell r="QM119" t="str">
            <v/>
          </cell>
          <cell r="QN119" t="str">
            <v/>
          </cell>
          <cell r="QO119" t="str">
            <v/>
          </cell>
          <cell r="QP119" t="str">
            <v/>
          </cell>
          <cell r="QQ119" t="str">
            <v/>
          </cell>
          <cell r="QR119" t="str">
            <v/>
          </cell>
          <cell r="QS119" t="str">
            <v/>
          </cell>
          <cell r="QT119" t="str">
            <v/>
          </cell>
          <cell r="QU119" t="str">
            <v/>
          </cell>
          <cell r="QV119" t="str">
            <v/>
          </cell>
          <cell r="QW119" t="str">
            <v/>
          </cell>
          <cell r="QX119" t="str">
            <v/>
          </cell>
          <cell r="QY119" t="str">
            <v/>
          </cell>
          <cell r="QZ119" t="str">
            <v/>
          </cell>
          <cell r="RA119" t="str">
            <v/>
          </cell>
          <cell r="RB119" t="str">
            <v/>
          </cell>
          <cell r="RC119" t="str">
            <v/>
          </cell>
          <cell r="RD119" t="str">
            <v/>
          </cell>
          <cell r="RE119" t="str">
            <v/>
          </cell>
          <cell r="RF119" t="str">
            <v/>
          </cell>
          <cell r="RG119" t="str">
            <v/>
          </cell>
          <cell r="RH119" t="str">
            <v/>
          </cell>
          <cell r="RI119" t="str">
            <v/>
          </cell>
          <cell r="RL119" t="str">
            <v/>
          </cell>
        </row>
        <row r="120">
          <cell r="C120" t="str">
            <v>0703ws03</v>
          </cell>
          <cell r="MM120" t="str">
            <v/>
          </cell>
          <cell r="MV120" t="str">
            <v>0817as03-WELLHOEFER - Passive House Attic Stairs</v>
          </cell>
          <cell r="NE120" t="str">
            <v>0063wi03-Makrowin - MAKROWIN 88 G2 - SWISSP. V</v>
          </cell>
          <cell r="NN120" t="str">
            <v>0732vs03-Poloplast GmbH &amp; Co KG - POLO-AIR 450</v>
          </cell>
          <cell r="NW120" t="str">
            <v/>
          </cell>
          <cell r="OF120" t="str">
            <v/>
          </cell>
          <cell r="OQ120" t="str">
            <v>EW01 - External wall</v>
          </cell>
          <cell r="OR120" t="str">
            <v>RO01 - Roof</v>
          </cell>
          <cell r="OS120" t="str">
            <v>BC01 - Basement ceiling over unheated basement ((KD)</v>
          </cell>
          <cell r="OT120" t="str">
            <v>FS01 - Floor slab (BP)</v>
          </cell>
          <cell r="OU120" t="str">
            <v>BW01 - Basement wall - heated basement (KWb)</v>
          </cell>
          <cell r="OV120" t="str">
            <v/>
          </cell>
          <cell r="OW120" t="str">
            <v/>
          </cell>
          <cell r="OX120" t="str">
            <v/>
          </cell>
          <cell r="OY120" t="str">
            <v/>
          </cell>
          <cell r="OZ120" t="str">
            <v/>
          </cell>
          <cell r="PA120" t="str">
            <v/>
          </cell>
          <cell r="PB120" t="str">
            <v/>
          </cell>
          <cell r="PC120" t="str">
            <v/>
          </cell>
          <cell r="PD120" t="str">
            <v/>
          </cell>
          <cell r="PE120" t="str">
            <v/>
          </cell>
          <cell r="PF120" t="str">
            <v/>
          </cell>
          <cell r="PG120" t="str">
            <v/>
          </cell>
          <cell r="PH120" t="str">
            <v/>
          </cell>
          <cell r="PI120" t="str">
            <v/>
          </cell>
          <cell r="PJ120" t="str">
            <v/>
          </cell>
          <cell r="PL120" t="str">
            <v>RORI01 - DA_059 115 - Ridge</v>
          </cell>
          <cell r="PM120" t="str">
            <v>MRRI01 - DA_059 501 - Pitched roof</v>
          </cell>
          <cell r="PN120" t="str">
            <v>EWHB01 - RS03_AW_bK - External wall - Basement ceiling (heated basement)</v>
          </cell>
          <cell r="PO120" t="str">
            <v>EWEC01 - RS04_AW_AK - Exterior corner - External wall</v>
          </cell>
          <cell r="PP120" t="str">
            <v>EWIC01 - RS05_AW_IK - Interior corner - External wall</v>
          </cell>
          <cell r="PQ120" t="str">
            <v>EWIW01 - RS06_AW_IW - Interior wall - External wall</v>
          </cell>
          <cell r="PR120" t="str">
            <v>EWCE01 - RS07_AW_GD - Intermediate floor connexion</v>
          </cell>
          <cell r="PS120" t="str">
            <v>MREA01 - RS08_DA_Pult - Pitched roof</v>
          </cell>
          <cell r="PT120" t="str">
            <v>ROEA01 - RS09_DA_ungTr - Eaves</v>
          </cell>
          <cell r="PU120" t="str">
            <v>ROEA02 - RS10_DA_bTr - Eaves</v>
          </cell>
          <cell r="PV120" t="str">
            <v>ROVE01 - RS11_DA_Ort - Verge</v>
          </cell>
          <cell r="PW120" t="str">
            <v/>
          </cell>
          <cell r="PX120" t="str">
            <v/>
          </cell>
          <cell r="PY120" t="str">
            <v/>
          </cell>
          <cell r="PZ120" t="str">
            <v/>
          </cell>
          <cell r="QA120" t="str">
            <v/>
          </cell>
          <cell r="QB120" t="str">
            <v/>
          </cell>
          <cell r="QC120" t="str">
            <v/>
          </cell>
          <cell r="QD120" t="str">
            <v/>
          </cell>
          <cell r="QE120" t="str">
            <v/>
          </cell>
          <cell r="QF120" t="str">
            <v/>
          </cell>
          <cell r="QG120" t="str">
            <v/>
          </cell>
          <cell r="QH120" t="str">
            <v/>
          </cell>
          <cell r="QI120" t="str">
            <v/>
          </cell>
          <cell r="QJ120" t="str">
            <v/>
          </cell>
          <cell r="QK120" t="str">
            <v/>
          </cell>
          <cell r="QL120" t="str">
            <v/>
          </cell>
          <cell r="QM120" t="str">
            <v/>
          </cell>
          <cell r="QN120" t="str">
            <v/>
          </cell>
          <cell r="QO120" t="str">
            <v/>
          </cell>
          <cell r="QP120" t="str">
            <v/>
          </cell>
          <cell r="QQ120" t="str">
            <v/>
          </cell>
          <cell r="QR120" t="str">
            <v/>
          </cell>
          <cell r="QS120" t="str">
            <v/>
          </cell>
          <cell r="QT120" t="str">
            <v/>
          </cell>
          <cell r="QU120" t="str">
            <v/>
          </cell>
          <cell r="QV120" t="str">
            <v/>
          </cell>
          <cell r="QW120" t="str">
            <v/>
          </cell>
          <cell r="QX120" t="str">
            <v/>
          </cell>
          <cell r="QY120" t="str">
            <v/>
          </cell>
          <cell r="QZ120" t="str">
            <v/>
          </cell>
          <cell r="RA120" t="str">
            <v/>
          </cell>
          <cell r="RB120" t="str">
            <v/>
          </cell>
          <cell r="RC120" t="str">
            <v/>
          </cell>
          <cell r="RD120" t="str">
            <v/>
          </cell>
          <cell r="RE120" t="str">
            <v/>
          </cell>
          <cell r="RF120" t="str">
            <v/>
          </cell>
          <cell r="RG120" t="str">
            <v/>
          </cell>
          <cell r="RH120" t="str">
            <v/>
          </cell>
          <cell r="RI120" t="str">
            <v/>
          </cell>
          <cell r="RL120" t="str">
            <v/>
          </cell>
        </row>
        <row r="121">
          <cell r="C121" t="str">
            <v>0339ws03</v>
          </cell>
          <cell r="MM121" t="str">
            <v/>
          </cell>
          <cell r="MV121" t="str">
            <v/>
          </cell>
          <cell r="NE121" t="str">
            <v>0499wi03-Marles - MEGA PASIV-P with Vivaprofil - SuperSp. Tri-Seal</v>
          </cell>
          <cell r="NN121" t="str">
            <v>0599vs03-Poloplast GmbH &amp; Co KG - POLO-AIR 400</v>
          </cell>
          <cell r="NW121" t="str">
            <v/>
          </cell>
          <cell r="OF121" t="str">
            <v/>
          </cell>
          <cell r="OQ121" t="str">
            <v>EW01 - External wall 032</v>
          </cell>
          <cell r="OR121" t="str">
            <v>EW02 - External wall 034</v>
          </cell>
          <cell r="OS121" t="str">
            <v>EW03 - External wall 035</v>
          </cell>
          <cell r="OT121" t="str">
            <v>EW04 - External wall 040</v>
          </cell>
          <cell r="OU121" t="str">
            <v>EW05 - External wall 041</v>
          </cell>
          <cell r="OV121" t="str">
            <v>FR01 - Flat roof</v>
          </cell>
          <cell r="OW121" t="str">
            <v>RO01 - Lightweight roof</v>
          </cell>
          <cell r="OX121" t="str">
            <v>BC01 - Basement ceiling unheated</v>
          </cell>
          <cell r="OY121" t="str">
            <v>FS01 - Floor slab</v>
          </cell>
          <cell r="OZ121" t="str">
            <v/>
          </cell>
          <cell r="PA121" t="str">
            <v/>
          </cell>
          <cell r="PB121" t="str">
            <v/>
          </cell>
          <cell r="PC121" t="str">
            <v/>
          </cell>
          <cell r="PD121" t="str">
            <v/>
          </cell>
          <cell r="PE121" t="str">
            <v/>
          </cell>
          <cell r="PF121" t="str">
            <v/>
          </cell>
          <cell r="PG121" t="str">
            <v/>
          </cell>
          <cell r="PH121" t="str">
            <v/>
          </cell>
          <cell r="PI121" t="str">
            <v/>
          </cell>
          <cell r="PJ121" t="str">
            <v/>
          </cell>
          <cell r="PL121" t="str">
            <v>FSFE01 - a-p-20-01 - External wall - Floor slab (foundation)</v>
          </cell>
          <cell r="PM121" t="str">
            <v>FSFE02 - a-p-20-01 - External wall - Floor slab (foundation)</v>
          </cell>
          <cell r="PN121" t="str">
            <v>FSPA01 - BP_18.1 - Interior wall - Floor slab</v>
          </cell>
          <cell r="PO121" t="str">
            <v>EWCE01 - BP_9.1 - Intermediate ceiling - External wall</v>
          </cell>
          <cell r="PP121" t="str">
            <v>EWEC01 - BP_16.1 - Exterior corner - External wall</v>
          </cell>
          <cell r="PQ121" t="str">
            <v>EWIC01 - BP_16.2 - Interior corner - External wall</v>
          </cell>
          <cell r="PR121" t="str">
            <v>EWIW01 - BP_20.1 - Interior wall - External wall</v>
          </cell>
          <cell r="PS121" t="str">
            <v>ROEA01 - BP_12.1. - Roof - Eaves</v>
          </cell>
          <cell r="PT121" t="str">
            <v>TCEA01 - BP_13.1 - top floor ceiling -Eaves</v>
          </cell>
          <cell r="PU121" t="str">
            <v>ROVE01 - BP_15.1 - External wall - Roof</v>
          </cell>
          <cell r="PV121" t="str">
            <v>RORI01 - BP_26.1 - Ridge</v>
          </cell>
          <cell r="PW121" t="str">
            <v>ROPA01 - BP_19.1 - Interior wall - Roof</v>
          </cell>
          <cell r="PX121" t="str">
            <v>TCTD01 - BP_23.1 - Attic entrance</v>
          </cell>
          <cell r="PY121" t="str">
            <v/>
          </cell>
          <cell r="PZ121" t="str">
            <v/>
          </cell>
          <cell r="QA121" t="str">
            <v/>
          </cell>
          <cell r="QB121" t="str">
            <v/>
          </cell>
          <cell r="QC121" t="str">
            <v/>
          </cell>
          <cell r="QD121" t="str">
            <v/>
          </cell>
          <cell r="QE121" t="str">
            <v/>
          </cell>
          <cell r="QF121" t="str">
            <v/>
          </cell>
          <cell r="QG121" t="str">
            <v/>
          </cell>
          <cell r="QH121" t="str">
            <v/>
          </cell>
          <cell r="QI121" t="str">
            <v/>
          </cell>
          <cell r="QJ121" t="str">
            <v/>
          </cell>
          <cell r="QK121" t="str">
            <v/>
          </cell>
          <cell r="QL121" t="str">
            <v/>
          </cell>
          <cell r="QM121" t="str">
            <v/>
          </cell>
          <cell r="QN121" t="str">
            <v/>
          </cell>
          <cell r="QO121" t="str">
            <v/>
          </cell>
          <cell r="QP121" t="str">
            <v/>
          </cell>
          <cell r="QQ121" t="str">
            <v/>
          </cell>
          <cell r="QR121" t="str">
            <v/>
          </cell>
          <cell r="QS121" t="str">
            <v/>
          </cell>
          <cell r="QT121" t="str">
            <v/>
          </cell>
          <cell r="QU121" t="str">
            <v/>
          </cell>
          <cell r="QV121" t="str">
            <v/>
          </cell>
          <cell r="QW121" t="str">
            <v/>
          </cell>
          <cell r="QX121" t="str">
            <v/>
          </cell>
          <cell r="QY121" t="str">
            <v/>
          </cell>
          <cell r="QZ121" t="str">
            <v/>
          </cell>
          <cell r="RA121" t="str">
            <v/>
          </cell>
          <cell r="RB121" t="str">
            <v/>
          </cell>
          <cell r="RC121" t="str">
            <v/>
          </cell>
          <cell r="RD121" t="str">
            <v/>
          </cell>
          <cell r="RE121" t="str">
            <v/>
          </cell>
          <cell r="RF121" t="str">
            <v/>
          </cell>
          <cell r="RG121" t="str">
            <v/>
          </cell>
          <cell r="RH121" t="str">
            <v/>
          </cell>
          <cell r="RI121" t="str">
            <v/>
          </cell>
          <cell r="RL121" t="str">
            <v/>
          </cell>
        </row>
        <row r="122">
          <cell r="C122" t="str">
            <v>0384ws03</v>
          </cell>
          <cell r="MM122" t="str">
            <v/>
          </cell>
          <cell r="MV122" t="str">
            <v/>
          </cell>
          <cell r="NE122" t="str">
            <v>0781wi03-Marles - LF Supreme Solution + Vivaprofil - SWISSP. Ultimate</v>
          </cell>
          <cell r="NN122" t="str">
            <v>0586vs03-Richter + Frenzel - APV3 Optiline by Pluggit</v>
          </cell>
          <cell r="NW122" t="str">
            <v/>
          </cell>
          <cell r="OF122" t="str">
            <v/>
          </cell>
          <cell r="OQ122" t="str">
            <v>EW01 - External wall</v>
          </cell>
          <cell r="OR122" t="str">
            <v>FS01 - Floor slab</v>
          </cell>
          <cell r="OS122" t="str">
            <v>RO01 - Roof warm wooden sub-structure</v>
          </cell>
          <cell r="OT122" t="str">
            <v>RO02 - Roof steel sub-structure</v>
          </cell>
          <cell r="OU122" t="str">
            <v/>
          </cell>
          <cell r="OV122" t="str">
            <v/>
          </cell>
          <cell r="OW122" t="str">
            <v/>
          </cell>
          <cell r="OX122" t="str">
            <v/>
          </cell>
          <cell r="OY122" t="str">
            <v/>
          </cell>
          <cell r="OZ122" t="str">
            <v/>
          </cell>
          <cell r="PA122" t="str">
            <v/>
          </cell>
          <cell r="PB122" t="str">
            <v/>
          </cell>
          <cell r="PC122" t="str">
            <v/>
          </cell>
          <cell r="PD122" t="str">
            <v/>
          </cell>
          <cell r="PE122" t="str">
            <v/>
          </cell>
          <cell r="PF122" t="str">
            <v/>
          </cell>
          <cell r="PG122" t="str">
            <v/>
          </cell>
          <cell r="PH122" t="str">
            <v/>
          </cell>
          <cell r="PI122" t="str">
            <v/>
          </cell>
          <cell r="PJ122" t="str">
            <v/>
          </cell>
          <cell r="PL122" t="str">
            <v>FSEW01 - BP_08.1_Q - External wall - Floor slab</v>
          </cell>
          <cell r="PM122" t="str">
            <v>FSEW02 - BP_08.1_L - External wall - Floor slab</v>
          </cell>
          <cell r="PN122" t="str">
            <v>EWHB01 - ct-p-20-02 - External wall - Basement ceiling (heated basement)</v>
          </cell>
          <cell r="PO122" t="str">
            <v>EWHB02 - ct-p-20-02 - External wall - Basement ceiling (heated basement)</v>
          </cell>
          <cell r="PP122" t="str">
            <v>BCEW01 - ct-p-20-03 - External wall - Basement ceiling (unheated basement)</v>
          </cell>
          <cell r="PQ122" t="str">
            <v>BCEW02 - ct-p-20-03 - External wall - Basement ceiling (unheated basement)</v>
          </cell>
          <cell r="PR122" t="str">
            <v>EWCE01 - ct-p-20-04 - Intermediate floor connexion</v>
          </cell>
          <cell r="PS122" t="str">
            <v>EWCE02 - ct-p-20-04 - Intermediate floor connexion</v>
          </cell>
          <cell r="PT122" t="str">
            <v>EWEC01 - ct-p-30-01 - Exterior corner - External wall</v>
          </cell>
          <cell r="PU122" t="str">
            <v>EWEC02 - ct-p-30-01 - Exterior corner - External wall</v>
          </cell>
          <cell r="PV122" t="str">
            <v>EWIC01 - ct-p-30-02 - Interior corner - External wall</v>
          </cell>
          <cell r="PW122" t="str">
            <v>EWIC02 - ct-p-30-02 - Interior corner - External wall</v>
          </cell>
          <cell r="PX122" t="str">
            <v>EWIW01 - ct-p-30-03 - Interior wall - External wall</v>
          </cell>
          <cell r="PY122" t="str">
            <v>EWIW02 - ct-p-30-03 - Interior wall - External wall</v>
          </cell>
          <cell r="PZ122" t="str">
            <v>FRRP01 - ct-p-50-01 - Flat roof</v>
          </cell>
          <cell r="QA122" t="str">
            <v>FRRP02 - ct-p-50-01 - Flat roof</v>
          </cell>
          <cell r="QB122" t="str">
            <v>ROVE01 - ct-p-60-01 - Verge</v>
          </cell>
          <cell r="QC122" t="str">
            <v>ROVE02 - ct-p-60-01 - Verge</v>
          </cell>
          <cell r="QD122" t="str">
            <v>ROEA01 - ct-p-60-02 - Eaves</v>
          </cell>
          <cell r="QE122" t="str">
            <v>ROEA02 - ct-p-60-02 - Eaves</v>
          </cell>
          <cell r="QF122" t="str">
            <v/>
          </cell>
          <cell r="QG122" t="str">
            <v/>
          </cell>
          <cell r="QH122" t="str">
            <v/>
          </cell>
          <cell r="QI122" t="str">
            <v/>
          </cell>
          <cell r="QJ122" t="str">
            <v/>
          </cell>
          <cell r="QK122" t="str">
            <v/>
          </cell>
          <cell r="QL122" t="str">
            <v/>
          </cell>
          <cell r="QM122" t="str">
            <v/>
          </cell>
          <cell r="QN122" t="str">
            <v/>
          </cell>
          <cell r="QO122" t="str">
            <v/>
          </cell>
          <cell r="QP122" t="str">
            <v/>
          </cell>
          <cell r="QQ122" t="str">
            <v/>
          </cell>
          <cell r="QR122" t="str">
            <v/>
          </cell>
          <cell r="QS122" t="str">
            <v/>
          </cell>
          <cell r="QT122" t="str">
            <v/>
          </cell>
          <cell r="QU122" t="str">
            <v/>
          </cell>
          <cell r="QV122" t="str">
            <v/>
          </cell>
          <cell r="QW122" t="str">
            <v/>
          </cell>
          <cell r="QX122" t="str">
            <v/>
          </cell>
          <cell r="QY122" t="str">
            <v/>
          </cell>
          <cell r="QZ122" t="str">
            <v/>
          </cell>
          <cell r="RA122" t="str">
            <v/>
          </cell>
          <cell r="RB122" t="str">
            <v/>
          </cell>
          <cell r="RC122" t="str">
            <v/>
          </cell>
          <cell r="RD122" t="str">
            <v/>
          </cell>
          <cell r="RE122" t="str">
            <v/>
          </cell>
          <cell r="RF122" t="str">
            <v/>
          </cell>
          <cell r="RG122" t="str">
            <v/>
          </cell>
          <cell r="RH122" t="str">
            <v/>
          </cell>
          <cell r="RI122" t="str">
            <v/>
          </cell>
          <cell r="RL122" t="str">
            <v/>
          </cell>
        </row>
        <row r="123">
          <cell r="C123" t="str">
            <v>0341ws03</v>
          </cell>
          <cell r="MM123" t="str">
            <v/>
          </cell>
          <cell r="MV123" t="str">
            <v/>
          </cell>
          <cell r="NE123" t="str">
            <v>0763wi03-MINCO - BRENUS - SWISSP. Ultimate</v>
          </cell>
          <cell r="NN123" t="str">
            <v>0585vs03-Richter + Frenzel - APV5 Optiline by Pluggit</v>
          </cell>
          <cell r="NW123" t="str">
            <v/>
          </cell>
          <cell r="OF123" t="str">
            <v/>
          </cell>
          <cell r="OQ123" t="str">
            <v>EW01 - External wall</v>
          </cell>
          <cell r="OR123" t="str">
            <v>RO01 - Roof</v>
          </cell>
          <cell r="OS123" t="str">
            <v>BC01 - Basement ceiling</v>
          </cell>
          <cell r="OT123" t="str">
            <v/>
          </cell>
          <cell r="OU123" t="str">
            <v/>
          </cell>
          <cell r="OV123" t="str">
            <v/>
          </cell>
          <cell r="OW123" t="str">
            <v/>
          </cell>
          <cell r="OX123" t="str">
            <v/>
          </cell>
          <cell r="OY123" t="str">
            <v/>
          </cell>
          <cell r="OZ123" t="str">
            <v/>
          </cell>
          <cell r="PA123" t="str">
            <v/>
          </cell>
          <cell r="PB123" t="str">
            <v/>
          </cell>
          <cell r="PC123" t="str">
            <v/>
          </cell>
          <cell r="PD123" t="str">
            <v/>
          </cell>
          <cell r="PE123" t="str">
            <v/>
          </cell>
          <cell r="PF123" t="str">
            <v/>
          </cell>
          <cell r="PG123" t="str">
            <v/>
          </cell>
          <cell r="PH123" t="str">
            <v/>
          </cell>
          <cell r="PI123" t="str">
            <v/>
          </cell>
          <cell r="PJ123" t="str">
            <v/>
          </cell>
          <cell r="PL123" t="str">
            <v>EWOI01 - Brillux Passivhausdetail 0.1.1 - Base area with  perimeter insulation</v>
          </cell>
          <cell r="PM123" t="str">
            <v>BCEW01 - Brillux Passivhausdetail 0.1.2 - External wall - Basement ceiling (basement unheated)</v>
          </cell>
          <cell r="PN123" t="str">
            <v>FSEW01 - PH110 - External wall - Floor slab</v>
          </cell>
          <cell r="PO123" t="str">
            <v>FSEW02 - PH110 - External wall - Floor slab</v>
          </cell>
          <cell r="PP123" t="str">
            <v>BCEW01 - PH120 - External wall - Basement ceiling (unheated basement)</v>
          </cell>
          <cell r="PQ123" t="str">
            <v>BCEW02 - PH120 - External wall - Basement ceiling (unheated basement)</v>
          </cell>
          <cell r="PR123" t="str">
            <v>EWIC01 - PH200 - Interior corner - External wall</v>
          </cell>
          <cell r="PS123" t="str">
            <v>EWIC02 - PH200 - Interior corner - External wall</v>
          </cell>
          <cell r="PT123" t="str">
            <v>EWEC01 - PH220 - Exterior corner - External wall</v>
          </cell>
          <cell r="PU123" t="str">
            <v>EWEC02 - PH220 - Exterior corner - External wall</v>
          </cell>
          <cell r="PV123" t="str">
            <v>EWIW01 - PH285 - Interior wall - External wall</v>
          </cell>
          <cell r="PW123" t="str">
            <v>EWIW02 - PH285 - Interior wall - External wall</v>
          </cell>
          <cell r="PX123" t="str">
            <v>EWCE01 - PH290 - Intermediate floor connexion</v>
          </cell>
          <cell r="PY123" t="str">
            <v>EWCE02 - PH290 - Intermediate floor connexion</v>
          </cell>
          <cell r="PZ123" t="str">
            <v>ROEA01 - PH305 - Eaves</v>
          </cell>
          <cell r="QA123" t="str">
            <v>ROEA02 - PH305 - Eaves</v>
          </cell>
          <cell r="QB123" t="str">
            <v>ROVE01 - PH315 - Verge</v>
          </cell>
          <cell r="QC123" t="str">
            <v>ROVE02 - PH315 - Verge</v>
          </cell>
          <cell r="QD123" t="str">
            <v>FRRP01 - PH330 - Parapet</v>
          </cell>
          <cell r="QE123" t="str">
            <v>FRRP02 - PH330 - Parapet</v>
          </cell>
          <cell r="QF123" t="str">
            <v>ROEA03 - PH335 - Roof overhang</v>
          </cell>
          <cell r="QG123" t="str">
            <v>ROEA04 - PH335 - Roof overhang</v>
          </cell>
          <cell r="QH123" t="str">
            <v/>
          </cell>
          <cell r="QI123" t="str">
            <v/>
          </cell>
          <cell r="QJ123" t="str">
            <v/>
          </cell>
          <cell r="QK123" t="str">
            <v/>
          </cell>
          <cell r="QL123" t="str">
            <v/>
          </cell>
          <cell r="QM123" t="str">
            <v/>
          </cell>
          <cell r="QN123" t="str">
            <v/>
          </cell>
          <cell r="QO123" t="str">
            <v/>
          </cell>
          <cell r="QP123" t="str">
            <v/>
          </cell>
          <cell r="QQ123" t="str">
            <v/>
          </cell>
          <cell r="QR123" t="str">
            <v/>
          </cell>
          <cell r="QS123" t="str">
            <v/>
          </cell>
          <cell r="QT123" t="str">
            <v/>
          </cell>
          <cell r="QU123" t="str">
            <v/>
          </cell>
          <cell r="QV123" t="str">
            <v/>
          </cell>
          <cell r="QW123" t="str">
            <v/>
          </cell>
          <cell r="QX123" t="str">
            <v/>
          </cell>
          <cell r="QY123" t="str">
            <v/>
          </cell>
          <cell r="QZ123" t="str">
            <v/>
          </cell>
          <cell r="RA123" t="str">
            <v/>
          </cell>
          <cell r="RB123" t="str">
            <v/>
          </cell>
          <cell r="RC123" t="str">
            <v/>
          </cell>
          <cell r="RD123" t="str">
            <v/>
          </cell>
          <cell r="RE123" t="str">
            <v/>
          </cell>
          <cell r="RF123" t="str">
            <v/>
          </cell>
          <cell r="RG123" t="str">
            <v/>
          </cell>
          <cell r="RH123" t="str">
            <v/>
          </cell>
          <cell r="RI123" t="str">
            <v/>
          </cell>
          <cell r="RL123" t="str">
            <v/>
          </cell>
        </row>
        <row r="124">
          <cell r="C124" t="str">
            <v>0342ws03</v>
          </cell>
          <cell r="MM124" t="str">
            <v/>
          </cell>
          <cell r="MV124" t="str">
            <v/>
          </cell>
          <cell r="NE124" t="str">
            <v>0498wi03-Mizarstvo Semrl - TIP 92 PASIV with Vivaprofil - SuperSp. Tri-Seal</v>
          </cell>
          <cell r="NN124" t="str">
            <v>0584vs03-Richter + Frenzel - APH5 Optiline by Pluggit</v>
          </cell>
          <cell r="NW124" t="str">
            <v/>
          </cell>
          <cell r="OF124" t="str">
            <v/>
          </cell>
          <cell r="OQ124" t="str">
            <v>EW01 - External wall 032</v>
          </cell>
          <cell r="OR124" t="str">
            <v>EW02 - exterior wall, insulation with conductivity of 0.034 W/mK</v>
          </cell>
          <cell r="OS124" t="str">
            <v>EW03 - exterior wall, insulation with conductivity of 0.035 W/mK</v>
          </cell>
          <cell r="OT124" t="str">
            <v>EW04 - exterior wall, insulation with conductivity of 0.040 W/mK</v>
          </cell>
          <cell r="OU124" t="str">
            <v>EW05 - exterior wall, insulation with conductivity of 0.041 W/mK</v>
          </cell>
          <cell r="OV124" t="str">
            <v>FR01 - Flat roof</v>
          </cell>
          <cell r="OW124" t="str">
            <v>RO01 - Lightweight roof</v>
          </cell>
          <cell r="OX124" t="str">
            <v>BC01 - Basement ceiling</v>
          </cell>
          <cell r="OY124" t="str">
            <v>FS01 - Floor slab</v>
          </cell>
          <cell r="OZ124" t="str">
            <v/>
          </cell>
          <cell r="PA124" t="str">
            <v/>
          </cell>
          <cell r="PB124" t="str">
            <v/>
          </cell>
          <cell r="PC124" t="str">
            <v/>
          </cell>
          <cell r="PD124" t="str">
            <v/>
          </cell>
          <cell r="PE124" t="str">
            <v/>
          </cell>
          <cell r="PF124" t="str">
            <v/>
          </cell>
          <cell r="PG124" t="str">
            <v/>
          </cell>
          <cell r="PH124" t="str">
            <v/>
          </cell>
          <cell r="PI124" t="str">
            <v/>
          </cell>
          <cell r="PJ124" t="str">
            <v/>
          </cell>
          <cell r="PL124" t="str">
            <v>FSFE01 - ct-p-20-01 - External wall - Floor slab (foundation)</v>
          </cell>
          <cell r="PM124" t="str">
            <v>FSFE02 - ct-p-20-01 - External wall - Floor slab (foundation)</v>
          </cell>
          <cell r="PN124" t="str">
            <v>BCEW01 - DWPH_03_AW-KD-ubK - External wall - Basement ceiling (unheated basement)</v>
          </cell>
          <cell r="PO124" t="str">
            <v>BCIW01 - DWPH_04_IW-KD_ubK - Interior wall - Basement ceiling (unheated basement)</v>
          </cell>
          <cell r="PP124" t="str">
            <v>EWHB01 - DWPH_05_AW-KD_bK - External wall - Basement ceiling (heated basement)</v>
          </cell>
          <cell r="PQ124" t="str">
            <v>BFIW01 - DWPH_06_IW-KS - Interior wall basement - Basement slab</v>
          </cell>
          <cell r="PR124" t="str">
            <v>BFIW02 - DWPH_07_KGW-KS - Basement wall - Basement slab</v>
          </cell>
          <cell r="PS124" t="str">
            <v>BWEC01 - DWPH_08_KGW-KGW-90 - Basement wall, corner 90°</v>
          </cell>
          <cell r="PT124" t="str">
            <v>BWIC01 - DWPH_09_KGW-KGW-270 - Basement wall, corner 270°</v>
          </cell>
          <cell r="PU124" t="str">
            <v>BWIW01 - DWPH_10_KGW-KGIW - Interior wall basement - Basement wall</v>
          </cell>
          <cell r="PV124" t="str">
            <v>BWSC01 - DWPH_11_AW-KWG-TH - External wall - Basement wall (staircase)</v>
          </cell>
          <cell r="PW124" t="str">
            <v>EWEC01 - DWPH_12_AW-AW-90 - Exterior corner - External wall</v>
          </cell>
          <cell r="PX124" t="str">
            <v>EWIC01 - DWPH_13_AW-AW-270 - External wall Interior corner</v>
          </cell>
          <cell r="PY124" t="str">
            <v>EWCE01 - DWPH_14_AW-DE - Intermediate floor connexion</v>
          </cell>
          <cell r="PZ124" t="str">
            <v>EWIW01 - DWPH_15_IW-AW - Interior wall - External wall</v>
          </cell>
          <cell r="QA124" t="str">
            <v>ROEA01 - DWPH_16_KN-DA - Eaves</v>
          </cell>
          <cell r="QB124" t="str">
            <v>CCEA01 - DWPH_17_KB-DA - Rafter roof</v>
          </cell>
          <cell r="QC124" t="str">
            <v>ROVE01 - DWPH_18_ORTG - Verge</v>
          </cell>
          <cell r="QD124" t="str">
            <v>CCVE01 - DWPH_19_KB-AW - Rafter roof - gable wall</v>
          </cell>
          <cell r="QE124" t="str">
            <v>ROIW01 - DWPH_20_IW-DA - Interior wall - inclined roof</v>
          </cell>
          <cell r="QF124" t="str">
            <v>CCIW01 - DWPH_21_IW-KB - Interior wall - Rafter roof</v>
          </cell>
          <cell r="QG124" t="str">
            <v>RORI01 - DWPH_22_Ridge - Ridge</v>
          </cell>
          <cell r="QH124" t="str">
            <v>MREA01 - DWPH_23_PD_TR - Eaves - Pitched roof</v>
          </cell>
          <cell r="QI124" t="str">
            <v>MRRI01 - DWPH_24_PD_FR - Ridge - Pitched roof</v>
          </cell>
          <cell r="QJ124" t="str">
            <v/>
          </cell>
          <cell r="QK124" t="str">
            <v/>
          </cell>
          <cell r="QL124" t="str">
            <v/>
          </cell>
          <cell r="QM124" t="str">
            <v/>
          </cell>
          <cell r="QN124" t="str">
            <v/>
          </cell>
          <cell r="QO124" t="str">
            <v/>
          </cell>
          <cell r="QP124" t="str">
            <v/>
          </cell>
          <cell r="QQ124" t="str">
            <v/>
          </cell>
          <cell r="QR124" t="str">
            <v/>
          </cell>
          <cell r="QS124" t="str">
            <v/>
          </cell>
          <cell r="QT124" t="str">
            <v/>
          </cell>
          <cell r="QU124" t="str">
            <v/>
          </cell>
          <cell r="QV124" t="str">
            <v/>
          </cell>
          <cell r="QW124" t="str">
            <v/>
          </cell>
          <cell r="QX124" t="str">
            <v/>
          </cell>
          <cell r="QY124" t="str">
            <v/>
          </cell>
          <cell r="QZ124" t="str">
            <v/>
          </cell>
          <cell r="RA124" t="str">
            <v/>
          </cell>
          <cell r="RB124" t="str">
            <v/>
          </cell>
          <cell r="RC124" t="str">
            <v/>
          </cell>
          <cell r="RD124" t="str">
            <v/>
          </cell>
          <cell r="RE124" t="str">
            <v/>
          </cell>
          <cell r="RF124" t="str">
            <v/>
          </cell>
          <cell r="RG124" t="str">
            <v/>
          </cell>
          <cell r="RH124" t="str">
            <v/>
          </cell>
          <cell r="RI124" t="str">
            <v/>
          </cell>
          <cell r="RL124" t="str">
            <v/>
          </cell>
        </row>
        <row r="125">
          <cell r="C125" t="str">
            <v>0594ws03</v>
          </cell>
          <cell r="MM125" t="str">
            <v/>
          </cell>
          <cell r="MV125" t="str">
            <v/>
          </cell>
          <cell r="NE125" t="str">
            <v>0721wi03-Moll - thermoll-Passivhausfenster - SWISSP. V</v>
          </cell>
          <cell r="NN125" t="str">
            <v>0587vs03-Richter + Frenzel - APH8 Optiline by Pluggit</v>
          </cell>
          <cell r="NW125" t="str">
            <v/>
          </cell>
          <cell r="OF125" t="str">
            <v/>
          </cell>
          <cell r="OQ125" t="str">
            <v>EW01 - External wall</v>
          </cell>
          <cell r="OR125" t="str">
            <v>FR01 - Flat roof</v>
          </cell>
          <cell r="OS125" t="str">
            <v>MR01 - Pitched roof</v>
          </cell>
          <cell r="OT125" t="str">
            <v>FS01 - Floor slab</v>
          </cell>
          <cell r="OU125" t="str">
            <v>BC01 - Unheated basement ceiling</v>
          </cell>
          <cell r="OV125" t="str">
            <v/>
          </cell>
          <cell r="OW125" t="str">
            <v/>
          </cell>
          <cell r="OX125" t="str">
            <v/>
          </cell>
          <cell r="OY125" t="str">
            <v/>
          </cell>
          <cell r="OZ125" t="str">
            <v/>
          </cell>
          <cell r="PA125" t="str">
            <v/>
          </cell>
          <cell r="PB125" t="str">
            <v/>
          </cell>
          <cell r="PC125" t="str">
            <v/>
          </cell>
          <cell r="PD125" t="str">
            <v/>
          </cell>
          <cell r="PE125" t="str">
            <v/>
          </cell>
          <cell r="PF125" t="str">
            <v/>
          </cell>
          <cell r="PG125" t="str">
            <v/>
          </cell>
          <cell r="PH125" t="str">
            <v/>
          </cell>
          <cell r="PI125" t="str">
            <v/>
          </cell>
          <cell r="PJ125" t="str">
            <v/>
          </cell>
          <cell r="PL125" t="str">
            <v>RORI01 - CYGNUM_01_FI - Roof ridge</v>
          </cell>
          <cell r="PM125" t="str">
            <v>ROEA01 - CYGNUM_02_DA_AW_TR - Roof External wall - Eaves</v>
          </cell>
          <cell r="PN125" t="str">
            <v>EWIW01 - ED_03_AW-IW - Interior wall - External wall</v>
          </cell>
          <cell r="PO125" t="str">
            <v>FSFE01 - ED_11_AW-BP - External wall - Floor slab (foundation)</v>
          </cell>
          <cell r="PP125" t="str">
            <v>FSIW01 - ED_12_IW-BP - Interior wall - Floor slab</v>
          </cell>
          <cell r="PQ125" t="str">
            <v>EWHB01 - ED_13_AW-KD_b - External wall - Basement ceiling (heated basement)</v>
          </cell>
          <cell r="PR125" t="str">
            <v>BCEW01 - ED_14_AW-KD_u - External wall - Basement ceiling (unheated basement)</v>
          </cell>
          <cell r="PS125" t="str">
            <v>BCIW03 - ED_15_IW-KD_1 - Interior wall - Basement ceiling (heated basement)</v>
          </cell>
          <cell r="PT125" t="str">
            <v>BCIW01 - ED_16_IW-KD_2_V01 - Interior wall - Basement ceiling</v>
          </cell>
          <cell r="PU125" t="str">
            <v>BCIW02 - ED_16_IW-KD_2_V02 - Interior wall - Basement ceiling</v>
          </cell>
          <cell r="PV125" t="str">
            <v>EWCE01 - ED_21_AW-GD_Zi - Intermediate floor connexion</v>
          </cell>
          <cell r="PW125" t="str">
            <v>EWCE02 - ED_22_AW-GD_Be - Intermediate floor connexion</v>
          </cell>
          <cell r="PX125" t="str">
            <v>TCEA01 - ED_31_AW-GD-Tr_V01 - Eaves</v>
          </cell>
          <cell r="PY125" t="str">
            <v>TCEA02 - ED_31_AW-GD-Tr_V02 - Eaves</v>
          </cell>
          <cell r="PZ125" t="str">
            <v>ROEA01 - ED_32_AW-DA-Tr - Eaves</v>
          </cell>
          <cell r="QA125" t="str">
            <v>ROVE01 - ED_33_AW-DA-Or - Verge</v>
          </cell>
          <cell r="QB125" t="str">
            <v>FRRP01 - ED_34_AW-FD-At - Flat roof</v>
          </cell>
          <cell r="QC125" t="str">
            <v/>
          </cell>
          <cell r="QD125" t="str">
            <v/>
          </cell>
          <cell r="QE125" t="str">
            <v/>
          </cell>
          <cell r="QF125" t="str">
            <v/>
          </cell>
          <cell r="QG125" t="str">
            <v/>
          </cell>
          <cell r="QH125" t="str">
            <v/>
          </cell>
          <cell r="QI125" t="str">
            <v/>
          </cell>
          <cell r="QJ125" t="str">
            <v/>
          </cell>
          <cell r="QK125" t="str">
            <v/>
          </cell>
          <cell r="QL125" t="str">
            <v/>
          </cell>
          <cell r="QM125" t="str">
            <v/>
          </cell>
          <cell r="QN125" t="str">
            <v/>
          </cell>
          <cell r="QO125" t="str">
            <v/>
          </cell>
          <cell r="QP125" t="str">
            <v/>
          </cell>
          <cell r="QQ125" t="str">
            <v/>
          </cell>
          <cell r="QR125" t="str">
            <v/>
          </cell>
          <cell r="QS125" t="str">
            <v/>
          </cell>
          <cell r="QT125" t="str">
            <v/>
          </cell>
          <cell r="QU125" t="str">
            <v/>
          </cell>
          <cell r="QV125" t="str">
            <v/>
          </cell>
          <cell r="QW125" t="str">
            <v/>
          </cell>
          <cell r="QX125" t="str">
            <v/>
          </cell>
          <cell r="QY125" t="str">
            <v/>
          </cell>
          <cell r="QZ125" t="str">
            <v/>
          </cell>
          <cell r="RA125" t="str">
            <v/>
          </cell>
          <cell r="RB125" t="str">
            <v/>
          </cell>
          <cell r="RC125" t="str">
            <v/>
          </cell>
          <cell r="RD125" t="str">
            <v/>
          </cell>
          <cell r="RE125" t="str">
            <v/>
          </cell>
          <cell r="RF125" t="str">
            <v/>
          </cell>
          <cell r="RG125" t="str">
            <v/>
          </cell>
          <cell r="RH125" t="str">
            <v/>
          </cell>
          <cell r="RI125" t="str">
            <v/>
          </cell>
          <cell r="RL125" t="str">
            <v/>
          </cell>
        </row>
        <row r="126">
          <cell r="C126" t="str">
            <v>0343ws03</v>
          </cell>
          <cell r="MM126" t="str">
            <v/>
          </cell>
          <cell r="MV126" t="str">
            <v/>
          </cell>
          <cell r="NE126" t="str">
            <v>0618wi03-MSM - Passive MSM - SWISSP. Ultimate</v>
          </cell>
          <cell r="NN126" t="str">
            <v>0810vs03-SALDA - SMARTY 3X P</v>
          </cell>
          <cell r="NW126" t="str">
            <v/>
          </cell>
          <cell r="OF126" t="str">
            <v/>
          </cell>
          <cell r="OQ126" t="str">
            <v>EW01 - External wall (lightweight construction)</v>
          </cell>
          <cell r="OR126" t="str">
            <v>BW01 - Basement wall - heated basement</v>
          </cell>
          <cell r="OS126" t="str">
            <v>RO01 - Roof</v>
          </cell>
          <cell r="OT126" t="str">
            <v>CC01 - Rafter roof</v>
          </cell>
          <cell r="OU126" t="str">
            <v>FS01 - Floor slab PS</v>
          </cell>
          <cell r="OV126" t="str">
            <v>BC01 - Basement ceiling</v>
          </cell>
          <cell r="OW126" t="str">
            <v>BF01 - Basement slab</v>
          </cell>
          <cell r="OX126" t="str">
            <v>FR01 - Roof flat inclined</v>
          </cell>
          <cell r="OY126" t="str">
            <v/>
          </cell>
          <cell r="OZ126" t="str">
            <v/>
          </cell>
          <cell r="PA126" t="str">
            <v/>
          </cell>
          <cell r="PB126" t="str">
            <v/>
          </cell>
          <cell r="PC126" t="str">
            <v/>
          </cell>
          <cell r="PD126" t="str">
            <v/>
          </cell>
          <cell r="PE126" t="str">
            <v/>
          </cell>
          <cell r="PF126" t="str">
            <v/>
          </cell>
          <cell r="PG126" t="str">
            <v/>
          </cell>
          <cell r="PH126" t="str">
            <v/>
          </cell>
          <cell r="PI126" t="str">
            <v/>
          </cell>
          <cell r="PJ126" t="str">
            <v/>
          </cell>
          <cell r="PL126" t="str">
            <v>FSFE01 - DWPH_01_AW-BP - External wall - Floor slab (foundation)</v>
          </cell>
          <cell r="PM126" t="str">
            <v>FSIW01 - DWPH_02_IW-BP - Interior wall - Floor slab</v>
          </cell>
          <cell r="PN126" t="str">
            <v>BCEW01 - FH_03_AW-KD_unb - External wall - Basement ceiling (unheated basement)</v>
          </cell>
          <cell r="PO126" t="str">
            <v>FSIW01 - FH_04_IW-BP_SG - Interior wall - Floor slab</v>
          </cell>
          <cell r="PP126" t="str">
            <v>FSIW02 - FH_05_IW-BP_PS - Interior wall - Floor slab</v>
          </cell>
          <cell r="PQ126" t="str">
            <v>BCIW01 - FH_06_IW-KD_unb - Interior wall - Basement ceiling (unheated basement)</v>
          </cell>
          <cell r="PR126" t="str">
            <v>EWEC01 - FH_10_AW-AW-90 - Exterior corner - External wall</v>
          </cell>
          <cell r="PS126" t="str">
            <v>EWIC01 - FH_10_AW-AW-270 - Interior corner - External wall</v>
          </cell>
          <cell r="PT126" t="str">
            <v>EWIW01 - FH_12_IW-AW - Interior wall - External wall</v>
          </cell>
          <cell r="PU126" t="str">
            <v>EWCE01 - FH_13_DE-AW - Intermediate floor connexion</v>
          </cell>
          <cell r="PV126" t="str">
            <v>ROEA01 - FH_21_KN-DA - Eaves</v>
          </cell>
          <cell r="PW126" t="str">
            <v>CCEA01 - FH_22_KB-DA - Rafter roof</v>
          </cell>
          <cell r="PX126" t="str">
            <v>ROVE01 - FH_23_ORTG - Verge</v>
          </cell>
          <cell r="PY126" t="str">
            <v>CCIW01 - FH_24_IW-KB - Interior wall - Rafter roof</v>
          </cell>
          <cell r="PZ126" t="str">
            <v>ROIW01 - FH_25_IW-DA - Interior wall - inclined roof</v>
          </cell>
          <cell r="QA126" t="str">
            <v>MRVE01 - FH_26_PD-TR - Verge - Pitched roof</v>
          </cell>
          <cell r="QB126" t="str">
            <v>MRRI01 - FH_27_PD-FR - Ridge - Pitched roof</v>
          </cell>
          <cell r="QC126" t="str">
            <v>MRCB01 - FH_28_PD-KB - Pitched roof - Rafter roof</v>
          </cell>
          <cell r="QD126" t="str">
            <v>MRIW01 - FH_29_PD-IW - Pitched roof - Interior wall</v>
          </cell>
          <cell r="QE126" t="str">
            <v/>
          </cell>
          <cell r="QF126" t="str">
            <v/>
          </cell>
          <cell r="QG126" t="str">
            <v/>
          </cell>
          <cell r="QH126" t="str">
            <v/>
          </cell>
          <cell r="QI126" t="str">
            <v/>
          </cell>
          <cell r="QJ126" t="str">
            <v/>
          </cell>
          <cell r="QK126" t="str">
            <v/>
          </cell>
          <cell r="QL126" t="str">
            <v/>
          </cell>
          <cell r="QM126" t="str">
            <v/>
          </cell>
          <cell r="QN126" t="str">
            <v/>
          </cell>
          <cell r="QO126" t="str">
            <v/>
          </cell>
          <cell r="QP126" t="str">
            <v/>
          </cell>
          <cell r="QQ126" t="str">
            <v/>
          </cell>
          <cell r="QR126" t="str">
            <v/>
          </cell>
          <cell r="QS126" t="str">
            <v/>
          </cell>
          <cell r="QT126" t="str">
            <v/>
          </cell>
          <cell r="QU126" t="str">
            <v/>
          </cell>
          <cell r="QV126" t="str">
            <v/>
          </cell>
          <cell r="QW126" t="str">
            <v/>
          </cell>
          <cell r="QX126" t="str">
            <v/>
          </cell>
          <cell r="QY126" t="str">
            <v/>
          </cell>
          <cell r="QZ126" t="str">
            <v/>
          </cell>
          <cell r="RA126" t="str">
            <v/>
          </cell>
          <cell r="RB126" t="str">
            <v/>
          </cell>
          <cell r="RC126" t="str">
            <v/>
          </cell>
          <cell r="RD126" t="str">
            <v/>
          </cell>
          <cell r="RE126" t="str">
            <v/>
          </cell>
          <cell r="RF126" t="str">
            <v/>
          </cell>
          <cell r="RG126" t="str">
            <v/>
          </cell>
          <cell r="RH126" t="str">
            <v/>
          </cell>
          <cell r="RI126" t="str">
            <v/>
          </cell>
          <cell r="RL126" t="str">
            <v/>
          </cell>
        </row>
        <row r="127">
          <cell r="C127" t="str">
            <v>0788ws03</v>
          </cell>
          <cell r="MM127" t="str">
            <v/>
          </cell>
          <cell r="MV127" t="str">
            <v/>
          </cell>
          <cell r="NE127" t="str">
            <v>0064wi03-Munster Joinery - PassiV Future Proof - SuperSp. Tri-Seal PU</v>
          </cell>
          <cell r="NN127" t="str">
            <v>0660vs03-AERA Flex - Schiedel</v>
          </cell>
          <cell r="NW127" t="str">
            <v/>
          </cell>
          <cell r="OF127" t="str">
            <v/>
          </cell>
          <cell r="OQ127" t="str">
            <v>EW01 - External wall</v>
          </cell>
          <cell r="OR127" t="str">
            <v>RO01 - Double pitched roof / Pitched roof</v>
          </cell>
          <cell r="OS127" t="str">
            <v>FS01 - Floor slab</v>
          </cell>
          <cell r="OT127" t="str">
            <v/>
          </cell>
          <cell r="OU127" t="str">
            <v/>
          </cell>
          <cell r="OV127" t="str">
            <v/>
          </cell>
          <cell r="OW127" t="str">
            <v/>
          </cell>
          <cell r="OX127" t="str">
            <v/>
          </cell>
          <cell r="OY127" t="str">
            <v/>
          </cell>
          <cell r="OZ127" t="str">
            <v/>
          </cell>
          <cell r="PA127" t="str">
            <v/>
          </cell>
          <cell r="PB127" t="str">
            <v/>
          </cell>
          <cell r="PC127" t="str">
            <v/>
          </cell>
          <cell r="PD127" t="str">
            <v/>
          </cell>
          <cell r="PE127" t="str">
            <v/>
          </cell>
          <cell r="PF127" t="str">
            <v/>
          </cell>
          <cell r="PG127" t="str">
            <v/>
          </cell>
          <cell r="PH127" t="str">
            <v/>
          </cell>
          <cell r="PI127" t="str">
            <v/>
          </cell>
          <cell r="PJ127" t="str">
            <v/>
          </cell>
          <cell r="PL127" t="str">
            <v>FSEW01 - FS-EW - External wall - Floor slab</v>
          </cell>
          <cell r="PM127" t="str">
            <v xml:space="preserve">EWCE01 - EW-CE - Ceiling </v>
          </cell>
          <cell r="PN127" t="str">
            <v>EWPA01 - GPT_03_AW-TW - Partition wall</v>
          </cell>
          <cell r="PO127" t="str">
            <v xml:space="preserve">EWIW01 - GPT_04_AW-IW - Interior wall - External wall </v>
          </cell>
          <cell r="PP127" t="str">
            <v xml:space="preserve">EWCE01 - GPT_05_AW-GD - Intermediate floor </v>
          </cell>
          <cell r="PQ127" t="str">
            <v xml:space="preserve">BCEW01 - GPT_06_AW-KD_unb - External wall - Basement ceiling (unheated basement) </v>
          </cell>
          <cell r="PR127" t="str">
            <v>EWHB01 - GPT_07_AW-BP01 - External wall - Floor slab (heated basement)</v>
          </cell>
          <cell r="PS127" t="str">
            <v>EWHB02 - GPT_07_AW-BP011 - External wall - Floor slab (heated basement)</v>
          </cell>
          <cell r="PT127" t="str">
            <v>EWHB03 - GPT_08_AW-BP02 - External wall - Floor slab (heated basement)</v>
          </cell>
          <cell r="PU127" t="str">
            <v xml:space="preserve">FSFE01 - GPT_09_AW-BP03 - External wall - Floor slab (foundation) </v>
          </cell>
          <cell r="PV127" t="str">
            <v>BCPA01 - GPT_10_TW-KD_unb - Partition wall - Basement ceiling (unheated basement)</v>
          </cell>
          <cell r="PW127" t="str">
            <v xml:space="preserve">BCIW01 - GPT_11_IW-KD_unb - Interior wall - Basement ceiling (unheated basement) </v>
          </cell>
          <cell r="PX127" t="str">
            <v>ROVE01 - GPT_12_DA-OR - Verge</v>
          </cell>
          <cell r="PY127" t="str">
            <v>ROEA01 - GPT_13_DA-TR01 - Eaves</v>
          </cell>
          <cell r="PZ127" t="str">
            <v>ROEA02 - GPT_13_DA-TR02 - Eaves</v>
          </cell>
          <cell r="QA127" t="str">
            <v/>
          </cell>
          <cell r="QB127" t="str">
            <v/>
          </cell>
          <cell r="QC127" t="str">
            <v/>
          </cell>
          <cell r="QD127" t="str">
            <v/>
          </cell>
          <cell r="QE127" t="str">
            <v/>
          </cell>
          <cell r="QF127" t="str">
            <v/>
          </cell>
          <cell r="QG127" t="str">
            <v/>
          </cell>
          <cell r="QH127" t="str">
            <v/>
          </cell>
          <cell r="QI127" t="str">
            <v/>
          </cell>
          <cell r="QJ127" t="str">
            <v/>
          </cell>
          <cell r="QK127" t="str">
            <v/>
          </cell>
          <cell r="QL127" t="str">
            <v/>
          </cell>
          <cell r="QM127" t="str">
            <v/>
          </cell>
          <cell r="QN127" t="str">
            <v/>
          </cell>
          <cell r="QO127" t="str">
            <v/>
          </cell>
          <cell r="QP127" t="str">
            <v/>
          </cell>
          <cell r="QQ127" t="str">
            <v/>
          </cell>
          <cell r="QR127" t="str">
            <v/>
          </cell>
          <cell r="QS127" t="str">
            <v/>
          </cell>
          <cell r="QT127" t="str">
            <v/>
          </cell>
          <cell r="QU127" t="str">
            <v/>
          </cell>
          <cell r="QV127" t="str">
            <v/>
          </cell>
          <cell r="QW127" t="str">
            <v/>
          </cell>
          <cell r="QX127" t="str">
            <v/>
          </cell>
          <cell r="QY127" t="str">
            <v/>
          </cell>
          <cell r="QZ127" t="str">
            <v/>
          </cell>
          <cell r="RA127" t="str">
            <v/>
          </cell>
          <cell r="RB127" t="str">
            <v/>
          </cell>
          <cell r="RC127" t="str">
            <v/>
          </cell>
          <cell r="RD127" t="str">
            <v/>
          </cell>
          <cell r="RE127" t="str">
            <v/>
          </cell>
          <cell r="RF127" t="str">
            <v/>
          </cell>
          <cell r="RG127" t="str">
            <v/>
          </cell>
          <cell r="RH127" t="str">
            <v/>
          </cell>
          <cell r="RI127" t="str">
            <v/>
          </cell>
          <cell r="RL127" t="str">
            <v/>
          </cell>
        </row>
        <row r="128">
          <cell r="C128" t="str">
            <v>0344ws03</v>
          </cell>
          <cell r="MM128" t="str">
            <v/>
          </cell>
          <cell r="MV128" t="str">
            <v/>
          </cell>
          <cell r="NE128" t="str">
            <v>0065wi03-Munster Joinery - EcoClad 120+ - SuperSp. Tri-Seal PU</v>
          </cell>
          <cell r="NN128" t="str">
            <v>0554vs03-Schiedel  - AERA Eqonic Premium</v>
          </cell>
          <cell r="NW128" t="str">
            <v/>
          </cell>
          <cell r="OF128" t="str">
            <v/>
          </cell>
          <cell r="OQ128" t="str">
            <v>EW01 - External wall</v>
          </cell>
          <cell r="OR128" t="str">
            <v>BC01 - Basement ceiling</v>
          </cell>
          <cell r="OS128" t="str">
            <v>BW01 - Basement wall</v>
          </cell>
          <cell r="OT128" t="str">
            <v>FS01 - Floor slab</v>
          </cell>
          <cell r="OU128" t="str">
            <v>TC01 - top floor ceiling</v>
          </cell>
          <cell r="OV128" t="str">
            <v>RO01 - Inclined roof</v>
          </cell>
          <cell r="OW128" t="str">
            <v>FR01 - Flat roof</v>
          </cell>
          <cell r="OX128" t="str">
            <v/>
          </cell>
          <cell r="OY128" t="str">
            <v/>
          </cell>
          <cell r="OZ128" t="str">
            <v/>
          </cell>
          <cell r="PA128" t="str">
            <v/>
          </cell>
          <cell r="PB128" t="str">
            <v/>
          </cell>
          <cell r="PC128" t="str">
            <v/>
          </cell>
          <cell r="PD128" t="str">
            <v/>
          </cell>
          <cell r="PE128" t="str">
            <v/>
          </cell>
          <cell r="PF128" t="str">
            <v/>
          </cell>
          <cell r="PG128" t="str">
            <v/>
          </cell>
          <cell r="PH128" t="str">
            <v/>
          </cell>
          <cell r="PI128" t="str">
            <v/>
          </cell>
          <cell r="PJ128" t="str">
            <v/>
          </cell>
          <cell r="PL128" t="str">
            <v>EWEC01 - ED_01_AW-AK - Exterior corner - External wall</v>
          </cell>
          <cell r="PM128" t="str">
            <v>EWIC01 - ED_02_AW-IK - Interior corner - External wall</v>
          </cell>
          <cell r="PN128" t="str">
            <v>EWPA01 - GPT_03_AW-TW - Interior wall</v>
          </cell>
          <cell r="PO128" t="str">
            <v>EWIW01 - GPT_04_AW-IW - Interior wall - External wall</v>
          </cell>
          <cell r="PP128" t="str">
            <v>EWCE01 - GPT_05_AW-GD - Intermediate floor connexion</v>
          </cell>
          <cell r="PQ128" t="str">
            <v xml:space="preserve">BCEW01 - GPT_06_AW-KD_unb - External wall - Basement ceiling (unheated basement) </v>
          </cell>
          <cell r="PR128" t="str">
            <v>EWHB01 - GPT_07_AW-BP01 - External wall - Floor slab (heated basement)</v>
          </cell>
          <cell r="PS128" t="str">
            <v>EWHB02 - GPT_07_AW-BP011 - External wall - Floor slab (heated basement)</v>
          </cell>
          <cell r="PT128" t="str">
            <v>EWHB03 - GPT_08_AW-BP02 - External wall - Floor slab (heated basement)</v>
          </cell>
          <cell r="PU128" t="str">
            <v xml:space="preserve">FSFE01 - GPT_09_AW-BP03 - External wall - Floor slab (foundation) </v>
          </cell>
          <cell r="PV128" t="str">
            <v>BCPA01 - GPT_10_TW-KD_unb - Interior wall - Basement ceiling (unheated basement)</v>
          </cell>
          <cell r="PW128" t="str">
            <v xml:space="preserve">BCIW01 - GPT_11_IW-KD_unb - Interior wall - Basement ceiling (basement unheated) </v>
          </cell>
          <cell r="PX128" t="str">
            <v>ROVE01 - GPT_12_DA-OR - Verge</v>
          </cell>
          <cell r="PY128" t="str">
            <v>ROEA01 - GPT_13_DA-TR01 - Eaves</v>
          </cell>
          <cell r="PZ128" t="str">
            <v>ROEA02 - GPT_13_DA-TR02 - Eaves</v>
          </cell>
          <cell r="QA128" t="str">
            <v/>
          </cell>
          <cell r="QB128" t="str">
            <v/>
          </cell>
          <cell r="QC128" t="str">
            <v/>
          </cell>
          <cell r="QD128" t="str">
            <v/>
          </cell>
          <cell r="QE128" t="str">
            <v/>
          </cell>
          <cell r="QF128" t="str">
            <v/>
          </cell>
          <cell r="QG128" t="str">
            <v/>
          </cell>
          <cell r="QH128" t="str">
            <v/>
          </cell>
          <cell r="QI128" t="str">
            <v/>
          </cell>
          <cell r="QJ128" t="str">
            <v/>
          </cell>
          <cell r="QK128" t="str">
            <v/>
          </cell>
          <cell r="QL128" t="str">
            <v/>
          </cell>
          <cell r="QM128" t="str">
            <v/>
          </cell>
          <cell r="QN128" t="str">
            <v/>
          </cell>
          <cell r="QO128" t="str">
            <v/>
          </cell>
          <cell r="QP128" t="str">
            <v/>
          </cell>
          <cell r="QQ128" t="str">
            <v/>
          </cell>
          <cell r="QR128" t="str">
            <v/>
          </cell>
          <cell r="QS128" t="str">
            <v/>
          </cell>
          <cell r="QT128" t="str">
            <v/>
          </cell>
          <cell r="QU128" t="str">
            <v/>
          </cell>
          <cell r="QV128" t="str">
            <v/>
          </cell>
          <cell r="QW128" t="str">
            <v/>
          </cell>
          <cell r="QX128" t="str">
            <v/>
          </cell>
          <cell r="QY128" t="str">
            <v/>
          </cell>
          <cell r="QZ128" t="str">
            <v/>
          </cell>
          <cell r="RA128" t="str">
            <v/>
          </cell>
          <cell r="RB128" t="str">
            <v/>
          </cell>
          <cell r="RC128" t="str">
            <v/>
          </cell>
          <cell r="RD128" t="str">
            <v/>
          </cell>
          <cell r="RE128" t="str">
            <v/>
          </cell>
          <cell r="RF128" t="str">
            <v/>
          </cell>
          <cell r="RG128" t="str">
            <v/>
          </cell>
          <cell r="RH128" t="str">
            <v/>
          </cell>
          <cell r="RI128" t="str">
            <v/>
          </cell>
          <cell r="RL128" t="str">
            <v/>
          </cell>
        </row>
        <row r="129">
          <cell r="C129" t="str">
            <v>0345ws03</v>
          </cell>
          <cell r="MM129" t="str">
            <v/>
          </cell>
          <cell r="MV129" t="str">
            <v/>
          </cell>
          <cell r="NE129" t="str">
            <v>0335wi03-Munster Joinery - Passiv AluP+ - SuperSp. Tri-Seal</v>
          </cell>
          <cell r="NN129" t="str">
            <v>0313vs03-Schiedel  - AERA Eqonic</v>
          </cell>
          <cell r="NW129" t="str">
            <v/>
          </cell>
          <cell r="OF129" t="str">
            <v/>
          </cell>
          <cell r="OQ129" t="str">
            <v>EW01 - External wall</v>
          </cell>
          <cell r="OR129" t="str">
            <v>FS01 - Floor slab (PS)</v>
          </cell>
          <cell r="OS129" t="str">
            <v>FS02 - Floor slab (SG)</v>
          </cell>
          <cell r="OT129" t="str">
            <v>BC01 - Basement ceiling</v>
          </cell>
          <cell r="OU129" t="str">
            <v>RO01 - Roof</v>
          </cell>
          <cell r="OV129" t="str">
            <v>CC01 - Rafter roof</v>
          </cell>
          <cell r="OW129" t="str">
            <v/>
          </cell>
          <cell r="OX129" t="str">
            <v/>
          </cell>
          <cell r="OY129" t="str">
            <v/>
          </cell>
          <cell r="OZ129" t="str">
            <v/>
          </cell>
          <cell r="PA129" t="str">
            <v/>
          </cell>
          <cell r="PB129" t="str">
            <v/>
          </cell>
          <cell r="PC129" t="str">
            <v/>
          </cell>
          <cell r="PD129" t="str">
            <v/>
          </cell>
          <cell r="PE129" t="str">
            <v/>
          </cell>
          <cell r="PF129" t="str">
            <v/>
          </cell>
          <cell r="PG129" t="str">
            <v/>
          </cell>
          <cell r="PH129" t="str">
            <v/>
          </cell>
          <cell r="PI129" t="str">
            <v/>
          </cell>
          <cell r="PJ129" t="str">
            <v/>
          </cell>
          <cell r="PL129" t="str">
            <v>FSFE01 - FH_01_AW-BP_SG - External wall - Floor slab (foundation)</v>
          </cell>
          <cell r="PM129" t="str">
            <v>FSFE02 - FH_02_AW-BP_PS - External wall - Floor slab (foundation)</v>
          </cell>
          <cell r="PN129" t="str">
            <v/>
          </cell>
          <cell r="PO129" t="str">
            <v/>
          </cell>
          <cell r="PP129" t="str">
            <v/>
          </cell>
          <cell r="PQ129" t="str">
            <v/>
          </cell>
          <cell r="PR129" t="str">
            <v/>
          </cell>
          <cell r="PS129" t="str">
            <v/>
          </cell>
          <cell r="PT129" t="str">
            <v/>
          </cell>
          <cell r="PU129" t="str">
            <v/>
          </cell>
          <cell r="PV129" t="str">
            <v/>
          </cell>
          <cell r="PW129" t="str">
            <v/>
          </cell>
          <cell r="PX129" t="str">
            <v/>
          </cell>
          <cell r="PY129" t="str">
            <v/>
          </cell>
          <cell r="PZ129" t="str">
            <v/>
          </cell>
          <cell r="QA129" t="str">
            <v/>
          </cell>
          <cell r="QB129" t="str">
            <v/>
          </cell>
          <cell r="QC129" t="str">
            <v/>
          </cell>
          <cell r="QD129" t="str">
            <v/>
          </cell>
          <cell r="QE129" t="str">
            <v/>
          </cell>
          <cell r="QF129" t="str">
            <v/>
          </cell>
          <cell r="QG129" t="str">
            <v/>
          </cell>
          <cell r="QH129" t="str">
            <v/>
          </cell>
          <cell r="QI129" t="str">
            <v/>
          </cell>
          <cell r="QJ129" t="str">
            <v/>
          </cell>
          <cell r="QK129" t="str">
            <v/>
          </cell>
          <cell r="QL129" t="str">
            <v/>
          </cell>
          <cell r="QM129" t="str">
            <v/>
          </cell>
          <cell r="QN129" t="str">
            <v/>
          </cell>
          <cell r="QO129" t="str">
            <v/>
          </cell>
          <cell r="QP129" t="str">
            <v/>
          </cell>
          <cell r="QQ129" t="str">
            <v/>
          </cell>
          <cell r="QR129" t="str">
            <v/>
          </cell>
          <cell r="QS129" t="str">
            <v/>
          </cell>
          <cell r="QT129" t="str">
            <v/>
          </cell>
          <cell r="QU129" t="str">
            <v/>
          </cell>
          <cell r="QV129" t="str">
            <v/>
          </cell>
          <cell r="QW129" t="str">
            <v/>
          </cell>
          <cell r="QX129" t="str">
            <v/>
          </cell>
          <cell r="QY129" t="str">
            <v/>
          </cell>
          <cell r="QZ129" t="str">
            <v/>
          </cell>
          <cell r="RA129" t="str">
            <v/>
          </cell>
          <cell r="RB129" t="str">
            <v/>
          </cell>
          <cell r="RC129" t="str">
            <v/>
          </cell>
          <cell r="RD129" t="str">
            <v/>
          </cell>
          <cell r="RE129" t="str">
            <v/>
          </cell>
          <cell r="RF129" t="str">
            <v/>
          </cell>
          <cell r="RG129" t="str">
            <v/>
          </cell>
          <cell r="RH129" t="str">
            <v/>
          </cell>
          <cell r="RI129" t="str">
            <v/>
          </cell>
          <cell r="RL129" t="str">
            <v/>
          </cell>
        </row>
        <row r="130">
          <cell r="C130" t="str">
            <v>0349ws03</v>
          </cell>
          <cell r="MM130" t="str">
            <v/>
          </cell>
          <cell r="MV130" t="str">
            <v/>
          </cell>
          <cell r="NE130" t="str">
            <v>0462wi03-Munster Joinery - Passiv Aluclad T&amp;T - SuperSp. Tri-Seal</v>
          </cell>
          <cell r="NN130" t="str">
            <v>0314vs03-Schmeißer - TSL 150 G / DC</v>
          </cell>
          <cell r="NW130" t="str">
            <v/>
          </cell>
          <cell r="OF130" t="str">
            <v/>
          </cell>
          <cell r="OQ130" t="str">
            <v>EW01 - Gisoplan-Therm 375/225</v>
          </cell>
          <cell r="OR130" t="str">
            <v>FS01 - Floor slab (insulation - Floor slab)</v>
          </cell>
          <cell r="OS130" t="str">
            <v>FS02 - Floor slab (insulation under floor slab)</v>
          </cell>
          <cell r="OT130" t="str">
            <v>FS03 - Floor slab (insulation - and under floor slab)</v>
          </cell>
          <cell r="OU130" t="str">
            <v>BC01 - Basement ceiling</v>
          </cell>
          <cell r="OV130" t="str">
            <v>BC02 - Underground garage ceiling</v>
          </cell>
          <cell r="OW130" t="str">
            <v>RO01 - Lightweight roof</v>
          </cell>
          <cell r="OX130" t="str">
            <v>RO02 - Massive roof</v>
          </cell>
          <cell r="OY130" t="str">
            <v/>
          </cell>
          <cell r="OZ130" t="str">
            <v/>
          </cell>
          <cell r="PA130" t="str">
            <v/>
          </cell>
          <cell r="PB130" t="str">
            <v/>
          </cell>
          <cell r="PC130" t="str">
            <v/>
          </cell>
          <cell r="PD130" t="str">
            <v/>
          </cell>
          <cell r="PE130" t="str">
            <v/>
          </cell>
          <cell r="PF130" t="str">
            <v/>
          </cell>
          <cell r="PG130" t="str">
            <v/>
          </cell>
          <cell r="PH130" t="str">
            <v/>
          </cell>
          <cell r="PI130" t="str">
            <v/>
          </cell>
          <cell r="PJ130" t="str">
            <v/>
          </cell>
          <cell r="PL130" t="str">
            <v>EWEC01 - GPT_01_AW-AK - Exterior corner - External wall</v>
          </cell>
          <cell r="PM130" t="str">
            <v>EWIC01 - GPT_02_AW-IK - Interior corner - External wall</v>
          </cell>
          <cell r="PN130" t="str">
            <v>BCEW01 - HB_10_AW-KD_UNB - External wall - Basement ceiling (unheated basement)</v>
          </cell>
          <cell r="PO130" t="str">
            <v>EWEC01 - HB_03_AK-AW - Exterior corner - External wall</v>
          </cell>
          <cell r="PP130" t="str">
            <v>EWIC01 - HB_04_IK-AW - Interior corner - External wall</v>
          </cell>
          <cell r="PQ130" t="str">
            <v>EWCE01 - HB_05.1_AW-GD_HBD - Intermediate floor connexion</v>
          </cell>
          <cell r="PR130" t="str">
            <v>EWCE02 - HB_05.2_AW-GD_EHD - Intermediate floor connexion</v>
          </cell>
          <cell r="PS130" t="str">
            <v>EWIW01 - HB_07_AW-IW - Interior wall - External wall</v>
          </cell>
          <cell r="PT130" t="str">
            <v>ROVE01 - HB_01_AW-DA_OR - Verge</v>
          </cell>
          <cell r="PU130" t="str">
            <v>ROEA01 - HB_02_AW-DA_TR - Eaves</v>
          </cell>
          <cell r="PV130" t="str">
            <v>FRRP01 - HB_06_AW-FD_ATT - Parapet</v>
          </cell>
          <cell r="PW130" t="str">
            <v/>
          </cell>
          <cell r="PX130" t="str">
            <v/>
          </cell>
          <cell r="PY130" t="str">
            <v/>
          </cell>
          <cell r="PZ130" t="str">
            <v/>
          </cell>
          <cell r="QA130" t="str">
            <v/>
          </cell>
          <cell r="QB130" t="str">
            <v/>
          </cell>
          <cell r="QC130" t="str">
            <v/>
          </cell>
          <cell r="QD130" t="str">
            <v/>
          </cell>
          <cell r="QE130" t="str">
            <v/>
          </cell>
          <cell r="QF130" t="str">
            <v/>
          </cell>
          <cell r="QG130" t="str">
            <v/>
          </cell>
          <cell r="QH130" t="str">
            <v/>
          </cell>
          <cell r="QI130" t="str">
            <v/>
          </cell>
          <cell r="QJ130" t="str">
            <v/>
          </cell>
          <cell r="QK130" t="str">
            <v/>
          </cell>
          <cell r="QL130" t="str">
            <v/>
          </cell>
          <cell r="QM130" t="str">
            <v/>
          </cell>
          <cell r="QN130" t="str">
            <v/>
          </cell>
          <cell r="QO130" t="str">
            <v/>
          </cell>
          <cell r="QP130" t="str">
            <v/>
          </cell>
          <cell r="QQ130" t="str">
            <v/>
          </cell>
          <cell r="QR130" t="str">
            <v/>
          </cell>
          <cell r="QS130" t="str">
            <v/>
          </cell>
          <cell r="QT130" t="str">
            <v/>
          </cell>
          <cell r="QU130" t="str">
            <v/>
          </cell>
          <cell r="QV130" t="str">
            <v/>
          </cell>
          <cell r="QW130" t="str">
            <v/>
          </cell>
          <cell r="QX130" t="str">
            <v/>
          </cell>
          <cell r="QY130" t="str">
            <v/>
          </cell>
          <cell r="QZ130" t="str">
            <v/>
          </cell>
          <cell r="RA130" t="str">
            <v/>
          </cell>
          <cell r="RB130" t="str">
            <v/>
          </cell>
          <cell r="RC130" t="str">
            <v/>
          </cell>
          <cell r="RD130" t="str">
            <v/>
          </cell>
          <cell r="RE130" t="str">
            <v/>
          </cell>
          <cell r="RF130" t="str">
            <v/>
          </cell>
          <cell r="RG130" t="str">
            <v/>
          </cell>
          <cell r="RH130" t="str">
            <v/>
          </cell>
          <cell r="RI130" t="str">
            <v/>
          </cell>
          <cell r="RL130" t="str">
            <v/>
          </cell>
        </row>
        <row r="131">
          <cell r="C131" t="str">
            <v>0543ws03</v>
          </cell>
          <cell r="MM131" t="str">
            <v/>
          </cell>
          <cell r="MV131" t="str">
            <v/>
          </cell>
          <cell r="NE131" t="str">
            <v>0497wi03-Munster Joinery - Passiv PVC+ T&amp;T - SuperSp. Tri-Seal</v>
          </cell>
          <cell r="NN131" t="str">
            <v>0486vs03-SLT - HRflat 600 / KWin</v>
          </cell>
          <cell r="NW131" t="str">
            <v/>
          </cell>
          <cell r="OF131" t="str">
            <v/>
          </cell>
          <cell r="OQ131" t="str">
            <v>EW01 - External wall</v>
          </cell>
          <cell r="OR131" t="str">
            <v>EW02 - External wall with render insulation</v>
          </cell>
          <cell r="OS131" t="str">
            <v>BW01 - Basement wall - Ground / brick</v>
          </cell>
          <cell r="OT131" t="str">
            <v>BW02 - Basement wall - Ground / concrete</v>
          </cell>
          <cell r="OU131" t="str">
            <v>RO01 - Inclined roof</v>
          </cell>
          <cell r="OV131" t="str">
            <v>FS01 - Floor slab ground floor</v>
          </cell>
          <cell r="OW131" t="str">
            <v>BF01 - Floor slab KG</v>
          </cell>
          <cell r="OX131" t="str">
            <v>BC01 - Basement ceiling</v>
          </cell>
          <cell r="OY131" t="str">
            <v>BW03 - Basement wall brick</v>
          </cell>
          <cell r="OZ131" t="str">
            <v>BW04 - Basement wall concrete</v>
          </cell>
          <cell r="PA131" t="str">
            <v>RO02 - Lightweight roof</v>
          </cell>
          <cell r="PB131" t="str">
            <v>RO03 - Massive roof</v>
          </cell>
          <cell r="PC131" t="str">
            <v>TC01 - Intermediate ceiling</v>
          </cell>
          <cell r="PD131" t="str">
            <v>IW01 - partition wall 240</v>
          </cell>
          <cell r="PE131" t="str">
            <v>IW02 - inner wall 115</v>
          </cell>
          <cell r="PF131" t="str">
            <v>EW05 - Window lintel</v>
          </cell>
          <cell r="PG131" t="str">
            <v>EW02 - Perimeter wall</v>
          </cell>
          <cell r="PH131" t="str">
            <v>EW03 - Thermo Schall 375/170 with perimeter insulation</v>
          </cell>
          <cell r="PI131" t="str">
            <v>EW04 - Thermo Schall 375/170 without perimeter insulation</v>
          </cell>
          <cell r="PJ131" t="str">
            <v/>
          </cell>
          <cell r="PL131" t="str">
            <v xml:space="preserve">FSEW01 - AW-BP - External wall - Floor slab </v>
          </cell>
          <cell r="PM131" t="str">
            <v xml:space="preserve">FSFE01 - AW-BP-Fu - External wall - Floor slab (foundation) </v>
          </cell>
          <cell r="PN131" t="str">
            <v>MREA01 - MA02-2 - Pitched roof - Eaves</v>
          </cell>
          <cell r="PO131" t="str">
            <v>ROVE01 - MA03 - Double pitched roof - Verge</v>
          </cell>
          <cell r="PP131" t="str">
            <v>ROEA01 - MA04 - Double pitched roof - Eaves</v>
          </cell>
          <cell r="PQ131" t="str">
            <v>EWEC01 - MA05 - External wall Exterior corner</v>
          </cell>
          <cell r="PR131" t="str">
            <v>EWIC01 - MA06 - External wall -Interior corner</v>
          </cell>
          <cell r="PS131" t="str">
            <v>EWIW01 - MA07 - External wall - Interior wall</v>
          </cell>
          <cell r="PT131" t="str">
            <v>EWCE01 - MA08 - External wall - Intermediate ceiling</v>
          </cell>
          <cell r="PU131" t="str">
            <v>FSEW01 - MA09 - External wall - Floor slab</v>
          </cell>
          <cell r="PV131" t="str">
            <v>FSIW01 - MA10 - Interior wall Floor slab</v>
          </cell>
          <cell r="PW131" t="str">
            <v>EWHB01 - MA11 - External wall - Basement ceiling (heated)</v>
          </cell>
          <cell r="PX131" t="str">
            <v>BCEW01 - MA12 - External wall - Basement ceiling (unheated)</v>
          </cell>
          <cell r="PY131" t="str">
            <v>BCIW01 - MA13 - Interior wall Basement ceiling</v>
          </cell>
          <cell r="PZ131" t="str">
            <v/>
          </cell>
          <cell r="QA131" t="str">
            <v/>
          </cell>
          <cell r="QB131" t="str">
            <v/>
          </cell>
          <cell r="QC131" t="str">
            <v/>
          </cell>
          <cell r="QD131" t="str">
            <v/>
          </cell>
          <cell r="QE131" t="str">
            <v/>
          </cell>
          <cell r="QF131" t="str">
            <v/>
          </cell>
          <cell r="QG131" t="str">
            <v/>
          </cell>
          <cell r="QH131" t="str">
            <v/>
          </cell>
          <cell r="QI131" t="str">
            <v/>
          </cell>
          <cell r="QJ131" t="str">
            <v/>
          </cell>
          <cell r="QK131" t="str">
            <v/>
          </cell>
          <cell r="QL131" t="str">
            <v/>
          </cell>
          <cell r="QM131" t="str">
            <v/>
          </cell>
          <cell r="QN131" t="str">
            <v/>
          </cell>
          <cell r="QO131" t="str">
            <v/>
          </cell>
          <cell r="QP131" t="str">
            <v/>
          </cell>
          <cell r="QQ131" t="str">
            <v/>
          </cell>
          <cell r="QR131" t="str">
            <v/>
          </cell>
          <cell r="QS131" t="str">
            <v/>
          </cell>
          <cell r="QT131" t="str">
            <v/>
          </cell>
          <cell r="QU131" t="str">
            <v/>
          </cell>
          <cell r="QV131" t="str">
            <v/>
          </cell>
          <cell r="QW131" t="str">
            <v/>
          </cell>
          <cell r="QX131" t="str">
            <v/>
          </cell>
          <cell r="QY131" t="str">
            <v/>
          </cell>
          <cell r="QZ131" t="str">
            <v/>
          </cell>
          <cell r="RA131" t="str">
            <v/>
          </cell>
          <cell r="RB131" t="str">
            <v/>
          </cell>
          <cell r="RC131" t="str">
            <v/>
          </cell>
          <cell r="RD131" t="str">
            <v/>
          </cell>
          <cell r="RE131" t="str">
            <v/>
          </cell>
          <cell r="RF131" t="str">
            <v/>
          </cell>
          <cell r="RG131" t="str">
            <v/>
          </cell>
          <cell r="RH131" t="str">
            <v/>
          </cell>
          <cell r="RI131" t="str">
            <v/>
          </cell>
          <cell r="RL131" t="str">
            <v/>
          </cell>
        </row>
        <row r="132">
          <cell r="C132" t="str">
            <v>0352ws03</v>
          </cell>
          <cell r="MM132" t="str">
            <v/>
          </cell>
          <cell r="MV132" t="str">
            <v/>
          </cell>
          <cell r="NE132" t="str">
            <v>0092wi03-Mur - WM Passivhausfenster - SWISSP. V</v>
          </cell>
          <cell r="NN132" t="str">
            <v>0776vs03-Stiebel Eltron  - LWZ 170 E plus</v>
          </cell>
          <cell r="NW132" t="str">
            <v/>
          </cell>
          <cell r="OF132" t="str">
            <v/>
          </cell>
          <cell r="OQ132" t="str">
            <v>EW01 - External wall</v>
          </cell>
          <cell r="OR132" t="str">
            <v>FR01 - Flat roof</v>
          </cell>
          <cell r="OS132" t="str">
            <v>RO01 - Roof</v>
          </cell>
          <cell r="OT132" t="str">
            <v>BC01 - Basement ceiling</v>
          </cell>
          <cell r="OU132" t="str">
            <v>BW01 - Basement wall</v>
          </cell>
          <cell r="OV132" t="str">
            <v>FS01 - Floor slab</v>
          </cell>
          <cell r="OW132" t="str">
            <v/>
          </cell>
          <cell r="OX132" t="str">
            <v/>
          </cell>
          <cell r="OY132" t="str">
            <v/>
          </cell>
          <cell r="OZ132" t="str">
            <v/>
          </cell>
          <cell r="PA132" t="str">
            <v/>
          </cell>
          <cell r="PB132" t="str">
            <v/>
          </cell>
          <cell r="PC132" t="str">
            <v/>
          </cell>
          <cell r="PD132" t="str">
            <v/>
          </cell>
          <cell r="PE132" t="str">
            <v/>
          </cell>
          <cell r="PF132" t="str">
            <v/>
          </cell>
          <cell r="PG132" t="str">
            <v/>
          </cell>
          <cell r="PH132" t="str">
            <v/>
          </cell>
          <cell r="PI132" t="str">
            <v/>
          </cell>
          <cell r="PJ132" t="str">
            <v/>
          </cell>
          <cell r="PL132" t="str">
            <v>EWHB01 - HB_08_AW-KD_BEH - External wall - Basement ceiling (heated basement)</v>
          </cell>
          <cell r="PM132" t="str">
            <v>BCIW01 - HB_09_IW-KD_UNB - Interior wall - Basement ceiling (unheated basement)</v>
          </cell>
          <cell r="PN132" t="str">
            <v/>
          </cell>
          <cell r="PO132" t="str">
            <v/>
          </cell>
          <cell r="PP132" t="str">
            <v/>
          </cell>
          <cell r="PQ132" t="str">
            <v/>
          </cell>
          <cell r="PR132" t="str">
            <v/>
          </cell>
          <cell r="PS132" t="str">
            <v/>
          </cell>
          <cell r="PT132" t="str">
            <v/>
          </cell>
          <cell r="PU132" t="str">
            <v/>
          </cell>
          <cell r="PV132" t="str">
            <v/>
          </cell>
          <cell r="PW132" t="str">
            <v/>
          </cell>
          <cell r="PX132" t="str">
            <v/>
          </cell>
          <cell r="PY132" t="str">
            <v/>
          </cell>
          <cell r="PZ132" t="str">
            <v/>
          </cell>
          <cell r="QA132" t="str">
            <v/>
          </cell>
          <cell r="QB132" t="str">
            <v/>
          </cell>
          <cell r="QC132" t="str">
            <v/>
          </cell>
          <cell r="QD132" t="str">
            <v/>
          </cell>
          <cell r="QE132" t="str">
            <v/>
          </cell>
          <cell r="QF132" t="str">
            <v/>
          </cell>
          <cell r="QG132" t="str">
            <v/>
          </cell>
          <cell r="QH132" t="str">
            <v/>
          </cell>
          <cell r="QI132" t="str">
            <v/>
          </cell>
          <cell r="QJ132" t="str">
            <v/>
          </cell>
          <cell r="QK132" t="str">
            <v/>
          </cell>
          <cell r="QL132" t="str">
            <v/>
          </cell>
          <cell r="QM132" t="str">
            <v/>
          </cell>
          <cell r="QN132" t="str">
            <v/>
          </cell>
          <cell r="QO132" t="str">
            <v/>
          </cell>
          <cell r="QP132" t="str">
            <v/>
          </cell>
          <cell r="QQ132" t="str">
            <v/>
          </cell>
          <cell r="QR132" t="str">
            <v/>
          </cell>
          <cell r="QS132" t="str">
            <v/>
          </cell>
          <cell r="QT132" t="str">
            <v/>
          </cell>
          <cell r="QU132" t="str">
            <v/>
          </cell>
          <cell r="QV132" t="str">
            <v/>
          </cell>
          <cell r="QW132" t="str">
            <v/>
          </cell>
          <cell r="QX132" t="str">
            <v/>
          </cell>
          <cell r="QY132" t="str">
            <v/>
          </cell>
          <cell r="QZ132" t="str">
            <v/>
          </cell>
          <cell r="RA132" t="str">
            <v/>
          </cell>
          <cell r="RB132" t="str">
            <v/>
          </cell>
          <cell r="RC132" t="str">
            <v/>
          </cell>
          <cell r="RD132" t="str">
            <v/>
          </cell>
          <cell r="RE132" t="str">
            <v/>
          </cell>
          <cell r="RF132" t="str">
            <v/>
          </cell>
          <cell r="RG132" t="str">
            <v/>
          </cell>
          <cell r="RH132" t="str">
            <v/>
          </cell>
          <cell r="RI132" t="str">
            <v/>
          </cell>
          <cell r="RL132" t="str">
            <v/>
          </cell>
        </row>
        <row r="133">
          <cell r="C133" t="str">
            <v>0353ws03</v>
          </cell>
          <cell r="MM133" t="str">
            <v/>
          </cell>
          <cell r="MV133" t="str">
            <v/>
          </cell>
          <cell r="NE133" t="str">
            <v>0067wi03-Niveau - KombiRoyal Plus PH - Thermix</v>
          </cell>
          <cell r="NN133" t="str">
            <v>0315vs03-Stiebel Eltron  - LWZ 270, LWZ 270 plus</v>
          </cell>
          <cell r="NW133" t="str">
            <v/>
          </cell>
          <cell r="OF133" t="str">
            <v/>
          </cell>
          <cell r="OQ133" t="str">
            <v>EW01 - External wall</v>
          </cell>
          <cell r="OR133" t="str">
            <v>EW02 - External wall</v>
          </cell>
          <cell r="OS133" t="str">
            <v>RO01 - Roof</v>
          </cell>
          <cell r="OT133" t="str">
            <v>RO02 - Roof</v>
          </cell>
          <cell r="OU133" t="str">
            <v>FS01 - Floor slab</v>
          </cell>
          <cell r="OV133" t="str">
            <v>FS02 - Floor slab</v>
          </cell>
          <cell r="OW133" t="str">
            <v>FS03 - Floor slab</v>
          </cell>
          <cell r="OX133" t="str">
            <v>BC01 - Basement ceiling</v>
          </cell>
          <cell r="OY133" t="str">
            <v>BW01 - Basement wall</v>
          </cell>
          <cell r="OZ133" t="str">
            <v>BW02 - Basement wall</v>
          </cell>
          <cell r="PA133" t="str">
            <v/>
          </cell>
          <cell r="PB133" t="str">
            <v/>
          </cell>
          <cell r="PC133" t="str">
            <v/>
          </cell>
          <cell r="PD133" t="str">
            <v/>
          </cell>
          <cell r="PE133" t="str">
            <v/>
          </cell>
          <cell r="PF133" t="str">
            <v/>
          </cell>
          <cell r="PG133" t="str">
            <v/>
          </cell>
          <cell r="PH133" t="str">
            <v/>
          </cell>
          <cell r="PI133" t="str">
            <v/>
          </cell>
          <cell r="PJ133" t="str">
            <v/>
          </cell>
          <cell r="PL133" t="str">
            <v>FSFE01 - Fall 2 - External wall - Floor slab (foundation)</v>
          </cell>
          <cell r="PM133" t="str">
            <v>FSFE02 - Fall 2a - External wall - Floor slab (foundation)</v>
          </cell>
          <cell r="PN133" t="str">
            <v>BCEW02 - ISOV_2b_HR-HLF - External wall - Basement ceiling (unheated basement)</v>
          </cell>
          <cell r="PO133" t="str">
            <v>EWHB01 - ISOV_2c_HR-HLF - External wall - Basement ceiling (heated basement)</v>
          </cell>
          <cell r="PP133" t="str">
            <v>EWCE01 - ISOV_3a_HR-HLF - Intermediate floor connexion</v>
          </cell>
          <cell r="PQ133" t="str">
            <v>EWEO01 - ISOV_3c_HR-HLF_a - Overhanging ceiling (Exterior corner)</v>
          </cell>
          <cell r="PR133" t="str">
            <v>EWIO01 - ISOV_3c_HR-HLF_i - Overhanging ceiling (Interior corner)</v>
          </cell>
          <cell r="PS133" t="str">
            <v>EWEC01 - ISOV_3d_HR-HLF - Exterior corner - External wall</v>
          </cell>
          <cell r="PT133" t="str">
            <v>EWIC01 - ISOV_3e_HR-HLF - Interior corner - External wall</v>
          </cell>
          <cell r="PU133" t="str">
            <v>EWIW01 - ISOV_3f_HR-HLF - Interior wall - External wall</v>
          </cell>
          <cell r="PV133" t="str">
            <v>ROEA01 - ISOV_4a_HR-HLF - Eaves</v>
          </cell>
          <cell r="PW133" t="str">
            <v>ROVE01 - ISOV_4b_HR-HLF - Verge</v>
          </cell>
          <cell r="PX133" t="str">
            <v>ROFI01 - ISOV_4c_HR-HLF - Ridge</v>
          </cell>
          <cell r="PY133" t="str">
            <v>ROEA02 - ISOV_5a_HR-HLF - Eaves</v>
          </cell>
          <cell r="PZ133" t="str">
            <v>ROVE02 - ISOV_5b_HR-HLF - Verge</v>
          </cell>
          <cell r="QA133" t="str">
            <v>ROEA03 - ISOV_5c_HR-HLF - Eaves</v>
          </cell>
          <cell r="QB133" t="str">
            <v>ROVE03 - ISOV_5d_HR-HLF - Verge</v>
          </cell>
          <cell r="QC133" t="str">
            <v>ROEA04 - ISOV_6a_HR-HLF - Eaves</v>
          </cell>
          <cell r="QD133" t="str">
            <v>ROVE04 - ISOV_6b_HR-HLF - Verge</v>
          </cell>
          <cell r="QE133" t="str">
            <v>ROFI04 - ISOV_6c_HR-HLF - Ridge</v>
          </cell>
          <cell r="QF133" t="str">
            <v>ROEA05 - ISOV_7a_HR-HLF - Eaves</v>
          </cell>
          <cell r="QG133" t="str">
            <v>ROVE05 - ISOV_7b_HR-HLF - Verge</v>
          </cell>
          <cell r="QH133" t="str">
            <v>ROFI05 - ISOV_7c_HR-HLF - Ridge</v>
          </cell>
          <cell r="QI133" t="str">
            <v>ROEA06 - ISOV_8a_HR-HLF - Eaves</v>
          </cell>
          <cell r="QJ133" t="str">
            <v>FRRP01 - ISOV_8b_HR-HLF - Flat roof</v>
          </cell>
          <cell r="QK133" t="str">
            <v>ROEA07 - ISOV_9a_HR-HLF - Eaves</v>
          </cell>
          <cell r="QL133" t="str">
            <v>FRRP02 - ISOV_9b_HR-HLF - Flat roof</v>
          </cell>
          <cell r="QM133" t="str">
            <v>ROEA08 - ISOV_10a_HR-HLF - Eaves</v>
          </cell>
          <cell r="QN133" t="str">
            <v>FRRP03 - ISOV_10b_HR-HLF - Flat roof</v>
          </cell>
          <cell r="QO133" t="str">
            <v>ROPA01 - ISOV_11b_HR-HLF - Roof</v>
          </cell>
          <cell r="QP133" t="str">
            <v>BCPA01 - ISOV_11c_HR-HLF - Basement ceiling</v>
          </cell>
          <cell r="QQ133" t="str">
            <v>BCPA02 - ISOV_11d_HR-HLF - Basement ceiling</v>
          </cell>
          <cell r="QR133" t="str">
            <v>FSPA01 - ISOV_11e_HR-HLF - Floor slab</v>
          </cell>
          <cell r="QS133" t="str">
            <v/>
          </cell>
          <cell r="QT133" t="str">
            <v/>
          </cell>
          <cell r="QU133" t="str">
            <v/>
          </cell>
          <cell r="QV133" t="str">
            <v/>
          </cell>
          <cell r="QW133" t="str">
            <v/>
          </cell>
          <cell r="QX133" t="str">
            <v/>
          </cell>
          <cell r="QY133" t="str">
            <v/>
          </cell>
          <cell r="QZ133" t="str">
            <v/>
          </cell>
          <cell r="RA133" t="str">
            <v/>
          </cell>
          <cell r="RB133" t="str">
            <v/>
          </cell>
          <cell r="RC133" t="str">
            <v/>
          </cell>
          <cell r="RD133" t="str">
            <v/>
          </cell>
          <cell r="RE133" t="str">
            <v/>
          </cell>
          <cell r="RF133" t="str">
            <v/>
          </cell>
          <cell r="RG133" t="str">
            <v/>
          </cell>
          <cell r="RH133" t="str">
            <v/>
          </cell>
          <cell r="RI133" t="str">
            <v/>
          </cell>
          <cell r="RL133" t="str">
            <v/>
          </cell>
        </row>
        <row r="134">
          <cell r="C134" t="str">
            <v>0355ws03</v>
          </cell>
          <cell r="MM134" t="str">
            <v/>
          </cell>
          <cell r="MV134" t="str">
            <v/>
          </cell>
          <cell r="NE134" t="str">
            <v>0685wi03-Nordfenster-Excl. Wood Group - EWG Passive/ Passive Fixed - SWISSP. Ultimate PU</v>
          </cell>
          <cell r="NN134" t="str">
            <v>0316vs03-Stiebel Eltron  - LWZ 100, LWZ 100 plus</v>
          </cell>
          <cell r="NW134" t="str">
            <v/>
          </cell>
          <cell r="OF134" t="str">
            <v/>
          </cell>
          <cell r="OQ134" t="str">
            <v xml:space="preserve">EW01 - External wall timber beam framing </v>
          </cell>
          <cell r="OR134" t="str">
            <v>MR01 - Pitched roof with I-beams</v>
          </cell>
          <cell r="OS134" t="str">
            <v>MR02 - Pitched roof with wooden beams</v>
          </cell>
          <cell r="OT134" t="str">
            <v>RO01 - Double pitched roof with insulation between rafters</v>
          </cell>
          <cell r="OU134" t="str">
            <v>RO02 - Double pitched roof with insulation on rafters</v>
          </cell>
          <cell r="OV134" t="str">
            <v>RO03 - Double pitched roof with insulation between and on rafters</v>
          </cell>
          <cell r="OW134" t="str">
            <v>FR01 - Warm roof with gravel</v>
          </cell>
          <cell r="OX134" t="str">
            <v xml:space="preserve">FR02 - Warm roof with Flat roof- EPS insulation panels </v>
          </cell>
          <cell r="OY134" t="str">
            <v>FR03 - Inverted roof</v>
          </cell>
          <cell r="OZ134" t="str">
            <v>FS01 - Floor slab</v>
          </cell>
          <cell r="PA134" t="str">
            <v>BC01 - Basement ceiling</v>
          </cell>
          <cell r="PB134" t="str">
            <v>BW01 - Basement wall</v>
          </cell>
          <cell r="PC134" t="str">
            <v>TC01 - Intermediate ceiling - Overhang</v>
          </cell>
          <cell r="PD134" t="str">
            <v/>
          </cell>
          <cell r="PE134" t="str">
            <v/>
          </cell>
          <cell r="PF134" t="str">
            <v/>
          </cell>
          <cell r="PG134" t="str">
            <v/>
          </cell>
          <cell r="PH134" t="str">
            <v/>
          </cell>
          <cell r="PI134" t="str">
            <v/>
          </cell>
          <cell r="PJ134" t="str">
            <v/>
          </cell>
          <cell r="PL134" t="str">
            <v>FSFE01 - ISOV_1a_HR-HLF - External wall - Floor slab (foundation)</v>
          </cell>
          <cell r="PM134" t="str">
            <v>BCEW01 - ISOV_2a_HR-HLF - External wall - Basement ceiling (unheated basement)</v>
          </cell>
          <cell r="PN134" t="str">
            <v>EWHB01 - ISOV_2b_MB-HLF - External wall - Basement ceiling (heated basement)</v>
          </cell>
          <cell r="PO134" t="str">
            <v>EWCE01 - ISOV_3a_MB-HLF - Intermediate floor connexion</v>
          </cell>
          <cell r="PP134" t="str">
            <v>EWEO01 - ISOV_3c_MB-HLF_a - Overhanging ceiling (Exterior corner)</v>
          </cell>
          <cell r="PQ134" t="str">
            <v>EWIO01 - ISOV_3c_MB-HLF_i - Overhanging ceiling (Interior corner)</v>
          </cell>
          <cell r="PR134" t="str">
            <v>EWEC01 - ISOV_3d_MB-HLF - Exterior corner - External wall</v>
          </cell>
          <cell r="PS134" t="str">
            <v>EWIC01 - ISOV_3e_MB-HLF - Interior corner - External wall</v>
          </cell>
          <cell r="PT134" t="str">
            <v>EWIW01 - ISOV_3f_MB-HLF - Interior wall - External wall</v>
          </cell>
          <cell r="PU134" t="str">
            <v>ROEA01 - ISOV_4a_MB-HLF - Eaves</v>
          </cell>
          <cell r="PV134" t="str">
            <v>ROVE01 - ISOV_4b_MB-HLF - Verge</v>
          </cell>
          <cell r="PW134" t="str">
            <v>ROFI01 - ISOV_4c_MB-HLF - Ridge</v>
          </cell>
          <cell r="PX134" t="str">
            <v>ROEA02 - ISOV_5a_MB-HLF - Eaves</v>
          </cell>
          <cell r="PY134" t="str">
            <v>ROVE02 - ISOV_5b_MB-HLF - Verge</v>
          </cell>
          <cell r="PZ134" t="str">
            <v>ROEA03 - ISOV_5c_MB-HLF - Eaves</v>
          </cell>
          <cell r="QA134" t="str">
            <v>ROVE03 - ISOV_5d_MB-HLF - Verge</v>
          </cell>
          <cell r="QB134" t="str">
            <v>ROEA04 - ISOV_6a_MB-HLF - Eaves</v>
          </cell>
          <cell r="QC134" t="str">
            <v>ROVE04 - ISOV_6b_MB-HLF - Verge</v>
          </cell>
          <cell r="QD134" t="str">
            <v>ROFI04 - ISOV_6c_MB-HLF - Ridge</v>
          </cell>
          <cell r="QE134" t="str">
            <v>ROEA05 - ISOV_7a_MB-HLF - Eaves</v>
          </cell>
          <cell r="QF134" t="str">
            <v>ROVE05 - ISOV_7b_MB-HLF - Verge</v>
          </cell>
          <cell r="QG134" t="str">
            <v>ROFI05 - ISOV_7c_MB-HLF - Ridge</v>
          </cell>
          <cell r="QH134" t="str">
            <v>ROEA06 - ISOV_8_MB-HLF - Eaves</v>
          </cell>
          <cell r="QI134" t="str">
            <v>ROEA07 - ISOV_9_MB-HLF - Eaves</v>
          </cell>
          <cell r="QJ134" t="str">
            <v>ROEA08 - ISOV_10_MB-HLF - Eaves</v>
          </cell>
          <cell r="QK134" t="str">
            <v>ROPA01 - ISOV_11b_MB-HLF - Roof</v>
          </cell>
          <cell r="QL134" t="str">
            <v>ROPA02 - ISOV_11c_MB-HLF - Roof</v>
          </cell>
          <cell r="QM134" t="str">
            <v>ROPA03 - ISOV_11d_MB-HLF - Roof</v>
          </cell>
          <cell r="QN134" t="str">
            <v>ROPA04 - ISOV_11e_MB-HLF - Roof</v>
          </cell>
          <cell r="QO134" t="str">
            <v>BCPA01 - ISOV_11f_MB-HLF - Basement ceiling</v>
          </cell>
          <cell r="QP134" t="str">
            <v>FSPA01 - ISOV_11h_MB-HLF - Floor slab</v>
          </cell>
          <cell r="QQ134" t="str">
            <v>FSPA02 - ISOV_11i_MB-HLF - Floor slab</v>
          </cell>
          <cell r="QR134" t="str">
            <v/>
          </cell>
          <cell r="QS134" t="str">
            <v/>
          </cell>
          <cell r="QT134" t="str">
            <v/>
          </cell>
          <cell r="QU134" t="str">
            <v/>
          </cell>
          <cell r="QV134" t="str">
            <v/>
          </cell>
          <cell r="QW134" t="str">
            <v/>
          </cell>
          <cell r="QX134" t="str">
            <v/>
          </cell>
          <cell r="QY134" t="str">
            <v/>
          </cell>
          <cell r="QZ134" t="str">
            <v/>
          </cell>
          <cell r="RA134" t="str">
            <v/>
          </cell>
          <cell r="RB134" t="str">
            <v/>
          </cell>
          <cell r="RC134" t="str">
            <v/>
          </cell>
          <cell r="RD134" t="str">
            <v/>
          </cell>
          <cell r="RE134" t="str">
            <v/>
          </cell>
          <cell r="RF134" t="str">
            <v/>
          </cell>
          <cell r="RG134" t="str">
            <v/>
          </cell>
          <cell r="RH134" t="str">
            <v/>
          </cell>
          <cell r="RI134" t="str">
            <v/>
          </cell>
          <cell r="RL134" t="str">
            <v/>
          </cell>
        </row>
        <row r="135">
          <cell r="C135" t="str">
            <v>0356ws03</v>
          </cell>
          <cell r="MM135" t="str">
            <v/>
          </cell>
          <cell r="MV135" t="str">
            <v/>
          </cell>
          <cell r="NE135" t="str">
            <v>0605wi03-OPD - MB-104 Passive SI - SWISSP. Ultimate</v>
          </cell>
          <cell r="NN135" t="str">
            <v>0537vs03-Swegon - Casa W80 B</v>
          </cell>
          <cell r="NW135" t="str">
            <v/>
          </cell>
          <cell r="OF135" t="str">
            <v/>
          </cell>
          <cell r="OQ135" t="str">
            <v>EW01 - External wall wooden beam construction</v>
          </cell>
          <cell r="OR135" t="str">
            <v>MR01 - Pitched roof with I-beams</v>
          </cell>
          <cell r="OS135" t="str">
            <v>MR02 - Pitched roof with wooden beams</v>
          </cell>
          <cell r="OT135" t="str">
            <v>RO01 - Double pitched roof with insulation between rafters</v>
          </cell>
          <cell r="OU135" t="str">
            <v>RO02 - Double pitched roof with insulation on rafters</v>
          </cell>
          <cell r="OV135" t="str">
            <v>RO03 - Double pitched roof with insulation between and on rafters</v>
          </cell>
          <cell r="OW135" t="str">
            <v>FR01 - Warm roof with gravel</v>
          </cell>
          <cell r="OX135" t="str">
            <v xml:space="preserve">FR02 - Warm roof with Flat roof- EPS insulation panels </v>
          </cell>
          <cell r="OY135" t="str">
            <v>FR03 - Inverted roof</v>
          </cell>
          <cell r="OZ135" t="str">
            <v>FS01 - Floor slab</v>
          </cell>
          <cell r="PA135" t="str">
            <v>BC01 - Basement ceiling</v>
          </cell>
          <cell r="PB135" t="str">
            <v>BW01 - Basement wall</v>
          </cell>
          <cell r="PC135" t="str">
            <v xml:space="preserve">TC01 - Intermediate ceiling </v>
          </cell>
          <cell r="PD135" t="str">
            <v/>
          </cell>
          <cell r="PE135" t="str">
            <v/>
          </cell>
          <cell r="PF135" t="str">
            <v/>
          </cell>
          <cell r="PG135" t="str">
            <v/>
          </cell>
          <cell r="PH135" t="str">
            <v/>
          </cell>
          <cell r="PI135" t="str">
            <v/>
          </cell>
          <cell r="PJ135" t="str">
            <v/>
          </cell>
          <cell r="PL135" t="str">
            <v>FSFE01 - ISOV_1a_HR-WDVS - External wall - Floor slab (foundation)</v>
          </cell>
          <cell r="PM135" t="str">
            <v>BCEW01 - ISOV_2a_HR-WDVS - External wall - Basement ceiling (unheated basement)</v>
          </cell>
          <cell r="PN135" t="str">
            <v>EWHB01 - ISOV_2b_MB-WDVS - External wall - Basement ceiling (heated basement)</v>
          </cell>
          <cell r="PO135" t="str">
            <v>EWCE01 - ISOV_3a_MB-WDVS - Intermediate floor connexion</v>
          </cell>
          <cell r="PP135" t="str">
            <v>EWEO01 - ISOV_3c_MB-WDVS_a - Overhanging ceiling (Exterior corner)</v>
          </cell>
          <cell r="PQ135" t="str">
            <v>EWIO01 - ISOV_3c_MB-WDVS_i - Overhanging ceiling (Interior corner)</v>
          </cell>
          <cell r="PR135" t="str">
            <v>EWEC01 - ISOV_3d_MB-WDVS - Exterior corner - External wall</v>
          </cell>
          <cell r="PS135" t="str">
            <v>EWIC01 - ISOV_3e_MB-WDVS - Interior corner - External wall</v>
          </cell>
          <cell r="PT135" t="str">
            <v>EWIW01 - ISOV_3f_MB-WDVS - Interior wall - External wall</v>
          </cell>
          <cell r="PU135" t="str">
            <v>ROEA01 - ISOV_4a_MB-WDVS - Eaves</v>
          </cell>
          <cell r="PV135" t="str">
            <v>ROVE01 - ISOV_4b_MB-WDVS - Verge</v>
          </cell>
          <cell r="PW135" t="str">
            <v>ROFI01 - ISOV_4c_MB-WDVS - Ridge</v>
          </cell>
          <cell r="PX135" t="str">
            <v>ROEA02 - ISOV_5a_MB-WDVS - Eaves</v>
          </cell>
          <cell r="PY135" t="str">
            <v>ROVE02 - ISOV_5b_MB-WDVS - Verge</v>
          </cell>
          <cell r="PZ135" t="str">
            <v>ROEA03 - ISOV_5c_MB-WDVS - Eaves</v>
          </cell>
          <cell r="QA135" t="str">
            <v>ROVE03 - ISOV_5d_MB-WDVS - Verge</v>
          </cell>
          <cell r="QB135" t="str">
            <v>ROEA04 - ISOV_6a_MB-WDVS - Eaves</v>
          </cell>
          <cell r="QC135" t="str">
            <v>ROVE04 - ISOV_6b_MB-WDVS - Verge</v>
          </cell>
          <cell r="QD135" t="str">
            <v>ROFI04 - ISOV_6c_MB-WDVS - Ridge</v>
          </cell>
          <cell r="QE135" t="str">
            <v>ROEA05 - ISOV_7a_MB-WDVS - Eaves</v>
          </cell>
          <cell r="QF135" t="str">
            <v>ROVE05 - ISOV_7b_MB-WDVS - Verge</v>
          </cell>
          <cell r="QG135" t="str">
            <v>ROFI05 - ISOV_7c_MB-WDVS - Ridge</v>
          </cell>
          <cell r="QH135" t="str">
            <v>ROEA06 - ISOV_8_MB-WDVS - Eaves</v>
          </cell>
          <cell r="QI135" t="str">
            <v>ROEA07 - ISOV_9_MB-WDVS - Eaves</v>
          </cell>
          <cell r="QJ135" t="str">
            <v>ROEA08 - ISOV_10_MB-WDVS - Eaves</v>
          </cell>
          <cell r="QK135" t="str">
            <v>ROPA01 - ISOV_11b_MB-WDVS - Roof</v>
          </cell>
          <cell r="QL135" t="str">
            <v>ROPA02 - ISOV_11c_MB-WDVS - Roof</v>
          </cell>
          <cell r="QM135" t="str">
            <v>ROPA03 - ISOV_11d_MB-WDVS - Roof</v>
          </cell>
          <cell r="QN135" t="str">
            <v>ROPA04 - ISOV_11e_MB-WDVS - Roof</v>
          </cell>
          <cell r="QO135" t="str">
            <v>BCPA01 - ISOV_11f_MB-WDVS - Basement ceiling</v>
          </cell>
          <cell r="QP135" t="str">
            <v>FSPA01 - ISOV_11h_MB-WDVS - Floor slab</v>
          </cell>
          <cell r="QQ135" t="str">
            <v>FSPA02 - ISOV_11i_MB-WDVS - Floor slab</v>
          </cell>
          <cell r="QR135" t="str">
            <v/>
          </cell>
          <cell r="QS135" t="str">
            <v/>
          </cell>
          <cell r="QT135" t="str">
            <v/>
          </cell>
          <cell r="QU135" t="str">
            <v/>
          </cell>
          <cell r="QV135" t="str">
            <v/>
          </cell>
          <cell r="QW135" t="str">
            <v/>
          </cell>
          <cell r="QX135" t="str">
            <v/>
          </cell>
          <cell r="QY135" t="str">
            <v/>
          </cell>
          <cell r="QZ135" t="str">
            <v/>
          </cell>
          <cell r="RA135" t="str">
            <v/>
          </cell>
          <cell r="RB135" t="str">
            <v/>
          </cell>
          <cell r="RC135" t="str">
            <v/>
          </cell>
          <cell r="RD135" t="str">
            <v/>
          </cell>
          <cell r="RE135" t="str">
            <v/>
          </cell>
          <cell r="RF135" t="str">
            <v/>
          </cell>
          <cell r="RG135" t="str">
            <v/>
          </cell>
          <cell r="RH135" t="str">
            <v/>
          </cell>
          <cell r="RI135" t="str">
            <v/>
          </cell>
          <cell r="RL135" t="str">
            <v/>
          </cell>
        </row>
        <row r="136">
          <cell r="C136" t="str">
            <v>0357ws03</v>
          </cell>
          <cell r="MM136" t="str">
            <v/>
          </cell>
          <cell r="MV136" t="str">
            <v/>
          </cell>
          <cell r="NE136" t="str">
            <v>0512wi03-OPTIWIN - PURISTA - SuperSp. Tri-Seal PU</v>
          </cell>
          <cell r="NN136" t="str">
            <v>0755vs03-Systemair - SAVE VTC 700</v>
          </cell>
          <cell r="NW136" t="str">
            <v/>
          </cell>
          <cell r="OF136" t="str">
            <v/>
          </cell>
          <cell r="OQ136" t="str">
            <v>EW01 - External wall massive ventilated</v>
          </cell>
          <cell r="OR136" t="str">
            <v>MR01 - Pitched roof with I-beams</v>
          </cell>
          <cell r="OS136" t="str">
            <v>MR02 - Pitched roof with wooden beams</v>
          </cell>
          <cell r="OT136" t="str">
            <v>RO01 - Double pitched roof with insulation between rafters</v>
          </cell>
          <cell r="OU136" t="str">
            <v>RO02 - Double pitched roof with insulation on rafters</v>
          </cell>
          <cell r="OV136" t="str">
            <v>RO03 - Double pitched roof with Auf- und insulation between rafters</v>
          </cell>
          <cell r="OW136" t="str">
            <v>FR01 - Warm roof with gravel</v>
          </cell>
          <cell r="OX136" t="str">
            <v xml:space="preserve">FR02 - Warm roof with Flat roof- EPS insulation panels </v>
          </cell>
          <cell r="OY136" t="str">
            <v>FR03 - Inverted roof</v>
          </cell>
          <cell r="OZ136" t="str">
            <v>FS01 - Floor slab</v>
          </cell>
          <cell r="PA136" t="str">
            <v>BC01 - Basement ceiling</v>
          </cell>
          <cell r="PB136" t="str">
            <v>BW01 - Basement wall</v>
          </cell>
          <cell r="PC136" t="str">
            <v xml:space="preserve">TC01 - Intermediate ceiling </v>
          </cell>
          <cell r="PD136" t="str">
            <v/>
          </cell>
          <cell r="PE136" t="str">
            <v/>
          </cell>
          <cell r="PF136" t="str">
            <v/>
          </cell>
          <cell r="PG136" t="str">
            <v/>
          </cell>
          <cell r="PH136" t="str">
            <v/>
          </cell>
          <cell r="PI136" t="str">
            <v/>
          </cell>
          <cell r="PJ136" t="str">
            <v/>
          </cell>
          <cell r="PL136" t="str">
            <v>FSFE01 - ISOV_1a_MB-HLF - External wall - Floor slab (foundation)</v>
          </cell>
          <cell r="PM136" t="str">
            <v>BCEW01 - ISOV_2a_MB-HLF - External wall - Basement ceiling (unheated basement)</v>
          </cell>
          <cell r="PN136" t="str">
            <v>BCEW01 - K5-3_022_AW-KD_unb - External wall - Basement ceiling (unheated basement)</v>
          </cell>
          <cell r="PO136" t="str">
            <v>EWIC01 - K5-4_022_IK-AW - Interior corner - External wall</v>
          </cell>
          <cell r="PP136" t="str">
            <v>EWEC01 - K5-5_022_AK-AW - Exterior corner - External wall</v>
          </cell>
          <cell r="PQ136" t="str">
            <v>EWIW01 - K5-13_022_IW-AW - Interior wall - External wall</v>
          </cell>
          <cell r="PR136" t="str">
            <v>EWCE01 - K5-6_022_GD-AW - Intermediate floor connexion</v>
          </cell>
          <cell r="PS136" t="str">
            <v>ROEA01 - K5-7_022_DA-TR - Eaves</v>
          </cell>
          <cell r="PT136" t="str">
            <v>ROVE01 - K5-8_022_DA-OR - Verge</v>
          </cell>
          <cell r="PU136" t="str">
            <v>FRRP01 - K5-9_022_DA-AT - Roof parapet</v>
          </cell>
          <cell r="PV136" t="str">
            <v/>
          </cell>
          <cell r="PW136" t="str">
            <v/>
          </cell>
          <cell r="PX136" t="str">
            <v/>
          </cell>
          <cell r="PY136" t="str">
            <v/>
          </cell>
          <cell r="PZ136" t="str">
            <v/>
          </cell>
          <cell r="QA136" t="str">
            <v/>
          </cell>
          <cell r="QB136" t="str">
            <v/>
          </cell>
          <cell r="QC136" t="str">
            <v/>
          </cell>
          <cell r="QD136" t="str">
            <v/>
          </cell>
          <cell r="QE136" t="str">
            <v/>
          </cell>
          <cell r="QF136" t="str">
            <v/>
          </cell>
          <cell r="QG136" t="str">
            <v/>
          </cell>
          <cell r="QH136" t="str">
            <v/>
          </cell>
          <cell r="QI136" t="str">
            <v/>
          </cell>
          <cell r="QJ136" t="str">
            <v/>
          </cell>
          <cell r="QK136" t="str">
            <v/>
          </cell>
          <cell r="QL136" t="str">
            <v/>
          </cell>
          <cell r="QM136" t="str">
            <v/>
          </cell>
          <cell r="QN136" t="str">
            <v/>
          </cell>
          <cell r="QO136" t="str">
            <v/>
          </cell>
          <cell r="QP136" t="str">
            <v/>
          </cell>
          <cell r="QQ136" t="str">
            <v/>
          </cell>
          <cell r="QR136" t="str">
            <v/>
          </cell>
          <cell r="QS136" t="str">
            <v/>
          </cell>
          <cell r="QT136" t="str">
            <v/>
          </cell>
          <cell r="QU136" t="str">
            <v/>
          </cell>
          <cell r="QV136" t="str">
            <v/>
          </cell>
          <cell r="QW136" t="str">
            <v/>
          </cell>
          <cell r="QX136" t="str">
            <v/>
          </cell>
          <cell r="QY136" t="str">
            <v/>
          </cell>
          <cell r="QZ136" t="str">
            <v/>
          </cell>
          <cell r="RA136" t="str">
            <v/>
          </cell>
          <cell r="RB136" t="str">
            <v/>
          </cell>
          <cell r="RC136" t="str">
            <v/>
          </cell>
          <cell r="RD136" t="str">
            <v/>
          </cell>
          <cell r="RE136" t="str">
            <v/>
          </cell>
          <cell r="RF136" t="str">
            <v/>
          </cell>
          <cell r="RG136" t="str">
            <v/>
          </cell>
          <cell r="RH136" t="str">
            <v/>
          </cell>
          <cell r="RI136" t="str">
            <v/>
          </cell>
          <cell r="RL136" t="str">
            <v/>
          </cell>
        </row>
        <row r="137">
          <cell r="C137" t="str">
            <v>0358ws03</v>
          </cell>
          <cell r="MM137" t="str">
            <v/>
          </cell>
          <cell r="MV137" t="str">
            <v/>
          </cell>
          <cell r="NE137" t="str">
            <v>0513wi03-OPTIWIN - LIGNUMA - SuperSp. Tri-Seal PU</v>
          </cell>
          <cell r="NN137" t="str">
            <v>0602vs03-Systemair - SAVE VTC 300 L</v>
          </cell>
          <cell r="NW137" t="str">
            <v/>
          </cell>
          <cell r="OF137" t="str">
            <v/>
          </cell>
          <cell r="OQ137" t="str">
            <v>EW01 - External wall massive with EIFS</v>
          </cell>
          <cell r="OR137" t="str">
            <v>MR01 - Pitched roof with I-beams</v>
          </cell>
          <cell r="OS137" t="str">
            <v>MR02 - Pitched roof with wooden beams</v>
          </cell>
          <cell r="OT137" t="str">
            <v>RO01 - Double pitched roof with insulation between rafters</v>
          </cell>
          <cell r="OU137" t="str">
            <v>RO02 - Double pitched roof with insulation on rafters</v>
          </cell>
          <cell r="OV137" t="str">
            <v>RO03 - Double pitched roof with Auf- und insulation between rafters</v>
          </cell>
          <cell r="OW137" t="str">
            <v>FR01 - Warm roof with gravel</v>
          </cell>
          <cell r="OX137" t="str">
            <v xml:space="preserve">FR02 - Warm roof with Flat roof- EPS insulation panels </v>
          </cell>
          <cell r="OY137" t="str">
            <v>FR03 - Inverted roof</v>
          </cell>
          <cell r="OZ137" t="str">
            <v>FS01 - Floor slab</v>
          </cell>
          <cell r="PA137" t="str">
            <v>BC01 - Basement ceiling</v>
          </cell>
          <cell r="PB137" t="str">
            <v>BW01 - Basement wall</v>
          </cell>
          <cell r="PC137" t="str">
            <v xml:space="preserve">TC01 - Intermediate ceiling </v>
          </cell>
          <cell r="PD137" t="str">
            <v/>
          </cell>
          <cell r="PE137" t="str">
            <v/>
          </cell>
          <cell r="PF137" t="str">
            <v/>
          </cell>
          <cell r="PG137" t="str">
            <v/>
          </cell>
          <cell r="PH137" t="str">
            <v/>
          </cell>
          <cell r="PI137" t="str">
            <v/>
          </cell>
          <cell r="PJ137" t="str">
            <v/>
          </cell>
          <cell r="PL137" t="str">
            <v>FSFE01 - ISOV_1a_MB-WDVS - External wall - Floor slab (foundation)</v>
          </cell>
          <cell r="PM137" t="str">
            <v>BCEW01 - ISOV_2a_MB-WDVS - External wall - Basement ceiling (unheated basement)</v>
          </cell>
          <cell r="PN137" t="str">
            <v>EWIW01 - TEK PH AW-03 - Interior wall - External wall</v>
          </cell>
          <cell r="PO137" t="str">
            <v>EWCE01 - TEK PH DE-01 - Intermediate floor connexion</v>
          </cell>
          <cell r="PP137" t="str">
            <v>EWCE02 - TEK PH DE-02 - Intermediate floor connexion</v>
          </cell>
          <cell r="PQ137" t="str">
            <v>FSEW01 - TEK PH DE-03 - External wall - Floor slab</v>
          </cell>
          <cell r="PR137" t="str">
            <v>BCIW01 - TEK PH DE-04 - Interior wall - Basement ceiling (unheated basement)</v>
          </cell>
          <cell r="PS137" t="str">
            <v>BCEW01 - TEK PH DE-05 - External wall - Basement ceiling (unheated basement)</v>
          </cell>
          <cell r="PT137" t="str">
            <v>EWHB01 - TEK PH DE-06 - External wall - Basement ceiling (heated basement)</v>
          </cell>
          <cell r="PU137" t="str">
            <v>EWHB02 - TEK PH DE-07 - External wall foundation (heated basement)</v>
          </cell>
          <cell r="PV137" t="str">
            <v>ROEA01 - TEK PH DA-01 - Eaves</v>
          </cell>
          <cell r="PW137" t="str">
            <v>RORI01 - TEK PH DA-02 - Ridge</v>
          </cell>
          <cell r="PX137" t="str">
            <v>ROVE01 - TEK PH DA-03 - Verge</v>
          </cell>
          <cell r="PY137" t="str">
            <v/>
          </cell>
          <cell r="PZ137" t="str">
            <v/>
          </cell>
          <cell r="QA137" t="str">
            <v/>
          </cell>
          <cell r="QB137" t="str">
            <v/>
          </cell>
          <cell r="QC137" t="str">
            <v/>
          </cell>
          <cell r="QD137" t="str">
            <v/>
          </cell>
          <cell r="QE137" t="str">
            <v/>
          </cell>
          <cell r="QF137" t="str">
            <v/>
          </cell>
          <cell r="QG137" t="str">
            <v/>
          </cell>
          <cell r="QH137" t="str">
            <v/>
          </cell>
          <cell r="QI137" t="str">
            <v/>
          </cell>
          <cell r="QJ137" t="str">
            <v/>
          </cell>
          <cell r="QK137" t="str">
            <v/>
          </cell>
          <cell r="QL137" t="str">
            <v/>
          </cell>
          <cell r="QM137" t="str">
            <v/>
          </cell>
          <cell r="QN137" t="str">
            <v/>
          </cell>
          <cell r="QO137" t="str">
            <v/>
          </cell>
          <cell r="QP137" t="str">
            <v/>
          </cell>
          <cell r="QQ137" t="str">
            <v/>
          </cell>
          <cell r="QR137" t="str">
            <v/>
          </cell>
          <cell r="QS137" t="str">
            <v/>
          </cell>
          <cell r="QT137" t="str">
            <v/>
          </cell>
          <cell r="QU137" t="str">
            <v/>
          </cell>
          <cell r="QV137" t="str">
            <v/>
          </cell>
          <cell r="QW137" t="str">
            <v/>
          </cell>
          <cell r="QX137" t="str">
            <v/>
          </cell>
          <cell r="QY137" t="str">
            <v/>
          </cell>
          <cell r="QZ137" t="str">
            <v/>
          </cell>
          <cell r="RA137" t="str">
            <v/>
          </cell>
          <cell r="RB137" t="str">
            <v/>
          </cell>
          <cell r="RC137" t="str">
            <v/>
          </cell>
          <cell r="RD137" t="str">
            <v/>
          </cell>
          <cell r="RE137" t="str">
            <v/>
          </cell>
          <cell r="RF137" t="str">
            <v/>
          </cell>
          <cell r="RG137" t="str">
            <v/>
          </cell>
          <cell r="RH137" t="str">
            <v/>
          </cell>
          <cell r="RI137" t="str">
            <v/>
          </cell>
          <cell r="RL137" t="str">
            <v/>
          </cell>
        </row>
        <row r="138">
          <cell r="C138" t="str">
            <v>0795ws03</v>
          </cell>
          <cell r="MM138" t="str">
            <v/>
          </cell>
          <cell r="MV138" t="str">
            <v/>
          </cell>
          <cell r="NE138" t="str">
            <v>0514wi03-OPTIWIN - RESISTA - SuperSp. Tri-Seal PU</v>
          </cell>
          <cell r="NN138" t="str">
            <v>0736vs03-Systemair - SAVE VTC 200</v>
          </cell>
          <cell r="NW138" t="str">
            <v/>
          </cell>
          <cell r="OF138" t="str">
            <v/>
          </cell>
          <cell r="OQ138" t="str">
            <v>EW01 - External wall</v>
          </cell>
          <cell r="OR138" t="str">
            <v>RO01 - Double pitched roof / Pitched roof</v>
          </cell>
          <cell r="OS138" t="str">
            <v>FS01 - Floor slab</v>
          </cell>
          <cell r="OT138" t="str">
            <v>FS02 - Floor slab</v>
          </cell>
          <cell r="OU138" t="str">
            <v>BW01 - Basement wall (heated)</v>
          </cell>
          <cell r="OV138" t="str">
            <v>BW01 - Basement wall - Heated basement (KWb)</v>
          </cell>
          <cell r="OW138" t="str">
            <v>BC01 - Basement ceiling (unheated)</v>
          </cell>
          <cell r="OX138" t="str">
            <v/>
          </cell>
          <cell r="OY138" t="str">
            <v/>
          </cell>
          <cell r="OZ138" t="str">
            <v/>
          </cell>
          <cell r="PA138" t="str">
            <v/>
          </cell>
          <cell r="PB138" t="str">
            <v/>
          </cell>
          <cell r="PC138" t="str">
            <v/>
          </cell>
          <cell r="PD138" t="str">
            <v/>
          </cell>
          <cell r="PE138" t="str">
            <v/>
          </cell>
          <cell r="PF138" t="str">
            <v/>
          </cell>
          <cell r="PG138" t="str">
            <v/>
          </cell>
          <cell r="PH138" t="str">
            <v/>
          </cell>
          <cell r="PI138" t="str">
            <v/>
          </cell>
          <cell r="PJ138" t="str">
            <v/>
          </cell>
          <cell r="PL138" t="str">
            <v>FRRP01 - A3-02 - external wall - flat roof</v>
          </cell>
          <cell r="PM138" t="str">
            <v>ROEA01 - A3-03 - external wall - pitched roof eaves</v>
          </cell>
          <cell r="PN138" t="str">
            <v>EWCE01 - 103_AW_GD - External wall - Top floor ceiling</v>
          </cell>
          <cell r="PO138" t="str">
            <v>EWFJ01 - 104_GS - Intermediate floor joint</v>
          </cell>
          <cell r="PP138" t="str">
            <v>EWIW01 - 105_AW_IW - External wall - Interior wall</v>
          </cell>
          <cell r="PQ138" t="str">
            <v>EWEJ01 - 106_ES - Wall joint element</v>
          </cell>
          <cell r="PR138" t="str">
            <v>EWFI01 - 107_AW_GTW - External wall - Partition wall</v>
          </cell>
          <cell r="PS138" t="str">
            <v>RORI01 - 201_SD_FI - Exposed roof-Roof ridge</v>
          </cell>
          <cell r="PT138" t="str">
            <v>RORI02 - 251_NSD_FI - Unexposed roof - Roof ridge</v>
          </cell>
          <cell r="PU138" t="str">
            <v>ROEA01 - 202_SD_TR - Exposed roof - Eaves</v>
          </cell>
          <cell r="PV138" t="str">
            <v>ROEA02 - 252_NSD_TR - Unexposed roof - Eaves</v>
          </cell>
          <cell r="PW138" t="str">
            <v>ROVE01 - 203_SD_OG - Exposed roof-Verge</v>
          </cell>
          <cell r="PX138" t="str">
            <v>ROVE02 - 253_NSD_OG - Unexposed roof - Verge</v>
          </cell>
          <cell r="PY138" t="str">
            <v>MRRI01 - 204_SD_PD - Exposed roof-Pitched roof</v>
          </cell>
          <cell r="PZ138" t="str">
            <v>MRRI02 - 254_NSD_PD - Unexposed roof - Pitched roof</v>
          </cell>
          <cell r="QA138" t="str">
            <v>ROFI01 - 205_SD_GTW - Exposed roof - Partition wall</v>
          </cell>
          <cell r="QB138" t="str">
            <v>ROFI02 - 255_NSD_GTW - Unexposed roof - Partition wall</v>
          </cell>
          <cell r="QC138" t="str">
            <v xml:space="preserve">FSEW01 - 151_BP_AW - Floor slab - External wall </v>
          </cell>
          <cell r="QD138" t="str">
            <v>BFBW01 - 152_BP_KW - Floor slab - Basement wall</v>
          </cell>
          <cell r="QE138" t="str">
            <v>BCEW01 - 153_AW_KD_DO - External wall - Basement ceiling – Insulation on top</v>
          </cell>
          <cell r="QF138" t="str">
            <v>BCBW01 - 154_AW_KD_beh - External wall - Basement ceiling – heated basement</v>
          </cell>
          <cell r="QG138" t="str">
            <v>BCIW01 - 157_BP_IW - Floor slab - Interior wall</v>
          </cell>
          <cell r="QH138" t="str">
            <v>BCIW02 - 158_KD_IW_DO - Basement ceiling - Interior wall – Insulation on top</v>
          </cell>
          <cell r="QI138" t="str">
            <v>EWEC02 - 501_AW_AE - External wall - External corner</v>
          </cell>
          <cell r="QJ138" t="str">
            <v>EWIC02 - 502_AW_IE - External wall - Interior corner</v>
          </cell>
          <cell r="QK138" t="str">
            <v>EWCE02 - 503_AW_GD - External wall - External wall</v>
          </cell>
          <cell r="QL138" t="str">
            <v>EWFJ02 - 504_GS - Intermediate floor joint</v>
          </cell>
          <cell r="QM138" t="str">
            <v>EWIW02 - 505_AW_IW - External wall - Interior wall</v>
          </cell>
          <cell r="QN138" t="str">
            <v>EWEJ02 - 506_ES - Wall joint element</v>
          </cell>
          <cell r="QO138" t="str">
            <v>EWFI02 - 507_AW_GTW - External wall - Partition wall</v>
          </cell>
          <cell r="QP138" t="str">
            <v>RORI03 - 601_SD_FI - Exposed roof – Roof ridge</v>
          </cell>
          <cell r="QQ138" t="str">
            <v>RORI04 - 651_FI_NSD - Unexposed roof – Roof ridge</v>
          </cell>
          <cell r="QR138" t="str">
            <v>ROEA03 - 602_SD_TR - Exposed roof – Eaves</v>
          </cell>
          <cell r="QS138" t="str">
            <v>ROEA04 - 652_NSD_TR - Unexposed roof – Eaves</v>
          </cell>
          <cell r="QT138" t="str">
            <v>ROVE03 - 603_SD_OG - Exposed roof – Verge</v>
          </cell>
          <cell r="QU138" t="str">
            <v>ROVE04 - 653_NSD_OG - Unexposed roof – Verge</v>
          </cell>
          <cell r="QV138" t="str">
            <v>MRRI03 - 604_SD_PD - Exposed roof – Pitched roof</v>
          </cell>
          <cell r="QW138" t="str">
            <v>MRRI04 - 654_ NSD_PD - Unexposed roof Pitched roof</v>
          </cell>
          <cell r="QX138" t="str">
            <v>ROFI03 - 605_SD_GTW - Exposed roof - Partition wall</v>
          </cell>
          <cell r="QY138" t="str">
            <v>ROFI04 - 655_NSD_GTW - Unexposed roof - Partition wall</v>
          </cell>
          <cell r="QZ138" t="str">
            <v xml:space="preserve">FSEW02 - 551_BP_AW - Floor slab - External wall </v>
          </cell>
          <cell r="RA138" t="str">
            <v>BFBW02 - 552_BP_KW - Floor slab - Basement wall</v>
          </cell>
          <cell r="RB138" t="str">
            <v>BCEW02 - 553_AW_KD_DO - External wall - Basement ceiling – Insulation on top</v>
          </cell>
          <cell r="RC138" t="str">
            <v>BCBW02 - 554_AW_KD_beh - External wall - Basement ceiling – heated basement</v>
          </cell>
          <cell r="RD138" t="str">
            <v>BCIW03 - 557_BP_IW - Floor slab - Interior wall</v>
          </cell>
          <cell r="RE138" t="str">
            <v>BCIW04 - 558_KD_IW_DO - Basement ceiling - Interior wall – Insulation on top</v>
          </cell>
          <cell r="RF138" t="str">
            <v/>
          </cell>
          <cell r="RG138" t="str">
            <v/>
          </cell>
          <cell r="RH138" t="str">
            <v/>
          </cell>
          <cell r="RI138" t="str">
            <v/>
          </cell>
          <cell r="RL138" t="str">
            <v/>
          </cell>
        </row>
        <row r="139">
          <cell r="C139" t="str">
            <v>0359ws03</v>
          </cell>
          <cell r="MM139" t="str">
            <v/>
          </cell>
          <cell r="MV139" t="str">
            <v/>
          </cell>
          <cell r="NE139" t="str">
            <v>0589wi03-OPTIWIN - FUTURA - SWISSP. Ultimate</v>
          </cell>
          <cell r="NN139" t="str">
            <v>0797vs03-tecalor  - TVZ 170 E plus</v>
          </cell>
          <cell r="NW139" t="str">
            <v/>
          </cell>
          <cell r="OF139" t="str">
            <v/>
          </cell>
          <cell r="OQ139" t="str">
            <v>EW01 - External wall</v>
          </cell>
          <cell r="OR139" t="str">
            <v>EW02 - External wall - Ground 120mm insulation</v>
          </cell>
          <cell r="OS139" t="str">
            <v>EW03 - External wall - Ground 140mm insulation</v>
          </cell>
          <cell r="OT139" t="str">
            <v>RO01 - Double pitched roof</v>
          </cell>
          <cell r="OU139" t="str">
            <v>FR01 - Flat roof</v>
          </cell>
          <cell r="OV139" t="str">
            <v xml:space="preserve">BC01 - Basement ceiling (unheated basement) </v>
          </cell>
          <cell r="OW139" t="str">
            <v>FS01 - Floor slab</v>
          </cell>
          <cell r="OX139" t="str">
            <v/>
          </cell>
          <cell r="OY139" t="str">
            <v/>
          </cell>
          <cell r="OZ139" t="str">
            <v/>
          </cell>
          <cell r="PA139" t="str">
            <v/>
          </cell>
          <cell r="PB139" t="str">
            <v/>
          </cell>
          <cell r="PC139" t="str">
            <v/>
          </cell>
          <cell r="PD139" t="str">
            <v/>
          </cell>
          <cell r="PE139" t="str">
            <v/>
          </cell>
          <cell r="PF139" t="str">
            <v/>
          </cell>
          <cell r="PG139" t="str">
            <v/>
          </cell>
          <cell r="PH139" t="str">
            <v/>
          </cell>
          <cell r="PI139" t="str">
            <v/>
          </cell>
          <cell r="PJ139" t="str">
            <v/>
          </cell>
          <cell r="PL139" t="str">
            <v>EWHB01 - K5-1_022_AW-KD_beh - External wall - Basement ceiling (heated basement)</v>
          </cell>
          <cell r="PM139" t="str">
            <v>FSEW01 - K5-2_022_AW-BP - External wall - Floor slab</v>
          </cell>
          <cell r="PN139" t="str">
            <v>ROVE01 - A3-04 - external wall - pitched roof verge</v>
          </cell>
          <cell r="PO139" t="str">
            <v>EWEC01 - A3-05 - external edge of external wall</v>
          </cell>
          <cell r="PP139" t="str">
            <v>EWIC01 - A3-06 - internal edge of external wall</v>
          </cell>
          <cell r="PQ139" t="str">
            <v>EWIW01 - A3-07 - internal wall meets external wall</v>
          </cell>
          <cell r="PR139" t="str">
            <v>EWCE01 - A3-08 - ceiling supported by external wall</v>
          </cell>
          <cell r="PS139" t="str">
            <v>FSEW01 - A3-09 - external wall on floor slab</v>
          </cell>
          <cell r="PT139" t="str">
            <v>FSIW01 - A3-10 - internal wall on floor slab</v>
          </cell>
          <cell r="PU139" t="str">
            <v>BWBC01 - A3-11 - external wall on basement ceiling - heated basement</v>
          </cell>
          <cell r="PV139" t="str">
            <v>BCEW01 - A3-12 - external wall on basement ceiling - unheated basement</v>
          </cell>
          <cell r="PW139" t="str">
            <v>BCEW02 - A3-12a - external wall on basement ceiling - unheated basement</v>
          </cell>
          <cell r="PX139" t="str">
            <v>BCIW01 - A3-13 - internal wall on basement ceiling - unheated basement</v>
          </cell>
          <cell r="PY139" t="str">
            <v>BCIW02 - A3-13a - internal wall on basement ceiling - unheated basement</v>
          </cell>
          <cell r="PZ139" t="str">
            <v/>
          </cell>
          <cell r="QA139" t="str">
            <v/>
          </cell>
          <cell r="QB139" t="str">
            <v/>
          </cell>
          <cell r="QC139" t="str">
            <v/>
          </cell>
          <cell r="QD139" t="str">
            <v/>
          </cell>
          <cell r="QE139" t="str">
            <v/>
          </cell>
          <cell r="QF139" t="str">
            <v/>
          </cell>
          <cell r="QG139" t="str">
            <v/>
          </cell>
          <cell r="QH139" t="str">
            <v/>
          </cell>
          <cell r="QI139" t="str">
            <v/>
          </cell>
          <cell r="QJ139" t="str">
            <v/>
          </cell>
          <cell r="QK139" t="str">
            <v/>
          </cell>
          <cell r="QL139" t="str">
            <v/>
          </cell>
          <cell r="QM139" t="str">
            <v/>
          </cell>
          <cell r="QN139" t="str">
            <v/>
          </cell>
          <cell r="QO139" t="str">
            <v/>
          </cell>
          <cell r="QP139" t="str">
            <v/>
          </cell>
          <cell r="QQ139" t="str">
            <v/>
          </cell>
          <cell r="QR139" t="str">
            <v/>
          </cell>
          <cell r="QS139" t="str">
            <v/>
          </cell>
          <cell r="QT139" t="str">
            <v/>
          </cell>
          <cell r="QU139" t="str">
            <v/>
          </cell>
          <cell r="QV139" t="str">
            <v/>
          </cell>
          <cell r="QW139" t="str">
            <v/>
          </cell>
          <cell r="QX139" t="str">
            <v/>
          </cell>
          <cell r="QY139" t="str">
            <v/>
          </cell>
          <cell r="QZ139" t="str">
            <v/>
          </cell>
          <cell r="RA139" t="str">
            <v/>
          </cell>
          <cell r="RB139" t="str">
            <v/>
          </cell>
          <cell r="RC139" t="str">
            <v/>
          </cell>
          <cell r="RD139" t="str">
            <v/>
          </cell>
          <cell r="RE139" t="str">
            <v/>
          </cell>
          <cell r="RF139" t="str">
            <v/>
          </cell>
          <cell r="RG139" t="str">
            <v/>
          </cell>
          <cell r="RH139" t="str">
            <v/>
          </cell>
          <cell r="RI139" t="str">
            <v/>
          </cell>
          <cell r="RL139" t="str">
            <v/>
          </cell>
        </row>
        <row r="140">
          <cell r="C140" t="str">
            <v>0360ws03</v>
          </cell>
          <cell r="MM140" t="str">
            <v/>
          </cell>
          <cell r="MV140" t="str">
            <v/>
          </cell>
          <cell r="NE140" t="str">
            <v>0069wi03-OPTIWIN  - Alphawin - SuperSp. Tri-Seal</v>
          </cell>
          <cell r="NN140" t="str">
            <v>0318vs03-Tecalor  - TVZ 270, TVZ 270 plus</v>
          </cell>
          <cell r="NW140" t="str">
            <v/>
          </cell>
          <cell r="OF140" t="str">
            <v/>
          </cell>
          <cell r="OQ140" t="str">
            <v>EW01 - External wall</v>
          </cell>
          <cell r="OR140" t="str">
            <v>RO01 - Roof</v>
          </cell>
          <cell r="OS140" t="str">
            <v>BC01 - Basement ceiling</v>
          </cell>
          <cell r="OT140" t="str">
            <v>FS01 - Floor slab</v>
          </cell>
          <cell r="OU140" t="str">
            <v>BW01 - Basement wall</v>
          </cell>
          <cell r="OV140" t="str">
            <v/>
          </cell>
          <cell r="OW140" t="str">
            <v/>
          </cell>
          <cell r="OX140" t="str">
            <v/>
          </cell>
          <cell r="OY140" t="str">
            <v/>
          </cell>
          <cell r="OZ140" t="str">
            <v/>
          </cell>
          <cell r="PA140" t="str">
            <v/>
          </cell>
          <cell r="PB140" t="str">
            <v/>
          </cell>
          <cell r="PC140" t="str">
            <v/>
          </cell>
          <cell r="PD140" t="str">
            <v/>
          </cell>
          <cell r="PE140" t="str">
            <v/>
          </cell>
          <cell r="PF140" t="str">
            <v/>
          </cell>
          <cell r="PG140" t="str">
            <v/>
          </cell>
          <cell r="PH140" t="str">
            <v/>
          </cell>
          <cell r="PI140" t="str">
            <v/>
          </cell>
          <cell r="PJ140" t="str">
            <v/>
          </cell>
          <cell r="PL140" t="str">
            <v>EWEC01 - TEK PH AW-01 - Exterior corner - External wall</v>
          </cell>
          <cell r="PM140" t="str">
            <v>EWIC01 - TEK PH AW-02 - Interior corner - External wall</v>
          </cell>
          <cell r="PN140" t="str">
            <v>EWCE01 - 103_AW_GD - External wall - Intermediate floor</v>
          </cell>
          <cell r="PO140" t="str">
            <v>EWFJ01 - 104_GS - Ceiling joint</v>
          </cell>
          <cell r="PP140" t="str">
            <v>EWIW01 - 105_AW_IW - External wall - Interior wall</v>
          </cell>
          <cell r="PQ140" t="str">
            <v>EWEJ01 - 106_ES - Wall joint element</v>
          </cell>
          <cell r="PR140" t="str">
            <v>EWFI01 - 107_AW_GTW - External wall - Interior wall</v>
          </cell>
          <cell r="PS140" t="str">
            <v>RORI01 - 201_SD_FI - Exposed roof-Ridge</v>
          </cell>
          <cell r="PT140" t="str">
            <v>RORI02 - 251_NSD_FI - Unexposed roof - Ridge</v>
          </cell>
          <cell r="PU140" t="str">
            <v>ROEA01 - 202_SD_TR - Exposed roof - Eaves</v>
          </cell>
          <cell r="PV140" t="str">
            <v>ROEA02 - 252_NSD_TR - Unexposed roof - Eaves</v>
          </cell>
          <cell r="PW140" t="str">
            <v>ROVE01 - 203_SD_OG - Exposed roof-Verge</v>
          </cell>
          <cell r="PX140" t="str">
            <v>ROVE02 - 253_NSD_OG - Unexposed roof - Verge</v>
          </cell>
          <cell r="PY140" t="str">
            <v>MRRI01 - 204_SD_PD - Exposed roof-Pitched roof</v>
          </cell>
          <cell r="PZ140" t="str">
            <v>MRRI02 - 254_NSD_PD - Unexposed roof - Pitched roof</v>
          </cell>
          <cell r="QA140" t="str">
            <v>ROFI01 - 205_SD_GTW - Exposed roof - Interior wall</v>
          </cell>
          <cell r="QB140" t="str">
            <v>ROFI02 - 255_NSD_GTW - Unexposed roof - Interior wall</v>
          </cell>
          <cell r="QC140" t="str">
            <v>FSEW01 - 151_BP_AW - Floor slab - External wall</v>
          </cell>
          <cell r="QD140" t="str">
            <v>BFBW01 - 152_BP_KW - Floor slab - Basement wall</v>
          </cell>
          <cell r="QE140" t="str">
            <v>BCEW01 - 153_AW_KD_DO - External wall - Basement ceiling – insulation on top</v>
          </cell>
          <cell r="QF140" t="str">
            <v>BCBW01 - 154_AW_KD_beh - External wall - Basement ceiling – heated basement</v>
          </cell>
          <cell r="QG140" t="str">
            <v>BCIW01 - 157_BP_IW - Floor slab - Interior wall</v>
          </cell>
          <cell r="QH140" t="str">
            <v>BCIW02 - 158_KD_IW_DO - Basement ceiling - Interior wall – insulation on top</v>
          </cell>
          <cell r="QI140" t="str">
            <v>EWEC02 - 501_AW_AE - External wall – Exterior corner</v>
          </cell>
          <cell r="QJ140" t="str">
            <v>EWIC02 - 502_AW_IE - External wall – Interior corner</v>
          </cell>
          <cell r="QK140" t="str">
            <v>EWCE02 - 503_AW_GD - External wall - Intermediate ceiling</v>
          </cell>
          <cell r="QL140" t="str">
            <v>EWFJ02 - 504_GS - Ceiling joint</v>
          </cell>
          <cell r="QM140" t="str">
            <v>EWIW02 - 505_AW_IW - External wall - Interior wall</v>
          </cell>
          <cell r="QN140" t="str">
            <v>EWEJ02 - 506_ES - Wall joint element</v>
          </cell>
          <cell r="QO140" t="str">
            <v>EWFI02 - 507_AW_GTW - External wall - Interior wall</v>
          </cell>
          <cell r="QP140" t="str">
            <v>RORI03 - 601_SD_FI - Exposed roof – Ridge</v>
          </cell>
          <cell r="QQ140" t="str">
            <v>RORI04 - 651_FI_NSD - Unexposed roof – Ridge</v>
          </cell>
          <cell r="QR140" t="str">
            <v>ROEA03 - 602_SD_TR - Exposed roof – Eaves</v>
          </cell>
          <cell r="QS140" t="str">
            <v>ROEA04 - 652_NSD_TR - Unexposed roof – Eaves</v>
          </cell>
          <cell r="QT140" t="str">
            <v>ROVE03 - 603_SD_OG - Exposed roof – Verge</v>
          </cell>
          <cell r="QU140" t="str">
            <v>ROVE04 - 653_NSD_OG - Unexposed roof – Verge</v>
          </cell>
          <cell r="QV140" t="str">
            <v>MRRI03 - 604_SD_PD - Exposed roof – Pitched roof</v>
          </cell>
          <cell r="QW140" t="str">
            <v>MRRI04 - 654_ NSD_PD - Unexposed roof - Pitched roof</v>
          </cell>
          <cell r="QX140" t="str">
            <v>ROFI03 - 605_SD_GTW - Exposed roof - Interior wall</v>
          </cell>
          <cell r="QY140" t="str">
            <v>ROFI04 - 655_NSD_GTW - Unexposed roof - Interior wall</v>
          </cell>
          <cell r="QZ140" t="str">
            <v>FSEW02 - 551_BP_AW - Floor slab - External wall</v>
          </cell>
          <cell r="RA140" t="str">
            <v>BFBW02 - 552_BP_KW - Floor slab - Basement wall</v>
          </cell>
          <cell r="RB140" t="str">
            <v>BCEW02 - 553_AW_KD_DO - External wall - Basement ceiling – insulation on top</v>
          </cell>
          <cell r="RC140" t="str">
            <v>BCBW02 - 554_AW_KD_beh - External wall - Basement ceiling – heated basement</v>
          </cell>
          <cell r="RD140" t="str">
            <v>BCIW03 - 557_BP_IW - Floor slab - Interior wall</v>
          </cell>
          <cell r="RE140" t="str">
            <v>BCIW04 - 558_KD_IW_DO - Basement ceiling - Interior wall – insulation on top</v>
          </cell>
          <cell r="RF140" t="str">
            <v/>
          </cell>
          <cell r="RG140" t="str">
            <v/>
          </cell>
          <cell r="RH140" t="str">
            <v/>
          </cell>
          <cell r="RI140" t="str">
            <v/>
          </cell>
          <cell r="RL140" t="str">
            <v/>
          </cell>
        </row>
        <row r="141">
          <cell r="C141" t="str">
            <v>0361ws03</v>
          </cell>
          <cell r="MM141" t="str">
            <v/>
          </cell>
          <cell r="MV141" t="str">
            <v/>
          </cell>
          <cell r="NE141" t="str">
            <v>0070wi03-Ost - Ost Neue Generation Holz - SWISSPACER</v>
          </cell>
          <cell r="NN141" t="str">
            <v>0317vs03-Tecalor  - TVZ 100, TVZ 100 plus</v>
          </cell>
          <cell r="NW141" t="str">
            <v/>
          </cell>
          <cell r="OF141" t="str">
            <v/>
          </cell>
          <cell r="OQ141" t="str">
            <v>EW01 - External wall WLG035</v>
          </cell>
          <cell r="OR141" t="str">
            <v>EW02 - External wall WLG040</v>
          </cell>
          <cell r="OS141" t="str">
            <v>FS01 - Floor slab WLG035</v>
          </cell>
          <cell r="OT141" t="str">
            <v>RO01 - Inclined roof</v>
          </cell>
          <cell r="OU141" t="str">
            <v>FR01 - Flat roof</v>
          </cell>
          <cell r="OV141" t="str">
            <v/>
          </cell>
          <cell r="OW141" t="str">
            <v/>
          </cell>
          <cell r="OX141" t="str">
            <v/>
          </cell>
          <cell r="OY141" t="str">
            <v/>
          </cell>
          <cell r="OZ141" t="str">
            <v/>
          </cell>
          <cell r="PA141" t="str">
            <v/>
          </cell>
          <cell r="PB141" t="str">
            <v/>
          </cell>
          <cell r="PC141" t="str">
            <v/>
          </cell>
          <cell r="PD141" t="str">
            <v/>
          </cell>
          <cell r="PE141" t="str">
            <v/>
          </cell>
          <cell r="PF141" t="str">
            <v/>
          </cell>
          <cell r="PG141" t="str">
            <v/>
          </cell>
          <cell r="PH141" t="str">
            <v/>
          </cell>
          <cell r="PI141" t="str">
            <v/>
          </cell>
          <cell r="PJ141" t="str">
            <v/>
          </cell>
          <cell r="PL141" t="str">
            <v>FSEW01 - Marmorit_Kompendium_Seite_08 - Floor slab</v>
          </cell>
          <cell r="PM141" t="str">
            <v>FSEW02 - Marmorit_Kompendium_Seite_08 - Floor slab</v>
          </cell>
          <cell r="PN141" t="str">
            <v>FSIW01 - IW-BP - Interior wall - Floor slab</v>
          </cell>
          <cell r="PO141" t="str">
            <v>BFBW01 - KW-BP - Basement wall - Floor slab</v>
          </cell>
          <cell r="PP141" t="str">
            <v>BFIW01 - KIW-BP - Interior wall basement - Floor slab</v>
          </cell>
          <cell r="PQ141" t="str">
            <v>BCEW01 - AW-KD-u1 - External wall - Basement ceiling (unheated basement - brick)</v>
          </cell>
          <cell r="PR141" t="str">
            <v>BCEW02 - AW-KD-u2 - External wall - Basement ceiling (unheated basement - concrete)</v>
          </cell>
          <cell r="PS141" t="str">
            <v xml:space="preserve">BCIW01 - IW-KD-u2 - Interior wall - Basement ceiling (basement unheated) </v>
          </cell>
          <cell r="PT141" t="str">
            <v xml:space="preserve">BCIW01 - IW-KD-u1 - Interior wall - Basement ceiling (basement unheated) </v>
          </cell>
          <cell r="PU141" t="str">
            <v>BWBC01 - AW-KD-b1 - Basement ceiling - brick basement</v>
          </cell>
          <cell r="PV141" t="str">
            <v>BWBC02 - AW-KD-b2 - Basement ceiling - concrete basement</v>
          </cell>
          <cell r="PW141" t="str">
            <v>EWCE01 - AW-GD - Intermediate ceiling</v>
          </cell>
          <cell r="PX141" t="str">
            <v>EWEC01 - AW-AW-AE - Exterior corner - External wall</v>
          </cell>
          <cell r="PY141" t="str">
            <v>EWIC01 - AW-AW-IE - Interior corner - External wall</v>
          </cell>
          <cell r="PZ141" t="str">
            <v>EWIW01 - AW-IW - Interior wall - External wall</v>
          </cell>
          <cell r="QA141" t="str">
            <v>ROEA01 - AW-DA-Tr - Eaves</v>
          </cell>
          <cell r="QB141" t="str">
            <v>ROVE01 - AW-DA-Or - Verge</v>
          </cell>
          <cell r="QC141" t="str">
            <v>ROIW01 - IW-DA - Interior wall - Roof</v>
          </cell>
          <cell r="QD141" t="str">
            <v/>
          </cell>
          <cell r="QE141" t="str">
            <v/>
          </cell>
          <cell r="QF141" t="str">
            <v/>
          </cell>
          <cell r="QG141" t="str">
            <v/>
          </cell>
          <cell r="QH141" t="str">
            <v/>
          </cell>
          <cell r="QI141" t="str">
            <v/>
          </cell>
          <cell r="QJ141" t="str">
            <v/>
          </cell>
          <cell r="QK141" t="str">
            <v/>
          </cell>
          <cell r="QL141" t="str">
            <v/>
          </cell>
          <cell r="QM141" t="str">
            <v/>
          </cell>
          <cell r="QN141" t="str">
            <v/>
          </cell>
          <cell r="QO141" t="str">
            <v/>
          </cell>
          <cell r="QP141" t="str">
            <v/>
          </cell>
          <cell r="QQ141" t="str">
            <v/>
          </cell>
          <cell r="QR141" t="str">
            <v/>
          </cell>
          <cell r="QS141" t="str">
            <v/>
          </cell>
          <cell r="QT141" t="str">
            <v/>
          </cell>
          <cell r="QU141" t="str">
            <v/>
          </cell>
          <cell r="QV141" t="str">
            <v/>
          </cell>
          <cell r="QW141" t="str">
            <v/>
          </cell>
          <cell r="QX141" t="str">
            <v/>
          </cell>
          <cell r="QY141" t="str">
            <v/>
          </cell>
          <cell r="QZ141" t="str">
            <v/>
          </cell>
          <cell r="RA141" t="str">
            <v/>
          </cell>
          <cell r="RB141" t="str">
            <v/>
          </cell>
          <cell r="RC141" t="str">
            <v/>
          </cell>
          <cell r="RD141" t="str">
            <v/>
          </cell>
          <cell r="RE141" t="str">
            <v/>
          </cell>
          <cell r="RF141" t="str">
            <v/>
          </cell>
          <cell r="RG141" t="str">
            <v/>
          </cell>
          <cell r="RH141" t="str">
            <v/>
          </cell>
          <cell r="RI141" t="str">
            <v/>
          </cell>
          <cell r="RL141" t="str">
            <v/>
          </cell>
        </row>
        <row r="142">
          <cell r="C142" t="str">
            <v>0363ws03</v>
          </cell>
          <cell r="MM142" t="str">
            <v/>
          </cell>
          <cell r="MV142" t="str">
            <v/>
          </cell>
          <cell r="NE142" t="str">
            <v>0071wi03-Passivhaus-Holzfensterring  - Holzfensterring-Öko-Therm - SWISSPACER</v>
          </cell>
          <cell r="NN142" t="str">
            <v>0802vs03-TROX - X-CASA 300 Comfort</v>
          </cell>
          <cell r="NW142" t="str">
            <v/>
          </cell>
          <cell r="OF142" t="str">
            <v/>
          </cell>
          <cell r="OQ142" t="str">
            <v>EW01- External wall with render insulation</v>
          </cell>
          <cell r="OR142" t="str">
            <v>EW02 - External wall with lightweight facade</v>
          </cell>
          <cell r="OS142" t="str">
            <v>RO01 - Exposed roof</v>
          </cell>
          <cell r="OT142" t="str">
            <v>RO02 - Unexposed roof</v>
          </cell>
          <cell r="OU142" t="str">
            <v xml:space="preserve">FS01 - Floor slab </v>
          </cell>
          <cell r="OV142" t="str">
            <v>BW01 - Basement wall heated basement</v>
          </cell>
          <cell r="OW142" t="str">
            <v>BC01 - Basement ceiling insulation on top</v>
          </cell>
          <cell r="OX142" t="str">
            <v/>
          </cell>
          <cell r="OY142" t="str">
            <v/>
          </cell>
          <cell r="OZ142" t="str">
            <v/>
          </cell>
          <cell r="PA142" t="str">
            <v/>
          </cell>
          <cell r="PB142" t="str">
            <v/>
          </cell>
          <cell r="PC142" t="str">
            <v/>
          </cell>
          <cell r="PD142" t="str">
            <v/>
          </cell>
          <cell r="PE142" t="str">
            <v/>
          </cell>
          <cell r="PF142" t="str">
            <v/>
          </cell>
          <cell r="PG142" t="str">
            <v/>
          </cell>
          <cell r="PH142" t="str">
            <v/>
          </cell>
          <cell r="PI142" t="str">
            <v/>
          </cell>
          <cell r="PJ142" t="str">
            <v/>
          </cell>
          <cell r="PL142" t="str">
            <v>EWEC01 - 101_AW_AE - External wall - Exterior corner</v>
          </cell>
          <cell r="PM142" t="str">
            <v>EWIC01 - 102_AW_IE - External wall - Interior corner</v>
          </cell>
          <cell r="PN142" t="str">
            <v>FSIW01 - IW-BP - Interior wall - Floor slab</v>
          </cell>
          <cell r="PO142" t="str">
            <v>BFBW01 - KW-BP - Basement wall - Floor slab</v>
          </cell>
          <cell r="PP142" t="str">
            <v>BFIW01 - KIW-BP - Interior wall basement - Floor slab</v>
          </cell>
          <cell r="PQ142" t="str">
            <v>BCEW01 - AW-KD-u1 - External wall - Basement ceiling (unheated basement - brick)</v>
          </cell>
          <cell r="PR142" t="str">
            <v>BCEW02 - AW-KD-u2 - External wall - Basement ceiling (unheated basement - concrete)</v>
          </cell>
          <cell r="PS142" t="str">
            <v xml:space="preserve">BCIW01 - IW-KD-u2 - Interior wall - Basement ceiling (basement unheated) </v>
          </cell>
          <cell r="PT142" t="str">
            <v>BWBC01 - AW-KD-b1 - Basement ceiling - brick basement</v>
          </cell>
          <cell r="PU142" t="str">
            <v>BWBC02 - AW-KD-b2 - Basement ceiling - concrete basement</v>
          </cell>
          <cell r="PV142" t="str">
            <v>EWCE01 - AW-GD - Intermediate ceiling</v>
          </cell>
          <cell r="PW142" t="str">
            <v>EWEC01 - AW-AW-AE - Exterior corner - External wall</v>
          </cell>
          <cell r="PX142" t="str">
            <v>EWIC01 - AW-AW-IE - Interior corner - External wall</v>
          </cell>
          <cell r="PY142" t="str">
            <v>EWIW01 - AW-IW - Interior wall - External wall</v>
          </cell>
          <cell r="PZ142" t="str">
            <v>ROEA01 - AW-DA-Tr - Eaves</v>
          </cell>
          <cell r="QA142" t="str">
            <v>ROVE01 - AW-DA-Or - Verge</v>
          </cell>
          <cell r="QB142" t="str">
            <v>ROIW01 - IW-DA - Interior wall - Roof</v>
          </cell>
          <cell r="QC142" t="str">
            <v/>
          </cell>
          <cell r="QD142" t="str">
            <v/>
          </cell>
          <cell r="QE142" t="str">
            <v/>
          </cell>
          <cell r="QF142" t="str">
            <v/>
          </cell>
          <cell r="QG142" t="str">
            <v/>
          </cell>
          <cell r="QH142" t="str">
            <v/>
          </cell>
          <cell r="QI142" t="str">
            <v/>
          </cell>
          <cell r="QJ142" t="str">
            <v/>
          </cell>
          <cell r="QK142" t="str">
            <v/>
          </cell>
          <cell r="QL142" t="str">
            <v/>
          </cell>
          <cell r="QM142" t="str">
            <v/>
          </cell>
          <cell r="QN142" t="str">
            <v/>
          </cell>
          <cell r="QO142" t="str">
            <v/>
          </cell>
          <cell r="QP142" t="str">
            <v/>
          </cell>
          <cell r="QQ142" t="str">
            <v/>
          </cell>
          <cell r="QR142" t="str">
            <v/>
          </cell>
          <cell r="QS142" t="str">
            <v/>
          </cell>
          <cell r="QT142" t="str">
            <v/>
          </cell>
          <cell r="QU142" t="str">
            <v/>
          </cell>
          <cell r="QV142" t="str">
            <v/>
          </cell>
          <cell r="QW142" t="str">
            <v/>
          </cell>
          <cell r="QX142" t="str">
            <v/>
          </cell>
          <cell r="QY142" t="str">
            <v/>
          </cell>
          <cell r="QZ142" t="str">
            <v/>
          </cell>
          <cell r="RA142" t="str">
            <v/>
          </cell>
          <cell r="RB142" t="str">
            <v/>
          </cell>
          <cell r="RC142" t="str">
            <v/>
          </cell>
          <cell r="RD142" t="str">
            <v/>
          </cell>
          <cell r="RE142" t="str">
            <v/>
          </cell>
          <cell r="RF142" t="str">
            <v/>
          </cell>
          <cell r="RG142" t="str">
            <v/>
          </cell>
          <cell r="RH142" t="str">
            <v/>
          </cell>
          <cell r="RI142" t="str">
            <v/>
          </cell>
          <cell r="RL142" t="str">
            <v/>
          </cell>
        </row>
        <row r="143">
          <cell r="C143" t="str">
            <v>0364ws03</v>
          </cell>
          <cell r="MM143" t="str">
            <v/>
          </cell>
          <cell r="MV143" t="str">
            <v/>
          </cell>
          <cell r="NE143" t="str">
            <v>0072wi03-Pazen Fenster+Technik - ENERsign - Thermix</v>
          </cell>
          <cell r="NN143" t="str">
            <v>0754vs03-TROX - X-CASA 500 Comfort</v>
          </cell>
          <cell r="NW143" t="str">
            <v/>
          </cell>
          <cell r="OF143" t="str">
            <v/>
          </cell>
          <cell r="OQ143" t="str">
            <v>EW01 - External wall</v>
          </cell>
          <cell r="OR143" t="str">
            <v>EW02 - External wall with render insulation</v>
          </cell>
          <cell r="OS143" t="str">
            <v>BW01 - Basement wall - Ground / brick</v>
          </cell>
          <cell r="OT143" t="str">
            <v>BW02 - Basement wall - Ground / concrete</v>
          </cell>
          <cell r="OU143" t="str">
            <v>RO01 - Inclined roof</v>
          </cell>
          <cell r="OV143" t="str">
            <v>FS01 - Floor slab ground floor</v>
          </cell>
          <cell r="OW143" t="str">
            <v>BF01 - Floor slab KG</v>
          </cell>
          <cell r="OX143" t="str">
            <v>BC01 - Basement ceiling</v>
          </cell>
          <cell r="OY143" t="str">
            <v>BW03 - Basement wall brick</v>
          </cell>
          <cell r="OZ143" t="str">
            <v>BW04 - Basement wall concrete</v>
          </cell>
          <cell r="PA143" t="str">
            <v>RO02 - Lightweight roof</v>
          </cell>
          <cell r="PB143" t="str">
            <v>RO03 - Massive roof</v>
          </cell>
          <cell r="PC143" t="str">
            <v>TC01 - Intermediate ceiling</v>
          </cell>
          <cell r="PD143" t="str">
            <v>IW01 - partition wall 240</v>
          </cell>
          <cell r="PE143" t="str">
            <v>IW02 - inner wall 115</v>
          </cell>
          <cell r="PF143" t="str">
            <v>EW05 - Window lintel</v>
          </cell>
          <cell r="PG143" t="str">
            <v>EW02 - Perimeter wall</v>
          </cell>
          <cell r="PH143" t="str">
            <v>EW03 - Thermo Schall 375/170 with perimeter insulation</v>
          </cell>
          <cell r="PI143" t="str">
            <v>EW04 - Thermo Schall 375/170 without perimeter insulation</v>
          </cell>
          <cell r="PJ143" t="str">
            <v/>
          </cell>
          <cell r="PL143" t="str">
            <v xml:space="preserve">FSEW01 - AW-BP - External wall - Floor slab </v>
          </cell>
          <cell r="PM143" t="str">
            <v xml:space="preserve">FSFE01 - AW-BP-Fu - External wall - Floor slab (foundation) </v>
          </cell>
          <cell r="PN143" t="str">
            <v/>
          </cell>
          <cell r="PO143" t="str">
            <v/>
          </cell>
          <cell r="PP143" t="str">
            <v/>
          </cell>
          <cell r="PQ143" t="str">
            <v/>
          </cell>
          <cell r="PR143" t="str">
            <v/>
          </cell>
          <cell r="PS143" t="str">
            <v/>
          </cell>
          <cell r="PT143" t="str">
            <v/>
          </cell>
          <cell r="PU143" t="str">
            <v/>
          </cell>
          <cell r="PV143" t="str">
            <v/>
          </cell>
          <cell r="PW143" t="str">
            <v/>
          </cell>
          <cell r="PX143" t="str">
            <v/>
          </cell>
          <cell r="PY143" t="str">
            <v/>
          </cell>
          <cell r="PZ143" t="str">
            <v/>
          </cell>
          <cell r="QA143" t="str">
            <v/>
          </cell>
          <cell r="QB143" t="str">
            <v/>
          </cell>
          <cell r="QC143" t="str">
            <v/>
          </cell>
          <cell r="QD143" t="str">
            <v/>
          </cell>
          <cell r="QE143" t="str">
            <v/>
          </cell>
          <cell r="QF143" t="str">
            <v/>
          </cell>
          <cell r="QG143" t="str">
            <v/>
          </cell>
          <cell r="QH143" t="str">
            <v/>
          </cell>
          <cell r="QI143" t="str">
            <v/>
          </cell>
          <cell r="QJ143" t="str">
            <v/>
          </cell>
          <cell r="QK143" t="str">
            <v/>
          </cell>
          <cell r="QL143" t="str">
            <v/>
          </cell>
          <cell r="QM143" t="str">
            <v/>
          </cell>
          <cell r="QN143" t="str">
            <v/>
          </cell>
          <cell r="QO143" t="str">
            <v/>
          </cell>
          <cell r="QP143" t="str">
            <v/>
          </cell>
          <cell r="QQ143" t="str">
            <v/>
          </cell>
          <cell r="QR143" t="str">
            <v/>
          </cell>
          <cell r="QS143" t="str">
            <v/>
          </cell>
          <cell r="QT143" t="str">
            <v/>
          </cell>
          <cell r="QU143" t="str">
            <v/>
          </cell>
          <cell r="QV143" t="str">
            <v/>
          </cell>
          <cell r="QW143" t="str">
            <v/>
          </cell>
          <cell r="QX143" t="str">
            <v/>
          </cell>
          <cell r="QY143" t="str">
            <v/>
          </cell>
          <cell r="QZ143" t="str">
            <v/>
          </cell>
          <cell r="RA143" t="str">
            <v/>
          </cell>
          <cell r="RB143" t="str">
            <v/>
          </cell>
          <cell r="RC143" t="str">
            <v/>
          </cell>
          <cell r="RD143" t="str">
            <v/>
          </cell>
          <cell r="RE143" t="str">
            <v/>
          </cell>
          <cell r="RF143" t="str">
            <v/>
          </cell>
          <cell r="RG143" t="str">
            <v/>
          </cell>
          <cell r="RH143" t="str">
            <v/>
          </cell>
          <cell r="RI143" t="str">
            <v/>
          </cell>
          <cell r="RL143" t="str">
            <v/>
          </cell>
        </row>
        <row r="144">
          <cell r="C144" t="str">
            <v>0365ws03</v>
          </cell>
          <cell r="MM144" t="str">
            <v/>
          </cell>
          <cell r="MV144" t="str">
            <v/>
          </cell>
          <cell r="NE144" t="str">
            <v>0639wi02-Pazen Fenster+Technik - ENERsign arctis* - SWISSP. Ultimate PU</v>
          </cell>
          <cell r="NN144" t="str">
            <v>0657vs03-Vaillant - recoVAIR 360/4</v>
          </cell>
          <cell r="NW144" t="str">
            <v/>
          </cell>
          <cell r="OF144" t="str">
            <v/>
          </cell>
          <cell r="OQ144" t="str">
            <v>EW01 - External wall with I-beams</v>
          </cell>
          <cell r="OR144" t="str">
            <v>RO01 - Rafter roof</v>
          </cell>
          <cell r="OS144" t="str">
            <v>CC01 - Rafter roof</v>
          </cell>
          <cell r="OT144" t="str">
            <v>MR01 - Pitched roof</v>
          </cell>
          <cell r="OU144" t="str">
            <v>MR02 - Pitched roof I-beams</v>
          </cell>
          <cell r="OV144" t="str">
            <v>FS01 - Floor slab</v>
          </cell>
          <cell r="OW144" t="str">
            <v>BW01 - Basement wall</v>
          </cell>
          <cell r="OX144" t="str">
            <v>BC01 - Basement ceiling</v>
          </cell>
          <cell r="OY144" t="str">
            <v/>
          </cell>
          <cell r="OZ144" t="str">
            <v/>
          </cell>
          <cell r="PA144" t="str">
            <v/>
          </cell>
          <cell r="PB144" t="str">
            <v/>
          </cell>
          <cell r="PC144" t="str">
            <v/>
          </cell>
          <cell r="PD144" t="str">
            <v/>
          </cell>
          <cell r="PE144" t="str">
            <v/>
          </cell>
          <cell r="PF144" t="str">
            <v/>
          </cell>
          <cell r="PG144" t="str">
            <v/>
          </cell>
          <cell r="PH144" t="str">
            <v/>
          </cell>
          <cell r="PI144" t="str">
            <v/>
          </cell>
          <cell r="PJ144" t="str">
            <v/>
          </cell>
          <cell r="PL144" t="str">
            <v>EWEC01 - LU_10_AW-AK - Exterior corner - External wall</v>
          </cell>
          <cell r="PM144" t="str">
            <v>EWIC01 - LU_11_AW-IK - Interior corner - External wall</v>
          </cell>
          <cell r="PN144" t="str">
            <v>EWPA01 - AW (I) 06 PH - Interior wall</v>
          </cell>
          <cell r="PO144" t="str">
            <v>EWIC01 - AW (I) 07 PH - Interior corner - External wall</v>
          </cell>
          <cell r="PP144" t="str">
            <v>EWCE01 - DE (I) 40 PH - Intermediate floor connexion</v>
          </cell>
          <cell r="PQ144" t="str">
            <v>BCEW01 - DE (I) 41 PH - External wall - Basement ceiling (unheated basement)</v>
          </cell>
          <cell r="PR144" t="str">
            <v>EWBH01 - DE (I) 42 PH - External wall - Basement ceiling (heated basement)</v>
          </cell>
          <cell r="PS144" t="str">
            <v>BWIW01 - DE (I) 43 PH - Interior wall basement - Basement wall (unheated)</v>
          </cell>
          <cell r="PT144" t="str">
            <v>FSIW01 - DE (I) 46 PH - Interior wall - Floor slab</v>
          </cell>
          <cell r="PU144" t="str">
            <v>BFPA01 - DE (I) 47 PH - basement</v>
          </cell>
          <cell r="PV144" t="str">
            <v>FSPA01 - DE (I) 49 PH - Floor slab</v>
          </cell>
          <cell r="PW144" t="str">
            <v>FSFE01 - DE (I) 50 PH - Strip foundation</v>
          </cell>
          <cell r="PX144" t="str">
            <v>FSEW01 - DE (I) 51 PH - Floor slab</v>
          </cell>
          <cell r="PY144" t="str">
            <v>ROEA01 - DA (I) 20 PH - Eaves</v>
          </cell>
          <cell r="PZ144" t="str">
            <v>ROEA02 - DA (I) 22 PH - Eaves - Masonry</v>
          </cell>
          <cell r="QA144" t="str">
            <v>FRRP01 - DA (I) 23 PH - Eaves - Flat roof</v>
          </cell>
          <cell r="QB144" t="str">
            <v>RORI01 - DA (I) 25 PH - Ridge</v>
          </cell>
          <cell r="QC144" t="str">
            <v>ROVE01 - DA (I) 26 PH - Verge - Masonry</v>
          </cell>
          <cell r="QD144" t="str">
            <v>ROVE02 - DA (I) 28 PH - Verge</v>
          </cell>
          <cell r="QE144" t="str">
            <v>ROPA01 - DA (I) 29 PH - Roof</v>
          </cell>
          <cell r="QF144" t="str">
            <v>FRRP02 - DA (I) 30 PH - Flat roof</v>
          </cell>
          <cell r="QG144" t="str">
            <v/>
          </cell>
          <cell r="QH144" t="str">
            <v/>
          </cell>
          <cell r="QI144" t="str">
            <v/>
          </cell>
          <cell r="QJ144" t="str">
            <v/>
          </cell>
          <cell r="QK144" t="str">
            <v/>
          </cell>
          <cell r="QL144" t="str">
            <v/>
          </cell>
          <cell r="QM144" t="str">
            <v/>
          </cell>
          <cell r="QN144" t="str">
            <v/>
          </cell>
          <cell r="QO144" t="str">
            <v/>
          </cell>
          <cell r="QP144" t="str">
            <v/>
          </cell>
          <cell r="QQ144" t="str">
            <v/>
          </cell>
          <cell r="QR144" t="str">
            <v/>
          </cell>
          <cell r="QS144" t="str">
            <v/>
          </cell>
          <cell r="QT144" t="str">
            <v/>
          </cell>
          <cell r="QU144" t="str">
            <v/>
          </cell>
          <cell r="QV144" t="str">
            <v/>
          </cell>
          <cell r="QW144" t="str">
            <v/>
          </cell>
          <cell r="QX144" t="str">
            <v/>
          </cell>
          <cell r="QY144" t="str">
            <v/>
          </cell>
          <cell r="QZ144" t="str">
            <v/>
          </cell>
          <cell r="RA144" t="str">
            <v/>
          </cell>
          <cell r="RB144" t="str">
            <v/>
          </cell>
          <cell r="RC144" t="str">
            <v/>
          </cell>
          <cell r="RD144" t="str">
            <v/>
          </cell>
          <cell r="RE144" t="str">
            <v/>
          </cell>
          <cell r="RF144" t="str">
            <v/>
          </cell>
          <cell r="RG144" t="str">
            <v/>
          </cell>
          <cell r="RH144" t="str">
            <v/>
          </cell>
          <cell r="RI144" t="str">
            <v/>
          </cell>
          <cell r="RL144" t="str">
            <v/>
          </cell>
        </row>
        <row r="145">
          <cell r="C145" t="str">
            <v>0588ws03</v>
          </cell>
          <cell r="MM145" t="str">
            <v/>
          </cell>
          <cell r="MV145" t="str">
            <v/>
          </cell>
          <cell r="NE145" t="str">
            <v>0646wi03-Pazen Fenster+Technik - ENERsign plus DK CTU - Chromat. Ultra PU</v>
          </cell>
          <cell r="NN145" t="str">
            <v>0659vs03-Vaillant - recoVAIR 260/4</v>
          </cell>
          <cell r="NW145" t="str">
            <v/>
          </cell>
          <cell r="OF145" t="str">
            <v/>
          </cell>
          <cell r="OQ145" t="str">
            <v>EW01 - External wall</v>
          </cell>
          <cell r="OR145" t="str">
            <v>RO01 - Double pitched roof</v>
          </cell>
          <cell r="OS145" t="str">
            <v>MR01 - Pitched roof</v>
          </cell>
          <cell r="OT145" t="str">
            <v>CC01 - Rafter roof</v>
          </cell>
          <cell r="OU145" t="str">
            <v>BC01 - Basement ceiling</v>
          </cell>
          <cell r="OV145" t="str">
            <v>BW01-Basement wall</v>
          </cell>
          <cell r="OW145" t="str">
            <v>FS01 - Floor slab</v>
          </cell>
          <cell r="OX145" t="str">
            <v/>
          </cell>
          <cell r="OY145" t="str">
            <v/>
          </cell>
          <cell r="OZ145" t="str">
            <v/>
          </cell>
          <cell r="PA145" t="str">
            <v/>
          </cell>
          <cell r="PB145" t="str">
            <v/>
          </cell>
          <cell r="PC145" t="str">
            <v/>
          </cell>
          <cell r="PD145" t="str">
            <v/>
          </cell>
          <cell r="PE145" t="str">
            <v/>
          </cell>
          <cell r="PF145" t="str">
            <v/>
          </cell>
          <cell r="PG145" t="str">
            <v/>
          </cell>
          <cell r="PH145" t="str">
            <v/>
          </cell>
          <cell r="PI145" t="str">
            <v/>
          </cell>
          <cell r="PJ145" t="str">
            <v/>
          </cell>
          <cell r="PL145" t="str">
            <v>CCEA01 - 21.0_SD-KB - Rafter roof</v>
          </cell>
          <cell r="PM145" t="str">
            <v>MRVE01 - 1.0_PD-GW - Verge</v>
          </cell>
          <cell r="PN145" t="str">
            <v>BCEW03 - DE_K_47PH - Basement ceiling - basement GAW (basement unheated)</v>
          </cell>
          <cell r="PO145" t="str">
            <v>FSFE01 - DE_K_50PH - Basement ceiling - Strip foundation</v>
          </cell>
          <cell r="PP145" t="str">
            <v>FSEW01 - DE_K_51PH - Fully insulated ceiling - der Floor slab</v>
          </cell>
          <cell r="PQ145" t="str">
            <v>EWIW01 - AW_K_01PH - Interior wall - External wall</v>
          </cell>
          <cell r="PR145" t="str">
            <v>EWEC01 - AW_K_02PH - Exterior corner - External wall</v>
          </cell>
          <cell r="PS145" t="str">
            <v>EWPA01 - AW_K_06PH - External wall</v>
          </cell>
          <cell r="PT145" t="str">
            <v>ROEA01 - DA_K_20PH - Eaves with beams</v>
          </cell>
          <cell r="PU145" t="str">
            <v>ROKW01 - DA_K_22PH - Kniestock beams</v>
          </cell>
          <cell r="PV145" t="str">
            <v>FRRP01 - DA_K_23PH - Eaves Flat roof</v>
          </cell>
          <cell r="PW145" t="str">
            <v>RORI01 - DA_K_24PH - Roof ridge</v>
          </cell>
          <cell r="PX145" t="str">
            <v>ROEA02 - DA_K_26PH - Verge  - Masonry</v>
          </cell>
          <cell r="PY145" t="str">
            <v>ROVE02 - DA_K_28PH - Verge</v>
          </cell>
          <cell r="PZ145" t="str">
            <v>ROPA01 - DA_K_29PH - Roof - External wall</v>
          </cell>
          <cell r="QA145" t="str">
            <v>EWCE01 - DE_K_40PH - Intermediate floor connexion</v>
          </cell>
          <cell r="QB145" t="str">
            <v/>
          </cell>
          <cell r="QC145" t="str">
            <v/>
          </cell>
          <cell r="QD145" t="str">
            <v/>
          </cell>
          <cell r="QE145" t="str">
            <v/>
          </cell>
          <cell r="QF145" t="str">
            <v/>
          </cell>
          <cell r="QG145" t="str">
            <v/>
          </cell>
          <cell r="QH145" t="str">
            <v/>
          </cell>
          <cell r="QI145" t="str">
            <v/>
          </cell>
          <cell r="QJ145" t="str">
            <v/>
          </cell>
          <cell r="QK145" t="str">
            <v/>
          </cell>
          <cell r="QL145" t="str">
            <v/>
          </cell>
          <cell r="QM145" t="str">
            <v/>
          </cell>
          <cell r="QN145" t="str">
            <v/>
          </cell>
          <cell r="QO145" t="str">
            <v/>
          </cell>
          <cell r="QP145" t="str">
            <v/>
          </cell>
          <cell r="QQ145" t="str">
            <v/>
          </cell>
          <cell r="QR145" t="str">
            <v/>
          </cell>
          <cell r="QS145" t="str">
            <v/>
          </cell>
          <cell r="QT145" t="str">
            <v/>
          </cell>
          <cell r="QU145" t="str">
            <v/>
          </cell>
          <cell r="QV145" t="str">
            <v/>
          </cell>
          <cell r="QW145" t="str">
            <v/>
          </cell>
          <cell r="QX145" t="str">
            <v/>
          </cell>
          <cell r="QY145" t="str">
            <v/>
          </cell>
          <cell r="QZ145" t="str">
            <v/>
          </cell>
          <cell r="RA145" t="str">
            <v/>
          </cell>
          <cell r="RB145" t="str">
            <v/>
          </cell>
          <cell r="RC145" t="str">
            <v/>
          </cell>
          <cell r="RD145" t="str">
            <v/>
          </cell>
          <cell r="RE145" t="str">
            <v/>
          </cell>
          <cell r="RF145" t="str">
            <v/>
          </cell>
          <cell r="RG145" t="str">
            <v/>
          </cell>
          <cell r="RH145" t="str">
            <v/>
          </cell>
          <cell r="RI145" t="str">
            <v/>
          </cell>
          <cell r="RL145" t="str">
            <v/>
          </cell>
        </row>
        <row r="146">
          <cell r="C146" t="str">
            <v>0770ws03</v>
          </cell>
          <cell r="MM146" t="str">
            <v/>
          </cell>
          <cell r="MV146" t="str">
            <v/>
          </cell>
          <cell r="NE146" t="str">
            <v>0648wi03-Pazen Fenster+Technik - ENERsign plus Door CTU - Chromat. Ultra PU</v>
          </cell>
          <cell r="NN146" t="str">
            <v>0710vs03-recoVAIR 360/4 - Vaillant</v>
          </cell>
          <cell r="NW146" t="str">
            <v/>
          </cell>
          <cell r="OF146" t="str">
            <v/>
          </cell>
          <cell r="OQ146" t="str">
            <v>EW01 - External wall</v>
          </cell>
          <cell r="OR146" t="str">
            <v>RO01 - Double pitched roof / Pitched roof</v>
          </cell>
          <cell r="OS146" t="str">
            <v>FS01 - Floor slab</v>
          </cell>
          <cell r="OT146" t="str">
            <v>BC01 - Basement ceiling (unheated)</v>
          </cell>
          <cell r="OU146" t="str">
            <v>BW01 - Basement wall (heated)</v>
          </cell>
          <cell r="OV146" t="str">
            <v/>
          </cell>
          <cell r="OW146" t="str">
            <v/>
          </cell>
          <cell r="OX146" t="str">
            <v/>
          </cell>
          <cell r="OY146" t="str">
            <v/>
          </cell>
          <cell r="OZ146" t="str">
            <v/>
          </cell>
          <cell r="PA146" t="str">
            <v/>
          </cell>
          <cell r="PB146" t="str">
            <v/>
          </cell>
          <cell r="PC146" t="str">
            <v/>
          </cell>
          <cell r="PD146" t="str">
            <v/>
          </cell>
          <cell r="PE146" t="str">
            <v/>
          </cell>
          <cell r="PF146" t="str">
            <v/>
          </cell>
          <cell r="PG146" t="str">
            <v/>
          </cell>
          <cell r="PH146" t="str">
            <v/>
          </cell>
          <cell r="PI146" t="str">
            <v/>
          </cell>
          <cell r="PJ146" t="str">
            <v/>
          </cell>
          <cell r="PL146" t="str">
            <v>RORI01 - MA01 - Roof ridge</v>
          </cell>
          <cell r="PM146" t="str">
            <v>MRVE01 - MA02-1 - Pitched roof - Verge</v>
          </cell>
          <cell r="PN146" t="str">
            <v>ROVE01 - Detail 3.0 - Verge</v>
          </cell>
          <cell r="PO146" t="str">
            <v>ROEA01 - Detail 4.0 - Eaves</v>
          </cell>
          <cell r="PP146" t="str">
            <v>EWEC01 - Detail 5.0 - External wall - Exterior corner</v>
          </cell>
          <cell r="PQ146" t="str">
            <v>EWIC01 - Detail 6.0 - External wall - Interior corner</v>
          </cell>
          <cell r="PR146" t="str">
            <v>EWIW01 - Detail 7.0 - Interior- - External wall</v>
          </cell>
          <cell r="PS146" t="str">
            <v>EWCE01 - Detail 8.0 - Intermediate ceiling</v>
          </cell>
          <cell r="PT146" t="str">
            <v xml:space="preserve">EWEJ01 - Detail 24 - Wall joint element </v>
          </cell>
          <cell r="PU146" t="str">
            <v>ROEJ01 - Detail 25 - Wall joint element Roof</v>
          </cell>
          <cell r="PV146" t="str">
            <v>FSEW01 - Detail 9.0 - External wall - Floor slab</v>
          </cell>
          <cell r="PW146" t="str">
            <v>FSIW01 - Detail 10.0 - Interior wall - Floor slab</v>
          </cell>
          <cell r="PX146" t="str">
            <v>EWHB01 - Detail 11.0 - Basement ceiling - External wall / basement heated</v>
          </cell>
          <cell r="PY146" t="str">
            <v>BCEW01 - Detail 12.0 - Basement ceiling - External wall / basement unheated</v>
          </cell>
          <cell r="PZ146" t="str">
            <v>BCIW01 - Detail 13.0 - Interior wall - Basement ceiling</v>
          </cell>
          <cell r="QA146" t="str">
            <v/>
          </cell>
          <cell r="QB146" t="str">
            <v/>
          </cell>
          <cell r="QC146" t="str">
            <v/>
          </cell>
          <cell r="QD146" t="str">
            <v/>
          </cell>
          <cell r="QE146" t="str">
            <v/>
          </cell>
          <cell r="QF146" t="str">
            <v/>
          </cell>
          <cell r="QG146" t="str">
            <v/>
          </cell>
          <cell r="QH146" t="str">
            <v/>
          </cell>
          <cell r="QI146" t="str">
            <v/>
          </cell>
          <cell r="QJ146" t="str">
            <v/>
          </cell>
          <cell r="QK146" t="str">
            <v/>
          </cell>
          <cell r="QL146" t="str">
            <v/>
          </cell>
          <cell r="QM146" t="str">
            <v/>
          </cell>
          <cell r="QN146" t="str">
            <v/>
          </cell>
          <cell r="QO146" t="str">
            <v/>
          </cell>
          <cell r="QP146" t="str">
            <v/>
          </cell>
          <cell r="QQ146" t="str">
            <v/>
          </cell>
          <cell r="QR146" t="str">
            <v/>
          </cell>
          <cell r="QS146" t="str">
            <v/>
          </cell>
          <cell r="QT146" t="str">
            <v/>
          </cell>
          <cell r="QU146" t="str">
            <v/>
          </cell>
          <cell r="QV146" t="str">
            <v/>
          </cell>
          <cell r="QW146" t="str">
            <v/>
          </cell>
          <cell r="QX146" t="str">
            <v/>
          </cell>
          <cell r="QY146" t="str">
            <v/>
          </cell>
          <cell r="QZ146" t="str">
            <v/>
          </cell>
          <cell r="RA146" t="str">
            <v/>
          </cell>
          <cell r="RB146" t="str">
            <v/>
          </cell>
          <cell r="RC146" t="str">
            <v/>
          </cell>
          <cell r="RD146" t="str">
            <v/>
          </cell>
          <cell r="RE146" t="str">
            <v/>
          </cell>
          <cell r="RF146" t="str">
            <v/>
          </cell>
          <cell r="RG146" t="str">
            <v/>
          </cell>
          <cell r="RH146" t="str">
            <v/>
          </cell>
          <cell r="RI146" t="str">
            <v/>
          </cell>
          <cell r="RL146" t="str">
            <v/>
          </cell>
        </row>
        <row r="147">
          <cell r="C147" t="str">
            <v>0348ws03</v>
          </cell>
          <cell r="MM147" t="str">
            <v/>
          </cell>
          <cell r="MV147" t="str">
            <v/>
          </cell>
          <cell r="NE147" t="str">
            <v>0768wi03-Pazen Fenster+Technik - ENERsign eco - SWISSP. Ultimate PU</v>
          </cell>
          <cell r="NN147" t="str">
            <v>0711vs03-recoVAIR 360/4 - Vaillant</v>
          </cell>
          <cell r="NW147" t="str">
            <v/>
          </cell>
          <cell r="OF147" t="str">
            <v/>
          </cell>
          <cell r="OQ147" t="str">
            <v>EW01 - External wall 360mm</v>
          </cell>
          <cell r="OR147" t="str">
            <v>FR01 - Flat roof 300mm</v>
          </cell>
          <cell r="OS147" t="str">
            <v>RO01 - Roof 400mm</v>
          </cell>
          <cell r="OT147" t="str">
            <v>FS01 - Floor slab 120mm foam glass bottom under</v>
          </cell>
          <cell r="OU147" t="str">
            <v>FS02 - Floor slab 400mm foam glass bottom under</v>
          </cell>
          <cell r="OV147" t="str">
            <v>BW01 - Basement wall 260mm</v>
          </cell>
          <cell r="OW147" t="str">
            <v/>
          </cell>
          <cell r="OX147" t="str">
            <v/>
          </cell>
          <cell r="OY147" t="str">
            <v/>
          </cell>
          <cell r="OZ147" t="str">
            <v/>
          </cell>
          <cell r="PA147" t="str">
            <v/>
          </cell>
          <cell r="PB147" t="str">
            <v/>
          </cell>
          <cell r="PC147" t="str">
            <v/>
          </cell>
          <cell r="PD147" t="str">
            <v/>
          </cell>
          <cell r="PE147" t="str">
            <v/>
          </cell>
          <cell r="PF147" t="str">
            <v/>
          </cell>
          <cell r="PG147" t="str">
            <v/>
          </cell>
          <cell r="PH147" t="str">
            <v/>
          </cell>
          <cell r="PI147" t="str">
            <v/>
          </cell>
          <cell r="PJ147" t="str">
            <v/>
          </cell>
          <cell r="PL147" t="str">
            <v>EWHB01 - AW_L_41PH - External wall - Basement ceiling (heated basement)</v>
          </cell>
          <cell r="PM147" t="str">
            <v>EWHB02 - AW_L_41PH - External wall - Basement ceiling (heated basement)</v>
          </cell>
          <cell r="PN147" t="str">
            <v xml:space="preserve">MREA01 - 2.0_PD-AW - Eaves </v>
          </cell>
          <cell r="PO147" t="str">
            <v>ROVE01 - 3.0_SD-GW - Verge</v>
          </cell>
          <cell r="PP147" t="str">
            <v>ROEA01 - 4.0_SD-AW - Eaves</v>
          </cell>
          <cell r="PQ147" t="str">
            <v>CCGA01 - 22.0_KB-AW - Verge</v>
          </cell>
          <cell r="PR147" t="str">
            <v>EWEC01 - 5.0_AW-AK - Exterior corner</v>
          </cell>
          <cell r="PS147" t="str">
            <v>EWIC01 - 6.0_AW-IK - Interior corner</v>
          </cell>
          <cell r="PT147" t="str">
            <v>EWIW01 - 7.0_AW-IW - Interior wall</v>
          </cell>
          <cell r="PU147" t="str">
            <v>EWCE01 - 8.0_AW-IK - Intermediate ceiling</v>
          </cell>
          <cell r="PV147" t="str">
            <v>FSEW01 - 9.0_AW-BP - External wall-Floor slab</v>
          </cell>
          <cell r="PW147" t="str">
            <v>FSIW01 - 10.0_IW-BP - Interior wall - Floor slab</v>
          </cell>
          <cell r="PX147" t="str">
            <v>EWBH01 - 11.0:AW-GD-KW-be - External wall-Basement ceiling_Basement wall</v>
          </cell>
          <cell r="PY147" t="str">
            <v>BCEW01 - 12.0AW-GD-KW-un - External wall-Basement ceiling</v>
          </cell>
          <cell r="PZ147" t="str">
            <v>BCIW01 - 13.0_IW-KD-un - Interior wall -Basement ceiling</v>
          </cell>
          <cell r="QA147" t="str">
            <v/>
          </cell>
          <cell r="QB147" t="str">
            <v/>
          </cell>
          <cell r="QC147" t="str">
            <v/>
          </cell>
          <cell r="QD147" t="str">
            <v/>
          </cell>
          <cell r="QE147" t="str">
            <v/>
          </cell>
          <cell r="QF147" t="str">
            <v/>
          </cell>
          <cell r="QG147" t="str">
            <v/>
          </cell>
          <cell r="QH147" t="str">
            <v/>
          </cell>
          <cell r="QI147" t="str">
            <v/>
          </cell>
          <cell r="QJ147" t="str">
            <v/>
          </cell>
          <cell r="QK147" t="str">
            <v/>
          </cell>
          <cell r="QL147" t="str">
            <v/>
          </cell>
          <cell r="QM147" t="str">
            <v/>
          </cell>
          <cell r="QN147" t="str">
            <v/>
          </cell>
          <cell r="QO147" t="str">
            <v/>
          </cell>
          <cell r="QP147" t="str">
            <v/>
          </cell>
          <cell r="QQ147" t="str">
            <v/>
          </cell>
          <cell r="QR147" t="str">
            <v/>
          </cell>
          <cell r="QS147" t="str">
            <v/>
          </cell>
          <cell r="QT147" t="str">
            <v/>
          </cell>
          <cell r="QU147" t="str">
            <v/>
          </cell>
          <cell r="QV147" t="str">
            <v/>
          </cell>
          <cell r="QW147" t="str">
            <v/>
          </cell>
          <cell r="QX147" t="str">
            <v/>
          </cell>
          <cell r="QY147" t="str">
            <v/>
          </cell>
          <cell r="QZ147" t="str">
            <v/>
          </cell>
          <cell r="RA147" t="str">
            <v/>
          </cell>
          <cell r="RB147" t="str">
            <v/>
          </cell>
          <cell r="RC147" t="str">
            <v/>
          </cell>
          <cell r="RD147" t="str">
            <v/>
          </cell>
          <cell r="RE147" t="str">
            <v/>
          </cell>
          <cell r="RF147" t="str">
            <v/>
          </cell>
          <cell r="RG147" t="str">
            <v/>
          </cell>
          <cell r="RH147" t="str">
            <v/>
          </cell>
          <cell r="RI147" t="str">
            <v/>
          </cell>
          <cell r="RL147" t="str">
            <v/>
          </cell>
        </row>
        <row r="148">
          <cell r="C148" t="str">
            <v>0346ws03</v>
          </cell>
          <cell r="MM148" t="str">
            <v/>
          </cell>
          <cell r="MV148" t="str">
            <v/>
          </cell>
          <cell r="NE148" t="str">
            <v>0771wi02-Pazen Fenster+Technik - ENERsign plus - SWISSP. Ultimate PU</v>
          </cell>
          <cell r="NN148" t="str">
            <v xml:space="preserve">0729vs03-Vaillant - recoVAIR 150/4 L (R) </v>
          </cell>
          <cell r="NW148" t="str">
            <v/>
          </cell>
          <cell r="OF148" t="str">
            <v/>
          </cell>
          <cell r="OQ148" t="str">
            <v>EW01 - External wall Finnjoist FJI 89/300</v>
          </cell>
          <cell r="OR148" t="str">
            <v>RO01 - Roof Finnjoist FJI 89/300</v>
          </cell>
          <cell r="OS148" t="str">
            <v>BC01 - Basement ceiling Finnjoist FJI 89/240</v>
          </cell>
          <cell r="OT148" t="str">
            <v>FS01 - Floor slab PS-hard foam</v>
          </cell>
          <cell r="OU148" t="str">
            <v>EW02 - External wall massive construction</v>
          </cell>
          <cell r="OV148" t="str">
            <v>BW01 - Basement wall unheated basement</v>
          </cell>
          <cell r="OW148" t="str">
            <v/>
          </cell>
          <cell r="OX148" t="str">
            <v/>
          </cell>
          <cell r="OY148" t="str">
            <v/>
          </cell>
          <cell r="OZ148" t="str">
            <v/>
          </cell>
          <cell r="PA148" t="str">
            <v/>
          </cell>
          <cell r="PB148" t="str">
            <v/>
          </cell>
          <cell r="PC148" t="str">
            <v/>
          </cell>
          <cell r="PD148" t="str">
            <v/>
          </cell>
          <cell r="PE148" t="str">
            <v/>
          </cell>
          <cell r="PF148" t="str">
            <v/>
          </cell>
          <cell r="PG148" t="str">
            <v/>
          </cell>
          <cell r="PH148" t="str">
            <v/>
          </cell>
          <cell r="PI148" t="str">
            <v/>
          </cell>
          <cell r="PJ148" t="str">
            <v/>
          </cell>
          <cell r="PL148" t="str">
            <v>EWIW01 - AW (I) 01 PH - Interior wall - External wall</v>
          </cell>
          <cell r="PM148" t="str">
            <v>EWEC01 - AW (I) 02 PH - Exterior corner - External wall</v>
          </cell>
          <cell r="PN148" t="str">
            <v/>
          </cell>
          <cell r="PO148" t="str">
            <v/>
          </cell>
          <cell r="PP148" t="str">
            <v/>
          </cell>
          <cell r="PQ148" t="str">
            <v/>
          </cell>
          <cell r="PR148" t="str">
            <v/>
          </cell>
          <cell r="PS148" t="str">
            <v/>
          </cell>
          <cell r="PT148" t="str">
            <v/>
          </cell>
          <cell r="PU148" t="str">
            <v/>
          </cell>
          <cell r="PV148" t="str">
            <v/>
          </cell>
          <cell r="PW148" t="str">
            <v/>
          </cell>
          <cell r="PX148" t="str">
            <v/>
          </cell>
          <cell r="PY148" t="str">
            <v/>
          </cell>
          <cell r="PZ148" t="str">
            <v/>
          </cell>
          <cell r="QA148" t="str">
            <v/>
          </cell>
          <cell r="QB148" t="str">
            <v/>
          </cell>
          <cell r="QC148" t="str">
            <v/>
          </cell>
          <cell r="QD148" t="str">
            <v/>
          </cell>
          <cell r="QE148" t="str">
            <v/>
          </cell>
          <cell r="QF148" t="str">
            <v/>
          </cell>
          <cell r="QG148" t="str">
            <v/>
          </cell>
          <cell r="QH148" t="str">
            <v/>
          </cell>
          <cell r="QI148" t="str">
            <v/>
          </cell>
          <cell r="QJ148" t="str">
            <v/>
          </cell>
          <cell r="QK148" t="str">
            <v/>
          </cell>
          <cell r="QL148" t="str">
            <v/>
          </cell>
          <cell r="QM148" t="str">
            <v/>
          </cell>
          <cell r="QN148" t="str">
            <v/>
          </cell>
          <cell r="QO148" t="str">
            <v/>
          </cell>
          <cell r="QP148" t="str">
            <v/>
          </cell>
          <cell r="QQ148" t="str">
            <v/>
          </cell>
          <cell r="QR148" t="str">
            <v/>
          </cell>
          <cell r="QS148" t="str">
            <v/>
          </cell>
          <cell r="QT148" t="str">
            <v/>
          </cell>
          <cell r="QU148" t="str">
            <v/>
          </cell>
          <cell r="QV148" t="str">
            <v/>
          </cell>
          <cell r="QW148" t="str">
            <v/>
          </cell>
          <cell r="QX148" t="str">
            <v/>
          </cell>
          <cell r="QY148" t="str">
            <v/>
          </cell>
          <cell r="QZ148" t="str">
            <v/>
          </cell>
          <cell r="RA148" t="str">
            <v/>
          </cell>
          <cell r="RB148" t="str">
            <v/>
          </cell>
          <cell r="RC148" t="str">
            <v/>
          </cell>
          <cell r="RD148" t="str">
            <v/>
          </cell>
          <cell r="RE148" t="str">
            <v/>
          </cell>
          <cell r="RF148" t="str">
            <v/>
          </cell>
          <cell r="RG148" t="str">
            <v/>
          </cell>
          <cell r="RH148" t="str">
            <v/>
          </cell>
          <cell r="RI148" t="str">
            <v/>
          </cell>
          <cell r="RL148" t="str">
            <v/>
          </cell>
        </row>
        <row r="149">
          <cell r="C149" t="str">
            <v>0347ws03</v>
          </cell>
          <cell r="MM149" t="str">
            <v/>
          </cell>
          <cell r="MV149" t="str">
            <v/>
          </cell>
          <cell r="NE149" t="str">
            <v>0637wi03-Pfeffer - Pfeffer RPS - SWISSP. Ultimate</v>
          </cell>
          <cell r="NN149" t="str">
            <v>0785vs03-Vasco bvba - D150 EP II</v>
          </cell>
          <cell r="NW149" t="str">
            <v/>
          </cell>
          <cell r="OF149" t="str">
            <v/>
          </cell>
          <cell r="OQ149" t="str">
            <v>EW01 - External wall ventilated (60mm Installation layer)</v>
          </cell>
          <cell r="OR149" t="str">
            <v>EW02 - External wall ventilated</v>
          </cell>
          <cell r="OS149" t="str">
            <v>EW03 - External wall</v>
          </cell>
          <cell r="OT149" t="str">
            <v>RO01 - Roof (30mm Installation layer)</v>
          </cell>
          <cell r="OU149" t="str">
            <v>RO02 - Roof</v>
          </cell>
          <cell r="OV149" t="str">
            <v>FR01 - Flat roof</v>
          </cell>
          <cell r="OW149" t="str">
            <v>BC01 - Basement ceiling</v>
          </cell>
          <cell r="OX149" t="str">
            <v>FS01 - Floor slab</v>
          </cell>
          <cell r="OY149" t="str">
            <v/>
          </cell>
          <cell r="OZ149" t="str">
            <v/>
          </cell>
          <cell r="PA149" t="str">
            <v/>
          </cell>
          <cell r="PB149" t="str">
            <v/>
          </cell>
          <cell r="PC149" t="str">
            <v/>
          </cell>
          <cell r="PD149" t="str">
            <v/>
          </cell>
          <cell r="PE149" t="str">
            <v/>
          </cell>
          <cell r="PF149" t="str">
            <v/>
          </cell>
          <cell r="PG149" t="str">
            <v/>
          </cell>
          <cell r="PH149" t="str">
            <v/>
          </cell>
          <cell r="PI149" t="str">
            <v/>
          </cell>
          <cell r="PJ149" t="str">
            <v/>
          </cell>
          <cell r="PL149" t="str">
            <v>BCEW01 - DE_K_41PH - Intermediate ceiling - Masonry (basement unheated)</v>
          </cell>
          <cell r="PM149" t="str">
            <v>BCEW02 - DE_K_43PH - Basement ceiling - basement (basement unheated)</v>
          </cell>
          <cell r="PN149" t="str">
            <v/>
          </cell>
          <cell r="PO149" t="str">
            <v/>
          </cell>
          <cell r="PP149" t="str">
            <v/>
          </cell>
          <cell r="PQ149" t="str">
            <v/>
          </cell>
          <cell r="PR149" t="str">
            <v/>
          </cell>
          <cell r="PS149" t="str">
            <v/>
          </cell>
          <cell r="PT149" t="str">
            <v/>
          </cell>
          <cell r="PU149" t="str">
            <v/>
          </cell>
          <cell r="PV149" t="str">
            <v/>
          </cell>
          <cell r="PW149" t="str">
            <v/>
          </cell>
          <cell r="PX149" t="str">
            <v/>
          </cell>
          <cell r="PY149" t="str">
            <v/>
          </cell>
          <cell r="PZ149" t="str">
            <v/>
          </cell>
          <cell r="QA149" t="str">
            <v/>
          </cell>
          <cell r="QB149" t="str">
            <v/>
          </cell>
          <cell r="QC149" t="str">
            <v/>
          </cell>
          <cell r="QD149" t="str">
            <v/>
          </cell>
          <cell r="QE149" t="str">
            <v/>
          </cell>
          <cell r="QF149" t="str">
            <v/>
          </cell>
          <cell r="QG149" t="str">
            <v/>
          </cell>
          <cell r="QH149" t="str">
            <v/>
          </cell>
          <cell r="QI149" t="str">
            <v/>
          </cell>
          <cell r="QJ149" t="str">
            <v/>
          </cell>
          <cell r="QK149" t="str">
            <v/>
          </cell>
          <cell r="QL149" t="str">
            <v/>
          </cell>
          <cell r="QM149" t="str">
            <v/>
          </cell>
          <cell r="QN149" t="str">
            <v/>
          </cell>
          <cell r="QO149" t="str">
            <v/>
          </cell>
          <cell r="QP149" t="str">
            <v/>
          </cell>
          <cell r="QQ149" t="str">
            <v/>
          </cell>
          <cell r="QR149" t="str">
            <v/>
          </cell>
          <cell r="QS149" t="str">
            <v/>
          </cell>
          <cell r="QT149" t="str">
            <v/>
          </cell>
          <cell r="QU149" t="str">
            <v/>
          </cell>
          <cell r="QV149" t="str">
            <v/>
          </cell>
          <cell r="QW149" t="str">
            <v/>
          </cell>
          <cell r="QX149" t="str">
            <v/>
          </cell>
          <cell r="QY149" t="str">
            <v/>
          </cell>
          <cell r="QZ149" t="str">
            <v/>
          </cell>
          <cell r="RA149" t="str">
            <v/>
          </cell>
          <cell r="RB149" t="str">
            <v/>
          </cell>
          <cell r="RC149" t="str">
            <v/>
          </cell>
          <cell r="RD149" t="str">
            <v/>
          </cell>
          <cell r="RE149" t="str">
            <v/>
          </cell>
          <cell r="RF149" t="str">
            <v/>
          </cell>
          <cell r="RG149" t="str">
            <v/>
          </cell>
          <cell r="RH149" t="str">
            <v/>
          </cell>
          <cell r="RI149" t="str">
            <v/>
          </cell>
          <cell r="RL149" t="str">
            <v/>
          </cell>
        </row>
        <row r="150">
          <cell r="C150" t="str">
            <v>0746ws03</v>
          </cell>
          <cell r="MM150" t="str">
            <v/>
          </cell>
          <cell r="MV150" t="str">
            <v/>
          </cell>
          <cell r="NE150" t="str">
            <v>0075wi03-Pierret System - QUESTY - SWISSP. V</v>
          </cell>
          <cell r="NN150" t="str">
            <v>0747vs03-Vasco bvba - D275 EP II</v>
          </cell>
          <cell r="NW150" t="str">
            <v/>
          </cell>
          <cell r="OF150" t="str">
            <v/>
          </cell>
          <cell r="OQ150" t="str">
            <v>EW01 - External wall</v>
          </cell>
          <cell r="OR150" t="str">
            <v>RO01 - Roof</v>
          </cell>
          <cell r="OS150" t="str">
            <v>BC01 - Basement ceiling (unheated)</v>
          </cell>
          <cell r="OT150" t="str">
            <v>FS01 - Floor slab</v>
          </cell>
          <cell r="OU150" t="str">
            <v>BW01 - Basement wall (heated)</v>
          </cell>
          <cell r="OV150" t="str">
            <v/>
          </cell>
          <cell r="OW150" t="str">
            <v/>
          </cell>
          <cell r="OX150" t="str">
            <v/>
          </cell>
          <cell r="OY150" t="str">
            <v/>
          </cell>
          <cell r="OZ150" t="str">
            <v/>
          </cell>
          <cell r="PA150" t="str">
            <v/>
          </cell>
          <cell r="PB150" t="str">
            <v/>
          </cell>
          <cell r="PC150" t="str">
            <v/>
          </cell>
          <cell r="PD150" t="str">
            <v/>
          </cell>
          <cell r="PE150" t="str">
            <v/>
          </cell>
          <cell r="PF150" t="str">
            <v/>
          </cell>
          <cell r="PG150" t="str">
            <v/>
          </cell>
          <cell r="PH150" t="str">
            <v/>
          </cell>
          <cell r="PI150" t="str">
            <v/>
          </cell>
          <cell r="PJ150" t="str">
            <v/>
          </cell>
          <cell r="PL150" t="str">
            <v>RORI01 - Detail 1.0 - Roof ridge</v>
          </cell>
          <cell r="PM150" t="str">
            <v>MRRI01 - Detail 2.0 - Pitched roof</v>
          </cell>
          <cell r="PN150" t="str">
            <v/>
          </cell>
          <cell r="PO150" t="str">
            <v/>
          </cell>
          <cell r="PP150" t="str">
            <v/>
          </cell>
          <cell r="PQ150" t="str">
            <v/>
          </cell>
          <cell r="PR150" t="str">
            <v/>
          </cell>
          <cell r="PS150" t="str">
            <v/>
          </cell>
          <cell r="PT150" t="str">
            <v/>
          </cell>
          <cell r="PU150" t="str">
            <v/>
          </cell>
          <cell r="PV150" t="str">
            <v/>
          </cell>
          <cell r="PW150" t="str">
            <v/>
          </cell>
          <cell r="PX150" t="str">
            <v/>
          </cell>
          <cell r="PY150" t="str">
            <v/>
          </cell>
          <cell r="PZ150" t="str">
            <v/>
          </cell>
          <cell r="QA150" t="str">
            <v/>
          </cell>
          <cell r="QB150" t="str">
            <v/>
          </cell>
          <cell r="QC150" t="str">
            <v/>
          </cell>
          <cell r="QD150" t="str">
            <v/>
          </cell>
          <cell r="QE150" t="str">
            <v/>
          </cell>
          <cell r="QF150" t="str">
            <v/>
          </cell>
          <cell r="QG150" t="str">
            <v/>
          </cell>
          <cell r="QH150" t="str">
            <v/>
          </cell>
          <cell r="QI150" t="str">
            <v/>
          </cell>
          <cell r="QJ150" t="str">
            <v/>
          </cell>
          <cell r="QK150" t="str">
            <v/>
          </cell>
          <cell r="QL150" t="str">
            <v/>
          </cell>
          <cell r="QM150" t="str">
            <v/>
          </cell>
          <cell r="QN150" t="str">
            <v/>
          </cell>
          <cell r="QO150" t="str">
            <v/>
          </cell>
          <cell r="QP150" t="str">
            <v/>
          </cell>
          <cell r="QQ150" t="str">
            <v/>
          </cell>
          <cell r="QR150" t="str">
            <v/>
          </cell>
          <cell r="QS150" t="str">
            <v/>
          </cell>
          <cell r="QT150" t="str">
            <v/>
          </cell>
          <cell r="QU150" t="str">
            <v/>
          </cell>
          <cell r="QV150" t="str">
            <v/>
          </cell>
          <cell r="QW150" t="str">
            <v/>
          </cell>
          <cell r="QX150" t="str">
            <v/>
          </cell>
          <cell r="QY150" t="str">
            <v/>
          </cell>
          <cell r="QZ150" t="str">
            <v/>
          </cell>
          <cell r="RA150" t="str">
            <v/>
          </cell>
          <cell r="RB150" t="str">
            <v/>
          </cell>
          <cell r="RC150" t="str">
            <v/>
          </cell>
          <cell r="RD150" t="str">
            <v/>
          </cell>
          <cell r="RE150" t="str">
            <v/>
          </cell>
          <cell r="RF150" t="str">
            <v/>
          </cell>
          <cell r="RG150" t="str">
            <v/>
          </cell>
          <cell r="RH150" t="str">
            <v/>
          </cell>
          <cell r="RI150" t="str">
            <v/>
          </cell>
          <cell r="RL150" t="str">
            <v/>
          </cell>
        </row>
        <row r="151">
          <cell r="C151" t="str">
            <v>0336ws03</v>
          </cell>
          <cell r="MM151" t="str">
            <v/>
          </cell>
          <cell r="MV151" t="str">
            <v/>
          </cell>
          <cell r="NE151" t="str">
            <v>0380wi03-POL SKONE - EC90 PLUS - SWISSP. V</v>
          </cell>
          <cell r="NN151" t="str">
            <v>0501vs03-Vasco bvba - D400EP</v>
          </cell>
          <cell r="NW151" t="str">
            <v/>
          </cell>
          <cell r="OF151" t="str">
            <v/>
          </cell>
          <cell r="OQ151" t="str">
            <v>RO01 - Roof</v>
          </cell>
          <cell r="OR151" t="str">
            <v>EW01 - External wall</v>
          </cell>
          <cell r="OS151" t="str">
            <v>FS01 - Floor slab</v>
          </cell>
          <cell r="OT151" t="str">
            <v>BC01 - Basement ceiling</v>
          </cell>
          <cell r="OU151" t="str">
            <v/>
          </cell>
          <cell r="OV151" t="str">
            <v/>
          </cell>
          <cell r="OW151" t="str">
            <v/>
          </cell>
          <cell r="OX151" t="str">
            <v/>
          </cell>
          <cell r="OY151" t="str">
            <v/>
          </cell>
          <cell r="OZ151" t="str">
            <v/>
          </cell>
          <cell r="PA151" t="str">
            <v/>
          </cell>
          <cell r="PB151" t="str">
            <v/>
          </cell>
          <cell r="PC151" t="str">
            <v/>
          </cell>
          <cell r="PD151" t="str">
            <v/>
          </cell>
          <cell r="PE151" t="str">
            <v/>
          </cell>
          <cell r="PF151" t="str">
            <v/>
          </cell>
          <cell r="PG151" t="str">
            <v/>
          </cell>
          <cell r="PH151" t="str">
            <v/>
          </cell>
          <cell r="PI151" t="str">
            <v/>
          </cell>
          <cell r="PJ151" t="str">
            <v/>
          </cell>
          <cell r="PL151" t="str">
            <v>RORI01 - Rihter_01_FI - Ridge</v>
          </cell>
          <cell r="PM151" t="str">
            <v>MRRI01 - Rihter_02_PD_AW - Pitched roof - External wall</v>
          </cell>
          <cell r="PN151" t="str">
            <v/>
          </cell>
          <cell r="PO151" t="str">
            <v/>
          </cell>
          <cell r="PP151" t="str">
            <v/>
          </cell>
          <cell r="PQ151" t="str">
            <v/>
          </cell>
          <cell r="PR151" t="str">
            <v/>
          </cell>
          <cell r="PS151" t="str">
            <v/>
          </cell>
          <cell r="PT151" t="str">
            <v/>
          </cell>
          <cell r="PU151" t="str">
            <v/>
          </cell>
          <cell r="PV151" t="str">
            <v/>
          </cell>
          <cell r="PW151" t="str">
            <v/>
          </cell>
          <cell r="PX151" t="str">
            <v/>
          </cell>
          <cell r="PY151" t="str">
            <v/>
          </cell>
          <cell r="PZ151" t="str">
            <v/>
          </cell>
          <cell r="QA151" t="str">
            <v/>
          </cell>
          <cell r="QB151" t="str">
            <v/>
          </cell>
          <cell r="QC151" t="str">
            <v/>
          </cell>
          <cell r="QD151" t="str">
            <v/>
          </cell>
          <cell r="QE151" t="str">
            <v/>
          </cell>
          <cell r="QF151" t="str">
            <v/>
          </cell>
          <cell r="QG151" t="str">
            <v/>
          </cell>
          <cell r="QH151" t="str">
            <v/>
          </cell>
          <cell r="QI151" t="str">
            <v/>
          </cell>
          <cell r="QJ151" t="str">
            <v/>
          </cell>
          <cell r="QK151" t="str">
            <v/>
          </cell>
          <cell r="QL151" t="str">
            <v/>
          </cell>
          <cell r="QM151" t="str">
            <v/>
          </cell>
          <cell r="QN151" t="str">
            <v/>
          </cell>
          <cell r="QO151" t="str">
            <v/>
          </cell>
          <cell r="QP151" t="str">
            <v/>
          </cell>
          <cell r="QQ151" t="str">
            <v/>
          </cell>
          <cell r="QR151" t="str">
            <v/>
          </cell>
          <cell r="QS151" t="str">
            <v/>
          </cell>
          <cell r="QT151" t="str">
            <v/>
          </cell>
          <cell r="QU151" t="str">
            <v/>
          </cell>
          <cell r="QV151" t="str">
            <v/>
          </cell>
          <cell r="QW151" t="str">
            <v/>
          </cell>
          <cell r="QX151" t="str">
            <v/>
          </cell>
          <cell r="QY151" t="str">
            <v/>
          </cell>
          <cell r="QZ151" t="str">
            <v/>
          </cell>
          <cell r="RA151" t="str">
            <v/>
          </cell>
          <cell r="RB151" t="str">
            <v/>
          </cell>
          <cell r="RC151" t="str">
            <v/>
          </cell>
          <cell r="RD151" t="str">
            <v/>
          </cell>
          <cell r="RE151" t="str">
            <v/>
          </cell>
          <cell r="RF151" t="str">
            <v/>
          </cell>
          <cell r="RG151" t="str">
            <v/>
          </cell>
          <cell r="RH151" t="str">
            <v/>
          </cell>
          <cell r="RI151" t="str">
            <v/>
          </cell>
          <cell r="RL151" t="str">
            <v/>
          </cell>
        </row>
        <row r="152">
          <cell r="C152" t="str">
            <v>0807ws03</v>
          </cell>
          <cell r="MM152" t="str">
            <v/>
          </cell>
          <cell r="MV152" t="str">
            <v/>
          </cell>
          <cell r="NE152" t="str">
            <v>0527wi03-POL SKONE - EC90 PLUS ALU-EFFECT - SWISSP. V</v>
          </cell>
          <cell r="NN152" t="str">
            <v>0279vs03-Ventilair Group Deutschland GmbH - Fox Comfort Plus</v>
          </cell>
          <cell r="NW152" t="str">
            <v/>
          </cell>
          <cell r="OF152" t="str">
            <v/>
          </cell>
          <cell r="OQ152" t="str">
            <v>EW01 - Außenwand</v>
          </cell>
          <cell r="OR152" t="str">
            <v>RO01 - Satteldach / Pultdach</v>
          </cell>
          <cell r="OS152" t="str">
            <v>FS01 - Bodenplatte</v>
          </cell>
          <cell r="OT152" t="str">
            <v>BW01 - Kellerwand an beheiztem Keller (KWb)</v>
          </cell>
          <cell r="OU152" t="str">
            <v>BC01 - Kellerdecke (unbeheizt)</v>
          </cell>
          <cell r="OV152" t="str">
            <v/>
          </cell>
          <cell r="OW152" t="str">
            <v/>
          </cell>
          <cell r="OX152" t="str">
            <v/>
          </cell>
          <cell r="OY152" t="str">
            <v/>
          </cell>
          <cell r="OZ152" t="str">
            <v/>
          </cell>
          <cell r="PA152" t="str">
            <v/>
          </cell>
          <cell r="PB152" t="str">
            <v/>
          </cell>
          <cell r="PC152" t="str">
            <v/>
          </cell>
          <cell r="PD152" t="str">
            <v/>
          </cell>
          <cell r="PE152" t="str">
            <v/>
          </cell>
          <cell r="PF152" t="str">
            <v/>
          </cell>
          <cell r="PG152" t="str">
            <v/>
          </cell>
          <cell r="PH152" t="str">
            <v/>
          </cell>
          <cell r="PI152" t="str">
            <v/>
          </cell>
          <cell r="PJ152" t="str">
            <v/>
          </cell>
          <cell r="PL152" t="str">
            <v>MRRI - RC-02 - Pitched roof - Highest point</v>
          </cell>
          <cell r="PM152" t="str">
            <v>ROVE01 - RC-03 - Double pitched roof - Verge</v>
          </cell>
          <cell r="PN152" t="str">
            <v xml:space="preserve">EWEC01 - ET_03_AK-AW - External corner - External wall </v>
          </cell>
          <cell r="PO152" t="str">
            <v xml:space="preserve">EWIC01 - ET_04_IK-AW - Interior corner - External wall </v>
          </cell>
          <cell r="PP152" t="str">
            <v xml:space="preserve">EWIW01 - ET_05_IW-AW - Interior wall - External wall </v>
          </cell>
          <cell r="PQ152" t="str">
            <v xml:space="preserve">EWCE01 - ET_06_GD-AW - External wall - External wall </v>
          </cell>
          <cell r="PR152" t="str">
            <v>FSEW01 - ET_07_AW-BP - External wall - Floor slab</v>
          </cell>
          <cell r="PS152" t="str">
            <v>FSIW01 - ET_08_IW-BP - foundation Interior wall - Floor slab</v>
          </cell>
          <cell r="PT152" t="str">
            <v/>
          </cell>
          <cell r="PU152" t="str">
            <v/>
          </cell>
          <cell r="PV152" t="str">
            <v/>
          </cell>
          <cell r="PW152" t="str">
            <v/>
          </cell>
          <cell r="PX152" t="str">
            <v/>
          </cell>
          <cell r="PY152" t="str">
            <v/>
          </cell>
          <cell r="PZ152" t="str">
            <v/>
          </cell>
          <cell r="QA152" t="str">
            <v/>
          </cell>
          <cell r="QB152" t="str">
            <v/>
          </cell>
          <cell r="QC152" t="str">
            <v/>
          </cell>
          <cell r="QD152" t="str">
            <v/>
          </cell>
          <cell r="QE152" t="str">
            <v/>
          </cell>
          <cell r="QF152" t="str">
            <v/>
          </cell>
          <cell r="QG152" t="str">
            <v/>
          </cell>
          <cell r="QH152" t="str">
            <v/>
          </cell>
          <cell r="QI152" t="str">
            <v/>
          </cell>
          <cell r="QJ152" t="str">
            <v/>
          </cell>
          <cell r="QK152" t="str">
            <v/>
          </cell>
          <cell r="QL152" t="str">
            <v/>
          </cell>
          <cell r="QM152" t="str">
            <v/>
          </cell>
          <cell r="QN152" t="str">
            <v/>
          </cell>
          <cell r="QO152" t="str">
            <v/>
          </cell>
          <cell r="QP152" t="str">
            <v/>
          </cell>
          <cell r="QQ152" t="str">
            <v/>
          </cell>
          <cell r="QR152" t="str">
            <v/>
          </cell>
          <cell r="QS152" t="str">
            <v/>
          </cell>
          <cell r="QT152" t="str">
            <v/>
          </cell>
          <cell r="QU152" t="str">
            <v/>
          </cell>
          <cell r="QV152" t="str">
            <v/>
          </cell>
          <cell r="QW152" t="str">
            <v/>
          </cell>
          <cell r="QX152" t="str">
            <v/>
          </cell>
          <cell r="QY152" t="str">
            <v/>
          </cell>
          <cell r="QZ152" t="str">
            <v/>
          </cell>
          <cell r="RA152" t="str">
            <v/>
          </cell>
          <cell r="RB152" t="str">
            <v/>
          </cell>
          <cell r="RC152" t="str">
            <v/>
          </cell>
          <cell r="RD152" t="str">
            <v/>
          </cell>
          <cell r="RE152" t="str">
            <v/>
          </cell>
          <cell r="RF152" t="str">
            <v/>
          </cell>
          <cell r="RG152" t="str">
            <v/>
          </cell>
          <cell r="RH152" t="str">
            <v/>
          </cell>
          <cell r="RI152" t="str">
            <v/>
          </cell>
          <cell r="RL152" t="str">
            <v/>
          </cell>
        </row>
        <row r="153">
          <cell r="C153" t="str">
            <v>0367ws03</v>
          </cell>
          <cell r="MM153" t="str">
            <v/>
          </cell>
          <cell r="MV153" t="str">
            <v/>
          </cell>
          <cell r="NE153" t="str">
            <v>0750wi03-POL SKONE - EC90 PLUS ALU-EFFECT Typ A - ULTIMATE Swisspacer</v>
          </cell>
          <cell r="NN153" t="str">
            <v>0681vs03-Viessmann - Vitovent 300-C H32S A150</v>
          </cell>
          <cell r="NW153" t="str">
            <v/>
          </cell>
          <cell r="OF153" t="str">
            <v/>
          </cell>
          <cell r="OQ153" t="str">
            <v>EW01 - External wall</v>
          </cell>
          <cell r="OR153" t="str">
            <v>FS01 - Floor slab</v>
          </cell>
          <cell r="OS153" t="str">
            <v>BC01 - Basement ceiling - unheated basement</v>
          </cell>
          <cell r="OT153" t="str">
            <v>BC02 - Basement ceiling - heated basement</v>
          </cell>
          <cell r="OU153" t="str">
            <v>RO01 - Roof</v>
          </cell>
          <cell r="OV153" t="str">
            <v>TC01 - top floor ceiling - unheated Roofraum</v>
          </cell>
          <cell r="OW153" t="str">
            <v>MR01 - Pitched roof</v>
          </cell>
          <cell r="OX153" t="str">
            <v/>
          </cell>
          <cell r="OY153" t="str">
            <v/>
          </cell>
          <cell r="OZ153" t="str">
            <v/>
          </cell>
          <cell r="PA153" t="str">
            <v/>
          </cell>
          <cell r="PB153" t="str">
            <v/>
          </cell>
          <cell r="PC153" t="str">
            <v/>
          </cell>
          <cell r="PD153" t="str">
            <v/>
          </cell>
          <cell r="PE153" t="str">
            <v/>
          </cell>
          <cell r="PF153" t="str">
            <v/>
          </cell>
          <cell r="PG153" t="str">
            <v/>
          </cell>
          <cell r="PH153" t="str">
            <v/>
          </cell>
          <cell r="PI153" t="str">
            <v/>
          </cell>
          <cell r="PJ153" t="str">
            <v/>
          </cell>
          <cell r="PL153" t="str">
            <v>FSEW01 - RS01_AW_BP - External wall - Floor slab</v>
          </cell>
          <cell r="PM153" t="str">
            <v>BCEW01 - RS02_AW_unbK - External wall - Basement ceiling (unheated basement)</v>
          </cell>
          <cell r="PN153" t="str">
            <v>ROVE01 - Rihter_03_DA_AW_OR - Roof External wall Verge</v>
          </cell>
          <cell r="PO153" t="str">
            <v>ROEA01 - Rihter_04_DA_AW_TR - Roof Eaves</v>
          </cell>
          <cell r="PP153" t="str">
            <v>EWEC01 - Rihter_05_AK_AW - Exterior corner der External wall</v>
          </cell>
          <cell r="PQ153" t="str">
            <v>EWIC01 - Rihter_06_IK_AW - Interior corner der External wall</v>
          </cell>
          <cell r="PR153" t="str">
            <v>EWIW01 - Rihter_07_IW_AW - Interior wall - External wall</v>
          </cell>
          <cell r="PS153" t="str">
            <v xml:space="preserve">EWCE01 - Rihter_08_AW_GD -  Intermediate ceiling - External wall </v>
          </cell>
          <cell r="PT153" t="str">
            <v>FSEW01 - Rihter_09_AW_BP - External wall - Floor slab</v>
          </cell>
          <cell r="PU153" t="str">
            <v>FSIW01 - Rihter_10_IW_BP - Interior wall - Floor slab</v>
          </cell>
          <cell r="PV153" t="str">
            <v>EWHB01 - Rihter_11_AW_KD_BEH - External wall - Basement ceiling - heated basement</v>
          </cell>
          <cell r="PW153" t="str">
            <v>BCEW01 - Rihter_12_AW_KD_UNB - External wall - Basement ceiling - unheated basement</v>
          </cell>
          <cell r="PX153" t="str">
            <v>BCIW01 - Rihter_13_IW-KD_UNB - Interior wall - Basement ceiling - unheated basement</v>
          </cell>
          <cell r="PY153" t="str">
            <v/>
          </cell>
          <cell r="PZ153" t="str">
            <v/>
          </cell>
          <cell r="QA153" t="str">
            <v/>
          </cell>
          <cell r="QB153" t="str">
            <v/>
          </cell>
          <cell r="QC153" t="str">
            <v/>
          </cell>
          <cell r="QD153" t="str">
            <v/>
          </cell>
          <cell r="QE153" t="str">
            <v/>
          </cell>
          <cell r="QF153" t="str">
            <v/>
          </cell>
          <cell r="QG153" t="str">
            <v/>
          </cell>
          <cell r="QH153" t="str">
            <v/>
          </cell>
          <cell r="QI153" t="str">
            <v/>
          </cell>
          <cell r="QJ153" t="str">
            <v/>
          </cell>
          <cell r="QK153" t="str">
            <v/>
          </cell>
          <cell r="QL153" t="str">
            <v/>
          </cell>
          <cell r="QM153" t="str">
            <v/>
          </cell>
          <cell r="QN153" t="str">
            <v/>
          </cell>
          <cell r="QO153" t="str">
            <v/>
          </cell>
          <cell r="QP153" t="str">
            <v/>
          </cell>
          <cell r="QQ153" t="str">
            <v/>
          </cell>
          <cell r="QR153" t="str">
            <v/>
          </cell>
          <cell r="QS153" t="str">
            <v/>
          </cell>
          <cell r="QT153" t="str">
            <v/>
          </cell>
          <cell r="QU153" t="str">
            <v/>
          </cell>
          <cell r="QV153" t="str">
            <v/>
          </cell>
          <cell r="QW153" t="str">
            <v/>
          </cell>
          <cell r="QX153" t="str">
            <v/>
          </cell>
          <cell r="QY153" t="str">
            <v/>
          </cell>
          <cell r="QZ153" t="str">
            <v/>
          </cell>
          <cell r="RA153" t="str">
            <v/>
          </cell>
          <cell r="RB153" t="str">
            <v/>
          </cell>
          <cell r="RC153" t="str">
            <v/>
          </cell>
          <cell r="RD153" t="str">
            <v/>
          </cell>
          <cell r="RE153" t="str">
            <v/>
          </cell>
          <cell r="RF153" t="str">
            <v/>
          </cell>
          <cell r="RG153" t="str">
            <v/>
          </cell>
          <cell r="RH153" t="str">
            <v/>
          </cell>
          <cell r="RI153" t="str">
            <v/>
          </cell>
          <cell r="RL153" t="str">
            <v/>
          </cell>
        </row>
        <row r="154">
          <cell r="C154" t="str">
            <v>0472ws03</v>
          </cell>
          <cell r="MM154" t="str">
            <v/>
          </cell>
          <cell r="MV154" t="str">
            <v/>
          </cell>
          <cell r="NE154" t="str">
            <v>0119wi03-Pollmann &amp; Renken - clima compact - SWISSP. V</v>
          </cell>
          <cell r="NN154" t="str">
            <v>0532vs03-Viessmann - Vitovent 300-W HR A300</v>
          </cell>
          <cell r="NW154" t="str">
            <v/>
          </cell>
          <cell r="OF154" t="str">
            <v/>
          </cell>
          <cell r="OQ154" t="str">
            <v>EW01 - External wall</v>
          </cell>
          <cell r="OR154" t="str">
            <v>RO01 - Double pitched roof</v>
          </cell>
          <cell r="OS154" t="str">
            <v>BC01 - Basement ceiling</v>
          </cell>
          <cell r="OT154" t="str">
            <v>BW01 - basement External wall</v>
          </cell>
          <cell r="OU154" t="str">
            <v/>
          </cell>
          <cell r="OV154" t="str">
            <v/>
          </cell>
          <cell r="OW154" t="str">
            <v/>
          </cell>
          <cell r="OX154" t="str">
            <v/>
          </cell>
          <cell r="OY154" t="str">
            <v/>
          </cell>
          <cell r="OZ154" t="str">
            <v/>
          </cell>
          <cell r="PA154" t="str">
            <v/>
          </cell>
          <cell r="PB154" t="str">
            <v/>
          </cell>
          <cell r="PC154" t="str">
            <v/>
          </cell>
          <cell r="PD154" t="str">
            <v/>
          </cell>
          <cell r="PE154" t="str">
            <v/>
          </cell>
          <cell r="PF154" t="str">
            <v/>
          </cell>
          <cell r="PG154" t="str">
            <v/>
          </cell>
          <cell r="PH154" t="str">
            <v/>
          </cell>
          <cell r="PI154" t="str">
            <v/>
          </cell>
          <cell r="PJ154" t="str">
            <v/>
          </cell>
          <cell r="PL154" t="str">
            <v>RORI01 - STEICO_01_130111 - Ridge</v>
          </cell>
          <cell r="PM154" t="str">
            <v>ROEA01 - STEICO_02_130111 - Eaves</v>
          </cell>
          <cell r="PN154" t="str">
            <v>ROVE01 - DA_056 303 - Verge</v>
          </cell>
          <cell r="PO154" t="str">
            <v>ROEA01 - DA_046 104 - Eaves</v>
          </cell>
          <cell r="PP154" t="str">
            <v>EWEC01 - AW_016 201 - Exterior corner</v>
          </cell>
          <cell r="PQ154" t="str">
            <v>EWIC01 - AW_016 202 - Interior corner</v>
          </cell>
          <cell r="PR154" t="str">
            <v>EWIW01 - AW_016 102 - Interior wall - External wall</v>
          </cell>
          <cell r="PS154" t="str">
            <v>EWCE01 - AW_086 101 - Intermediate floor connexion</v>
          </cell>
          <cell r="PT154" t="str">
            <v>FSEW01 - SO_036 101 - External wall - Floor slab</v>
          </cell>
          <cell r="PU154" t="str">
            <v>FSIW01 - SO_026 411 - Interior wall - Floor slab</v>
          </cell>
          <cell r="PV154" t="str">
            <v>EWHB01 - SO_026 201 - External wall - Basement ceiling, heated</v>
          </cell>
          <cell r="PW154" t="str">
            <v>BCEW01 - SO_026 302 - External wall - Basement ceiling, unheated</v>
          </cell>
          <cell r="PX154" t="str">
            <v>BCIW01 - SO_026 401 - Interior wall - Basement ceiling</v>
          </cell>
          <cell r="PY154" t="str">
            <v/>
          </cell>
          <cell r="PZ154" t="str">
            <v/>
          </cell>
          <cell r="QA154" t="str">
            <v/>
          </cell>
          <cell r="QB154" t="str">
            <v/>
          </cell>
          <cell r="QC154" t="str">
            <v/>
          </cell>
          <cell r="QD154" t="str">
            <v/>
          </cell>
          <cell r="QE154" t="str">
            <v/>
          </cell>
          <cell r="QF154" t="str">
            <v/>
          </cell>
          <cell r="QG154" t="str">
            <v/>
          </cell>
          <cell r="QH154" t="str">
            <v/>
          </cell>
          <cell r="QI154" t="str">
            <v/>
          </cell>
          <cell r="QJ154" t="str">
            <v/>
          </cell>
          <cell r="QK154" t="str">
            <v/>
          </cell>
          <cell r="QL154" t="str">
            <v/>
          </cell>
          <cell r="QM154" t="str">
            <v/>
          </cell>
          <cell r="QN154" t="str">
            <v/>
          </cell>
          <cell r="QO154" t="str">
            <v/>
          </cell>
          <cell r="QP154" t="str">
            <v/>
          </cell>
          <cell r="QQ154" t="str">
            <v/>
          </cell>
          <cell r="QR154" t="str">
            <v/>
          </cell>
          <cell r="QS154" t="str">
            <v/>
          </cell>
          <cell r="QT154" t="str">
            <v/>
          </cell>
          <cell r="QU154" t="str">
            <v/>
          </cell>
          <cell r="QV154" t="str">
            <v/>
          </cell>
          <cell r="QW154" t="str">
            <v/>
          </cell>
          <cell r="QX154" t="str">
            <v/>
          </cell>
          <cell r="QY154" t="str">
            <v/>
          </cell>
          <cell r="QZ154" t="str">
            <v/>
          </cell>
          <cell r="RA154" t="str">
            <v/>
          </cell>
          <cell r="RB154" t="str">
            <v/>
          </cell>
          <cell r="RC154" t="str">
            <v/>
          </cell>
          <cell r="RD154" t="str">
            <v/>
          </cell>
          <cell r="RE154" t="str">
            <v/>
          </cell>
          <cell r="RF154" t="str">
            <v/>
          </cell>
          <cell r="RG154" t="str">
            <v/>
          </cell>
          <cell r="RH154" t="str">
            <v/>
          </cell>
          <cell r="RI154" t="str">
            <v/>
          </cell>
          <cell r="RL154" t="str">
            <v/>
          </cell>
        </row>
        <row r="155">
          <cell r="C155" t="str">
            <v>0369ws03</v>
          </cell>
          <cell r="MM155" t="str">
            <v/>
          </cell>
          <cell r="MV155" t="str">
            <v/>
          </cell>
          <cell r="NE155" t="str">
            <v>0118wi03-PORTA - clima compact - SWISSP. V</v>
          </cell>
          <cell r="NN155" t="str">
            <v>0519vs03-Viessmann - Vitovent 300-W HR A400</v>
          </cell>
          <cell r="NW155" t="str">
            <v/>
          </cell>
          <cell r="OF155" t="str">
            <v/>
          </cell>
          <cell r="OQ155" t="str">
            <v>EW01 - External wall WLG032</v>
          </cell>
          <cell r="OR155" t="str">
            <v>EW02 - External wall WLG035</v>
          </cell>
          <cell r="OS155" t="str">
            <v>EW03 - External wall WLG040</v>
          </cell>
          <cell r="OT155" t="str">
            <v>RO01 - Roof (light)</v>
          </cell>
          <cell r="OU155" t="str">
            <v>FR01 - Roof (Massive roof/Terrace)</v>
          </cell>
          <cell r="OV155" t="str">
            <v>FS01 - Floor slab</v>
          </cell>
          <cell r="OW155" t="str">
            <v>TC01 - Basement ceiling</v>
          </cell>
          <cell r="OX155" t="str">
            <v/>
          </cell>
          <cell r="OY155" t="str">
            <v/>
          </cell>
          <cell r="OZ155" t="str">
            <v/>
          </cell>
          <cell r="PA155" t="str">
            <v/>
          </cell>
          <cell r="PB155" t="str">
            <v/>
          </cell>
          <cell r="PC155" t="str">
            <v/>
          </cell>
          <cell r="PD155" t="str">
            <v/>
          </cell>
          <cell r="PE155" t="str">
            <v/>
          </cell>
          <cell r="PF155" t="str">
            <v/>
          </cell>
          <cell r="PG155" t="str">
            <v/>
          </cell>
          <cell r="PH155" t="str">
            <v/>
          </cell>
          <cell r="PI155" t="str">
            <v/>
          </cell>
          <cell r="PJ155" t="str">
            <v/>
          </cell>
          <cell r="PL155" t="str">
            <v>EWHB01 - PH100 - External wall - Basement ceiling (heated basement)</v>
          </cell>
          <cell r="PM155" t="str">
            <v>EWHB02 - PH100 - External wall - Basement ceiling (heated basement)</v>
          </cell>
          <cell r="PN155" t="str">
            <v>ROVE01 - STEICO_03_130111 - Verge</v>
          </cell>
          <cell r="PO155" t="str">
            <v>EWEC01 - STEICO_04_130111 - Exterior corner</v>
          </cell>
          <cell r="PP155" t="str">
            <v>EWIC01 - STEICO_05_130111 - Interior corner</v>
          </cell>
          <cell r="PQ155" t="str">
            <v>EWIW01 - STEICO_06_130111 - Interior- - External wall</v>
          </cell>
          <cell r="PR155" t="str">
            <v>EWCE01 - STEICO_07_130111 - Intermediate floor connexion</v>
          </cell>
          <cell r="PS155" t="str">
            <v xml:space="preserve">BCEW01 - STEICO_08_130111 - External wall Basement ceiling </v>
          </cell>
          <cell r="PT155" t="str">
            <v>EWHB01 - STEICO_15_130111 - External wall - Basement wall</v>
          </cell>
          <cell r="PU155" t="str">
            <v>BCIW01 - STEICO_09_130111 - Interior wall - Basement ceiling</v>
          </cell>
          <cell r="PV155" t="str">
            <v/>
          </cell>
          <cell r="PW155" t="str">
            <v/>
          </cell>
          <cell r="PX155" t="str">
            <v/>
          </cell>
          <cell r="PY155" t="str">
            <v/>
          </cell>
          <cell r="PZ155" t="str">
            <v/>
          </cell>
          <cell r="QA155" t="str">
            <v/>
          </cell>
          <cell r="QB155" t="str">
            <v/>
          </cell>
          <cell r="QC155" t="str">
            <v/>
          </cell>
          <cell r="QD155" t="str">
            <v/>
          </cell>
          <cell r="QE155" t="str">
            <v/>
          </cell>
          <cell r="QF155" t="str">
            <v/>
          </cell>
          <cell r="QG155" t="str">
            <v/>
          </cell>
          <cell r="QH155" t="str">
            <v/>
          </cell>
          <cell r="QI155" t="str">
            <v/>
          </cell>
          <cell r="QJ155" t="str">
            <v/>
          </cell>
          <cell r="QK155" t="str">
            <v/>
          </cell>
          <cell r="QL155" t="str">
            <v/>
          </cell>
          <cell r="QM155" t="str">
            <v/>
          </cell>
          <cell r="QN155" t="str">
            <v/>
          </cell>
          <cell r="QO155" t="str">
            <v/>
          </cell>
          <cell r="QP155" t="str">
            <v/>
          </cell>
          <cell r="QQ155" t="str">
            <v/>
          </cell>
          <cell r="QR155" t="str">
            <v/>
          </cell>
          <cell r="QS155" t="str">
            <v/>
          </cell>
          <cell r="QT155" t="str">
            <v/>
          </cell>
          <cell r="QU155" t="str">
            <v/>
          </cell>
          <cell r="QV155" t="str">
            <v/>
          </cell>
          <cell r="QW155" t="str">
            <v/>
          </cell>
          <cell r="QX155" t="str">
            <v/>
          </cell>
          <cell r="QY155" t="str">
            <v/>
          </cell>
          <cell r="QZ155" t="str">
            <v/>
          </cell>
          <cell r="RA155" t="str">
            <v/>
          </cell>
          <cell r="RB155" t="str">
            <v/>
          </cell>
          <cell r="RC155" t="str">
            <v/>
          </cell>
          <cell r="RD155" t="str">
            <v/>
          </cell>
          <cell r="RE155" t="str">
            <v/>
          </cell>
          <cell r="RF155" t="str">
            <v/>
          </cell>
          <cell r="RG155" t="str">
            <v/>
          </cell>
          <cell r="RH155" t="str">
            <v/>
          </cell>
          <cell r="RI155" t="str">
            <v/>
          </cell>
          <cell r="RL155" t="str">
            <v/>
          </cell>
        </row>
        <row r="156">
          <cell r="C156" t="str">
            <v>0523ws03</v>
          </cell>
          <cell r="MM156" t="str">
            <v/>
          </cell>
          <cell r="MV156" t="str">
            <v/>
          </cell>
          <cell r="NE156" t="str">
            <v>0456wi03-POZBUD - Pozbud Passive Exclusive - SWISSP. V</v>
          </cell>
          <cell r="NN156" t="str">
            <v>0110vs03-Viessmann - Vitovent 300-F</v>
          </cell>
          <cell r="NW156" t="str">
            <v/>
          </cell>
          <cell r="OF156" t="str">
            <v/>
          </cell>
          <cell r="OQ156" t="str">
            <v>EW01 - External wall</v>
          </cell>
          <cell r="OR156" t="str">
            <v>TC01 - Ceiling - Cold roof</v>
          </cell>
          <cell r="OS156" t="str">
            <v>FS01 - Floor slab</v>
          </cell>
          <cell r="OT156" t="str">
            <v/>
          </cell>
          <cell r="OU156" t="str">
            <v/>
          </cell>
          <cell r="OV156" t="str">
            <v/>
          </cell>
          <cell r="OW156" t="str">
            <v/>
          </cell>
          <cell r="OX156" t="str">
            <v/>
          </cell>
          <cell r="OY156" t="str">
            <v/>
          </cell>
          <cell r="OZ156" t="str">
            <v/>
          </cell>
          <cell r="PA156" t="str">
            <v/>
          </cell>
          <cell r="PB156" t="str">
            <v/>
          </cell>
          <cell r="PC156" t="str">
            <v/>
          </cell>
          <cell r="PD156" t="str">
            <v/>
          </cell>
          <cell r="PE156" t="str">
            <v/>
          </cell>
          <cell r="PF156" t="str">
            <v/>
          </cell>
          <cell r="PG156" t="str">
            <v/>
          </cell>
          <cell r="PH156" t="str">
            <v/>
          </cell>
          <cell r="PI156" t="str">
            <v/>
          </cell>
          <cell r="PJ156" t="str">
            <v/>
          </cell>
          <cell r="PL156" t="str">
            <v>ROVE01 - ET_01_DA_AW_OR - Roof - Verge</v>
          </cell>
          <cell r="PM156" t="str">
            <v>ROEA01 - ET_02_DA_AW-TR - Roof - Eaves</v>
          </cell>
          <cell r="PN156" t="str">
            <v/>
          </cell>
          <cell r="PO156" t="str">
            <v/>
          </cell>
          <cell r="PP156" t="str">
            <v/>
          </cell>
          <cell r="PQ156" t="str">
            <v/>
          </cell>
          <cell r="PR156" t="str">
            <v/>
          </cell>
          <cell r="PS156" t="str">
            <v/>
          </cell>
          <cell r="PT156" t="str">
            <v/>
          </cell>
          <cell r="PU156" t="str">
            <v/>
          </cell>
          <cell r="PV156" t="str">
            <v/>
          </cell>
          <cell r="PW156" t="str">
            <v/>
          </cell>
          <cell r="PX156" t="str">
            <v/>
          </cell>
          <cell r="PY156" t="str">
            <v/>
          </cell>
          <cell r="PZ156" t="str">
            <v/>
          </cell>
          <cell r="QA156" t="str">
            <v/>
          </cell>
          <cell r="QB156" t="str">
            <v/>
          </cell>
          <cell r="QC156" t="str">
            <v/>
          </cell>
          <cell r="QD156" t="str">
            <v/>
          </cell>
          <cell r="QE156" t="str">
            <v/>
          </cell>
          <cell r="QF156" t="str">
            <v/>
          </cell>
          <cell r="QG156" t="str">
            <v/>
          </cell>
          <cell r="QH156" t="str">
            <v/>
          </cell>
          <cell r="QI156" t="str">
            <v/>
          </cell>
          <cell r="QJ156" t="str">
            <v/>
          </cell>
          <cell r="QK156" t="str">
            <v/>
          </cell>
          <cell r="QL156" t="str">
            <v/>
          </cell>
          <cell r="QM156" t="str">
            <v/>
          </cell>
          <cell r="QN156" t="str">
            <v/>
          </cell>
          <cell r="QO156" t="str">
            <v/>
          </cell>
          <cell r="QP156" t="str">
            <v/>
          </cell>
          <cell r="QQ156" t="str">
            <v/>
          </cell>
          <cell r="QR156" t="str">
            <v/>
          </cell>
          <cell r="QS156" t="str">
            <v/>
          </cell>
          <cell r="QT156" t="str">
            <v/>
          </cell>
          <cell r="QU156" t="str">
            <v/>
          </cell>
          <cell r="QV156" t="str">
            <v/>
          </cell>
          <cell r="QW156" t="str">
            <v/>
          </cell>
          <cell r="QX156" t="str">
            <v/>
          </cell>
          <cell r="QY156" t="str">
            <v/>
          </cell>
          <cell r="QZ156" t="str">
            <v/>
          </cell>
          <cell r="RA156" t="str">
            <v/>
          </cell>
          <cell r="RB156" t="str">
            <v/>
          </cell>
          <cell r="RC156" t="str">
            <v/>
          </cell>
          <cell r="RD156" t="str">
            <v/>
          </cell>
          <cell r="RE156" t="str">
            <v/>
          </cell>
          <cell r="RF156" t="str">
            <v/>
          </cell>
          <cell r="RG156" t="str">
            <v/>
          </cell>
          <cell r="RH156" t="str">
            <v/>
          </cell>
          <cell r="RI156" t="str">
            <v/>
          </cell>
          <cell r="RL156" t="str">
            <v/>
          </cell>
        </row>
        <row r="157">
          <cell r="C157" t="str">
            <v>0371ws03</v>
          </cell>
          <cell r="MM157" t="str">
            <v/>
          </cell>
          <cell r="MV157" t="str">
            <v/>
          </cell>
          <cell r="NE157" t="str">
            <v>0460wi03-POZBUD - Pozbud Passive Ultima - SWISSP. V</v>
          </cell>
          <cell r="NN157" t="str">
            <v>0321vs03-Wernig - G90-160</v>
          </cell>
          <cell r="NW157" t="str">
            <v/>
          </cell>
          <cell r="OF157" t="str">
            <v/>
          </cell>
          <cell r="OQ157" t="str">
            <v>EW01 - External wall - Exterior air</v>
          </cell>
          <cell r="OR157" t="str">
            <v>EW02 - External wall - Ground</v>
          </cell>
          <cell r="OS157" t="str">
            <v>RO01 - Roof 80/200</v>
          </cell>
          <cell r="OT157" t="str">
            <v>RO02 - Roof 160/160</v>
          </cell>
          <cell r="OU157" t="str">
            <v>RO03 - Double pitched roof - concrete construction</v>
          </cell>
          <cell r="OV157" t="str">
            <v>MR01 - Pitched roof - concrete construction</v>
          </cell>
          <cell r="OW157" t="str">
            <v>BC01 - Basement ceiling unheated basement, variant A</v>
          </cell>
          <cell r="OX157" t="str">
            <v>BC02 - Basement ceiling unheated basement, variant B</v>
          </cell>
          <cell r="OY157" t="str">
            <v>FS01 - Floor slab variant 1 without foundation</v>
          </cell>
          <cell r="OZ157" t="str">
            <v>FS02 - Floor slab variant 2 with foundation</v>
          </cell>
          <cell r="PA157" t="str">
            <v>FS03 - Floor slab variant 3 foam glass granulate</v>
          </cell>
          <cell r="PB157" t="str">
            <v/>
          </cell>
          <cell r="PC157" t="str">
            <v/>
          </cell>
          <cell r="PD157" t="str">
            <v/>
          </cell>
          <cell r="PE157" t="str">
            <v/>
          </cell>
          <cell r="PF157" t="str">
            <v/>
          </cell>
          <cell r="PG157" t="str">
            <v/>
          </cell>
          <cell r="PH157" t="str">
            <v/>
          </cell>
          <cell r="PI157" t="str">
            <v/>
          </cell>
          <cell r="PJ157" t="str">
            <v/>
          </cell>
          <cell r="PL157" t="str">
            <v>RORI01 - VST_01a_DA-FI_SD - Ridge</v>
          </cell>
          <cell r="PM157" t="str">
            <v>RORI02 - VST_01b_DA-FI_ZI - Ridge</v>
          </cell>
          <cell r="PN157" t="str">
            <v>EWEC01 - EWec - Exterior corner</v>
          </cell>
          <cell r="PO157" t="str">
            <v>EWIC01 - EWic - Interior corner</v>
          </cell>
          <cell r="PP157" t="str">
            <v>EWIW01 - EW-IW - Interior wall</v>
          </cell>
          <cell r="PQ157" t="str">
            <v>EWEJ01 - EWco - Wall joint element</v>
          </cell>
          <cell r="PR157" t="str">
            <v>ROEA01 - ROea - Eaves</v>
          </cell>
          <cell r="PS157" t="str">
            <v>RORI01 - ROri - Ridge</v>
          </cell>
          <cell r="PT157" t="str">
            <v>ROVE01 - RVve - Verge</v>
          </cell>
          <cell r="PU157" t="str">
            <v/>
          </cell>
          <cell r="PV157" t="str">
            <v/>
          </cell>
          <cell r="PW157" t="str">
            <v/>
          </cell>
          <cell r="PX157" t="str">
            <v/>
          </cell>
          <cell r="PY157" t="str">
            <v/>
          </cell>
          <cell r="PZ157" t="str">
            <v/>
          </cell>
          <cell r="QA157" t="str">
            <v/>
          </cell>
          <cell r="QB157" t="str">
            <v/>
          </cell>
          <cell r="QC157" t="str">
            <v/>
          </cell>
          <cell r="QD157" t="str">
            <v/>
          </cell>
          <cell r="QE157" t="str">
            <v/>
          </cell>
          <cell r="QF157" t="str">
            <v/>
          </cell>
          <cell r="QG157" t="str">
            <v/>
          </cell>
          <cell r="QH157" t="str">
            <v/>
          </cell>
          <cell r="QI157" t="str">
            <v/>
          </cell>
          <cell r="QJ157" t="str">
            <v/>
          </cell>
          <cell r="QK157" t="str">
            <v/>
          </cell>
          <cell r="QL157" t="str">
            <v/>
          </cell>
          <cell r="QM157" t="str">
            <v/>
          </cell>
          <cell r="QN157" t="str">
            <v/>
          </cell>
          <cell r="QO157" t="str">
            <v/>
          </cell>
          <cell r="QP157" t="str">
            <v/>
          </cell>
          <cell r="QQ157" t="str">
            <v/>
          </cell>
          <cell r="QR157" t="str">
            <v/>
          </cell>
          <cell r="QS157" t="str">
            <v/>
          </cell>
          <cell r="QT157" t="str">
            <v/>
          </cell>
          <cell r="QU157" t="str">
            <v/>
          </cell>
          <cell r="QV157" t="str">
            <v/>
          </cell>
          <cell r="QW157" t="str">
            <v/>
          </cell>
          <cell r="QX157" t="str">
            <v/>
          </cell>
          <cell r="QY157" t="str">
            <v/>
          </cell>
          <cell r="QZ157" t="str">
            <v/>
          </cell>
          <cell r="RA157" t="str">
            <v/>
          </cell>
          <cell r="RB157" t="str">
            <v/>
          </cell>
          <cell r="RC157" t="str">
            <v/>
          </cell>
          <cell r="RD157" t="str">
            <v/>
          </cell>
          <cell r="RE157" t="str">
            <v/>
          </cell>
          <cell r="RF157" t="str">
            <v/>
          </cell>
          <cell r="RG157" t="str">
            <v/>
          </cell>
          <cell r="RH157" t="str">
            <v/>
          </cell>
          <cell r="RI157" t="str">
            <v/>
          </cell>
          <cell r="RL157" t="str">
            <v/>
          </cell>
        </row>
        <row r="158">
          <cell r="C158" t="str">
            <v>0372ws03</v>
          </cell>
          <cell r="MM158" t="str">
            <v/>
          </cell>
          <cell r="MV158" t="str">
            <v/>
          </cell>
          <cell r="NE158" t="str">
            <v>0616wi03-pro Passivhausfenster - smartwin compact - SWISSP. Ultimate PU</v>
          </cell>
          <cell r="NN158" t="str">
            <v>0322vs03-Wernig - G90-160 enthalpy</v>
          </cell>
          <cell r="NW158" t="str">
            <v/>
          </cell>
          <cell r="OF158" t="str">
            <v/>
          </cell>
          <cell r="OQ158" t="str">
            <v>EW01 - External wall</v>
          </cell>
          <cell r="OR158" t="str">
            <v>RO01 - Roof</v>
          </cell>
          <cell r="OS158" t="str">
            <v>FS01 - Floor slab 250</v>
          </cell>
          <cell r="OT158" t="str">
            <v>FS02 - Floor slab 300</v>
          </cell>
          <cell r="OU158" t="str">
            <v>BC01 - Basement ceiling</v>
          </cell>
          <cell r="OV158" t="str">
            <v/>
          </cell>
          <cell r="OW158" t="str">
            <v/>
          </cell>
          <cell r="OX158" t="str">
            <v/>
          </cell>
          <cell r="OY158" t="str">
            <v/>
          </cell>
          <cell r="OZ158" t="str">
            <v/>
          </cell>
          <cell r="PA158" t="str">
            <v/>
          </cell>
          <cell r="PB158" t="str">
            <v/>
          </cell>
          <cell r="PC158" t="str">
            <v/>
          </cell>
          <cell r="PD158" t="str">
            <v/>
          </cell>
          <cell r="PE158" t="str">
            <v/>
          </cell>
          <cell r="PF158" t="str">
            <v/>
          </cell>
          <cell r="PG158" t="str">
            <v/>
          </cell>
          <cell r="PH158" t="str">
            <v/>
          </cell>
          <cell r="PI158" t="str">
            <v/>
          </cell>
          <cell r="PJ158" t="str">
            <v/>
          </cell>
          <cell r="PL158" t="str">
            <v>EWIC01 - WTM_12_IK-AW - Interior corner - External wall</v>
          </cell>
          <cell r="PM158" t="str">
            <v>EWEC01 - WTM_11_AK-AW - Exterior corner - External wall</v>
          </cell>
          <cell r="PN158" t="str">
            <v/>
          </cell>
          <cell r="PO158" t="str">
            <v/>
          </cell>
          <cell r="PP158" t="str">
            <v/>
          </cell>
          <cell r="PQ158" t="str">
            <v/>
          </cell>
          <cell r="PR158" t="str">
            <v/>
          </cell>
          <cell r="PS158" t="str">
            <v/>
          </cell>
          <cell r="PT158" t="str">
            <v/>
          </cell>
          <cell r="PU158" t="str">
            <v/>
          </cell>
          <cell r="PV158" t="str">
            <v/>
          </cell>
          <cell r="PW158" t="str">
            <v/>
          </cell>
          <cell r="PX158" t="str">
            <v/>
          </cell>
          <cell r="PY158" t="str">
            <v/>
          </cell>
          <cell r="PZ158" t="str">
            <v/>
          </cell>
          <cell r="QA158" t="str">
            <v/>
          </cell>
          <cell r="QB158" t="str">
            <v/>
          </cell>
          <cell r="QC158" t="str">
            <v/>
          </cell>
          <cell r="QD158" t="str">
            <v/>
          </cell>
          <cell r="QE158" t="str">
            <v/>
          </cell>
          <cell r="QF158" t="str">
            <v/>
          </cell>
          <cell r="QG158" t="str">
            <v/>
          </cell>
          <cell r="QH158" t="str">
            <v/>
          </cell>
          <cell r="QI158" t="str">
            <v/>
          </cell>
          <cell r="QJ158" t="str">
            <v/>
          </cell>
          <cell r="QK158" t="str">
            <v/>
          </cell>
          <cell r="QL158" t="str">
            <v/>
          </cell>
          <cell r="QM158" t="str">
            <v/>
          </cell>
          <cell r="QN158" t="str">
            <v/>
          </cell>
          <cell r="QO158" t="str">
            <v/>
          </cell>
          <cell r="QP158" t="str">
            <v/>
          </cell>
          <cell r="QQ158" t="str">
            <v/>
          </cell>
          <cell r="QR158" t="str">
            <v/>
          </cell>
          <cell r="QS158" t="str">
            <v/>
          </cell>
          <cell r="QT158" t="str">
            <v/>
          </cell>
          <cell r="QU158" t="str">
            <v/>
          </cell>
          <cell r="QV158" t="str">
            <v/>
          </cell>
          <cell r="QW158" t="str">
            <v/>
          </cell>
          <cell r="QX158" t="str">
            <v/>
          </cell>
          <cell r="QY158" t="str">
            <v/>
          </cell>
          <cell r="QZ158" t="str">
            <v/>
          </cell>
          <cell r="RA158" t="str">
            <v/>
          </cell>
          <cell r="RB158" t="str">
            <v/>
          </cell>
          <cell r="RC158" t="str">
            <v/>
          </cell>
          <cell r="RD158" t="str">
            <v/>
          </cell>
          <cell r="RE158" t="str">
            <v/>
          </cell>
          <cell r="RF158" t="str">
            <v/>
          </cell>
          <cell r="RG158" t="str">
            <v/>
          </cell>
          <cell r="RH158" t="str">
            <v/>
          </cell>
          <cell r="RI158" t="str">
            <v/>
          </cell>
          <cell r="RL158" t="str">
            <v/>
          </cell>
        </row>
        <row r="159">
          <cell r="MM159" t="str">
            <v/>
          </cell>
          <cell r="MV159" t="str">
            <v/>
          </cell>
          <cell r="NE159" t="str">
            <v>0632wi02-pro Passivhausfenster - smartwin arctic - SWISSP. Ultimate PU</v>
          </cell>
          <cell r="NN159" t="str">
            <v>0319vs03-Wernig - Comfort Vent G 90-200</v>
          </cell>
          <cell r="NW159" t="str">
            <v/>
          </cell>
          <cell r="OF159" t="str">
            <v/>
          </cell>
          <cell r="OQ159" t="str">
            <v/>
          </cell>
          <cell r="OR159" t="str">
            <v/>
          </cell>
          <cell r="OS159" t="str">
            <v/>
          </cell>
          <cell r="OT159" t="str">
            <v/>
          </cell>
          <cell r="OU159" t="str">
            <v/>
          </cell>
          <cell r="OV159" t="str">
            <v/>
          </cell>
          <cell r="OW159" t="str">
            <v/>
          </cell>
          <cell r="OX159" t="str">
            <v/>
          </cell>
          <cell r="OY159" t="str">
            <v/>
          </cell>
          <cell r="OZ159" t="str">
            <v/>
          </cell>
          <cell r="PA159" t="str">
            <v/>
          </cell>
          <cell r="PB159" t="str">
            <v/>
          </cell>
          <cell r="PC159" t="str">
            <v/>
          </cell>
          <cell r="PD159" t="str">
            <v/>
          </cell>
          <cell r="PE159" t="str">
            <v/>
          </cell>
          <cell r="PF159" t="str">
            <v/>
          </cell>
          <cell r="PG159" t="str">
            <v/>
          </cell>
          <cell r="PH159" t="str">
            <v/>
          </cell>
          <cell r="PI159" t="str">
            <v/>
          </cell>
          <cell r="PJ159" t="str">
            <v/>
          </cell>
          <cell r="PL159" t="str">
            <v xml:space="preserve">(fs: floor slab system) Floor slab system, certified: </v>
          </cell>
          <cell r="PM159" t="str">
            <v/>
          </cell>
          <cell r="PN159" t="str">
            <v/>
          </cell>
          <cell r="PO159" t="str">
            <v/>
          </cell>
          <cell r="PP159" t="str">
            <v/>
          </cell>
          <cell r="PQ159" t="str">
            <v/>
          </cell>
          <cell r="PR159" t="str">
            <v/>
          </cell>
          <cell r="PS159" t="str">
            <v/>
          </cell>
          <cell r="PT159" t="str">
            <v/>
          </cell>
          <cell r="PU159" t="str">
            <v/>
          </cell>
          <cell r="PV159" t="str">
            <v/>
          </cell>
          <cell r="PW159" t="str">
            <v/>
          </cell>
          <cell r="PX159" t="str">
            <v/>
          </cell>
          <cell r="PY159" t="str">
            <v/>
          </cell>
          <cell r="PZ159" t="str">
            <v/>
          </cell>
          <cell r="QA159" t="str">
            <v/>
          </cell>
          <cell r="QB159" t="str">
            <v/>
          </cell>
          <cell r="QC159" t="str">
            <v/>
          </cell>
          <cell r="QD159" t="str">
            <v/>
          </cell>
          <cell r="QE159" t="str">
            <v/>
          </cell>
          <cell r="QF159" t="str">
            <v/>
          </cell>
          <cell r="QG159" t="str">
            <v/>
          </cell>
          <cell r="QH159" t="str">
            <v/>
          </cell>
          <cell r="QI159" t="str">
            <v/>
          </cell>
          <cell r="QJ159" t="str">
            <v/>
          </cell>
          <cell r="QK159" t="str">
            <v/>
          </cell>
          <cell r="QL159" t="str">
            <v/>
          </cell>
          <cell r="QM159" t="str">
            <v/>
          </cell>
          <cell r="QN159" t="str">
            <v/>
          </cell>
          <cell r="QO159" t="str">
            <v/>
          </cell>
          <cell r="QP159" t="str">
            <v/>
          </cell>
          <cell r="QQ159" t="str">
            <v/>
          </cell>
          <cell r="QR159" t="str">
            <v/>
          </cell>
          <cell r="QS159" t="str">
            <v/>
          </cell>
          <cell r="QT159" t="str">
            <v/>
          </cell>
          <cell r="QU159" t="str">
            <v/>
          </cell>
          <cell r="QV159" t="str">
            <v/>
          </cell>
          <cell r="QW159" t="str">
            <v/>
          </cell>
          <cell r="QX159" t="str">
            <v/>
          </cell>
          <cell r="QY159" t="str">
            <v/>
          </cell>
          <cell r="QZ159" t="str">
            <v/>
          </cell>
          <cell r="RA159" t="str">
            <v/>
          </cell>
          <cell r="RB159" t="str">
            <v/>
          </cell>
          <cell r="RC159" t="str">
            <v/>
          </cell>
          <cell r="RD159" t="str">
            <v/>
          </cell>
          <cell r="RE159" t="str">
            <v/>
          </cell>
          <cell r="RF159" t="str">
            <v/>
          </cell>
          <cell r="RG159" t="str">
            <v/>
          </cell>
          <cell r="RH159" t="str">
            <v/>
          </cell>
          <cell r="RI159" t="str">
            <v/>
          </cell>
          <cell r="RL159" t="str">
            <v/>
          </cell>
        </row>
        <row r="160">
          <cell r="C160" t="str">
            <v>0374fs03</v>
          </cell>
          <cell r="MM160" t="str">
            <v/>
          </cell>
          <cell r="MV160" t="str">
            <v/>
          </cell>
          <cell r="NE160" t="str">
            <v>0633wi03-pro Passivhausfenster - smartwin historic - SWISSP. Ultimate PU</v>
          </cell>
          <cell r="NN160" t="str">
            <v>0320vs03-Wernig - Comfort Vent G 90-380</v>
          </cell>
          <cell r="NW160" t="str">
            <v/>
          </cell>
          <cell r="OF160" t="str">
            <v/>
          </cell>
          <cell r="OQ160" t="str">
            <v>FS01 - Foundation plate (Roofmate SL-A:240mm): 2 layers</v>
          </cell>
          <cell r="OR160" t="str">
            <v>FS02 - Foundation plate (Roofmate SL-A:330mm): 3 layers</v>
          </cell>
          <cell r="OS160" t="str">
            <v>FS03 - Foundation plate (Floormate  500-A/700-A:240mm): 2 layers</v>
          </cell>
          <cell r="OT160" t="str">
            <v>FS04 - Foundation plate (Floormate  500-A/700-A:300mm): 3 layers</v>
          </cell>
          <cell r="OU160" t="str">
            <v>BW01 - Basement wall (Xenergy SL:160mm): 1 layer</v>
          </cell>
          <cell r="OV160" t="str">
            <v>EW01 - External wall (lightweight construction)</v>
          </cell>
          <cell r="OW160" t="str">
            <v>EW02 - External wall (massive construction-WDVS)</v>
          </cell>
          <cell r="OX160" t="str">
            <v/>
          </cell>
          <cell r="OY160" t="str">
            <v/>
          </cell>
          <cell r="OZ160" t="str">
            <v/>
          </cell>
          <cell r="PA160" t="str">
            <v/>
          </cell>
          <cell r="PB160" t="str">
            <v/>
          </cell>
          <cell r="PC160" t="str">
            <v/>
          </cell>
          <cell r="PD160" t="str">
            <v/>
          </cell>
          <cell r="PE160" t="str">
            <v/>
          </cell>
          <cell r="PF160" t="str">
            <v/>
          </cell>
          <cell r="PG160" t="str">
            <v/>
          </cell>
          <cell r="PH160" t="str">
            <v/>
          </cell>
          <cell r="PI160" t="str">
            <v/>
          </cell>
          <cell r="PJ160" t="str">
            <v/>
          </cell>
          <cell r="PL160" t="str">
            <v>FSEW01 - DOW_1_1.1_RM_240 - Foundation plate - External wall (lightweight construction) - Roofmate SL-A; 240 mm: 2 layers</v>
          </cell>
          <cell r="PM160" t="str">
            <v>FSEW02 - DOW_1_1.2_RM_300 - Foundation plate - External wall (lightweight construction) - Roofmate SL-A; 300 mm: 3 layers</v>
          </cell>
          <cell r="PN160" t="str">
            <v>FSEW03 - DOW_1_1.3_FM_240 - Foundation plate - External wall (lightweight construction) - Floormate 500-A/700-A; 240 mm: 2 layers</v>
          </cell>
          <cell r="PO160" t="str">
            <v>FSEW04 - DOW_1_1.4_FM_300 - Foundation plate - External wall (lightweight construction) - Floormate 500-A/700-A; 300 mm: 3 layers</v>
          </cell>
          <cell r="PP160" t="str">
            <v>FSEW05 - DOW_1_1.5_RM_240 - Foundation plate - External wall (lightweight construction) - Roofmate SL-A; 240 mm: 2 layers</v>
          </cell>
          <cell r="PQ160" t="str">
            <v>FSEW06 - DOW_1_1.6_RM_300 - Foundation plate - External wall (lightweight construction) - Roofmate SL-A; 300 mm: 3 layers</v>
          </cell>
          <cell r="PR160" t="str">
            <v>FSEW07 - DOW_1_1.7_FM_240 - Foundation plate - External wall (lightweight construction) - Floormate 500-A/700-A; 240 mm: 2 layers</v>
          </cell>
          <cell r="PS160" t="str">
            <v>FSEW08 - DOW_1_1.8_FM_300 - Foundation plate - External wall (lightweight construction) - Floormate 500-A/700-A; 300 mm: 3 layers</v>
          </cell>
          <cell r="PT160" t="str">
            <v>FSEW09 - DOW_1_2.1_RM_240 - Foundation plate - External wall (massive construction) - Roofmate SL-A; 240 mm: 2 layers</v>
          </cell>
          <cell r="PU160" t="str">
            <v>FSEW10 - DOW_1_2.2_RM_300 - Foundation plate - External wall (massive construction) - Roofmate SL-A; 300 mm: 3 layers</v>
          </cell>
          <cell r="PV160" t="str">
            <v>FSEW11 - DOW_1_2.3_FM_240 - Foundation plate - External wall (massive construction) - Floormate 500-A/700-A; 240 mm: 2 layers</v>
          </cell>
          <cell r="PW160" t="str">
            <v>FSEW12 - DOW_1_2.4_FM_300 - Foundation plate - External wall (massive construction) - Floormate 500-A/700-A; 300 mm: 3 layers</v>
          </cell>
          <cell r="PX160" t="str">
            <v>FSEW13 - DOW_1_2.5_RM_240 - Foundation plate - External wall (massive construction) - Roofmate SL-A; 240 mm: 2 layers</v>
          </cell>
          <cell r="PY160" t="str">
            <v>FSEW14 - DOW_1_2.6_RM_300 - Foundation plate - External wall (massive construction) - Roofmate SL-A; 300 mm: 3 layers</v>
          </cell>
          <cell r="PZ160" t="str">
            <v>FSEW15 - DOW_1_2.7_FM_240 - Foundation plate - External wall (massive construction) - Floormate 500-A/700-A; 240 mm: 2 layers</v>
          </cell>
          <cell r="QA160" t="str">
            <v>FSEW16 - DOW_1_2.8_FM_300 - Foundation plate - External wall (massive construction) - Floormate 500-A/700-A; 300 mm: 3 layers</v>
          </cell>
          <cell r="QB160" t="str">
            <v>BFBW01 - DOW_2_1.1_RM_240 - Foundation plate - Basement wall (heated basement) - Roofmate SL-A; 240 mm: 2 layers</v>
          </cell>
          <cell r="QC160" t="str">
            <v>BFBW02 - DOW_2_1.2_RM_300 - Foundation plate - Basement wall (heated basement) - Floormate SL-A; 300 mm: 3 layers</v>
          </cell>
          <cell r="QD160" t="str">
            <v>BFBW03 - DOW_2_1.3_FM_240 - Foundation plate - Basement wall (heated basement) - Floormate 500-A/700-A; 240 mm: 2 layers</v>
          </cell>
          <cell r="QE160" t="str">
            <v>BFBW04 - DOW_2_1.4_FM_300 - Foundation plate - Basement wall (heated basement) - Floormate 500-A/700-A; 300 mm: 3 layers</v>
          </cell>
          <cell r="QF160" t="str">
            <v/>
          </cell>
          <cell r="QG160" t="str">
            <v/>
          </cell>
          <cell r="QH160" t="str">
            <v/>
          </cell>
          <cell r="QI160" t="str">
            <v/>
          </cell>
          <cell r="QJ160" t="str">
            <v/>
          </cell>
          <cell r="QK160" t="str">
            <v/>
          </cell>
          <cell r="QL160" t="str">
            <v/>
          </cell>
          <cell r="QM160" t="str">
            <v/>
          </cell>
          <cell r="QN160" t="str">
            <v/>
          </cell>
          <cell r="QO160" t="str">
            <v/>
          </cell>
          <cell r="QP160" t="str">
            <v/>
          </cell>
          <cell r="QQ160" t="str">
            <v/>
          </cell>
          <cell r="QR160" t="str">
            <v/>
          </cell>
          <cell r="QS160" t="str">
            <v/>
          </cell>
          <cell r="QT160" t="str">
            <v/>
          </cell>
          <cell r="QU160" t="str">
            <v/>
          </cell>
          <cell r="QV160" t="str">
            <v/>
          </cell>
          <cell r="QW160" t="str">
            <v/>
          </cell>
          <cell r="QX160" t="str">
            <v/>
          </cell>
          <cell r="QY160" t="str">
            <v/>
          </cell>
          <cell r="QZ160" t="str">
            <v/>
          </cell>
          <cell r="RA160" t="str">
            <v/>
          </cell>
          <cell r="RB160" t="str">
            <v/>
          </cell>
          <cell r="RC160" t="str">
            <v/>
          </cell>
          <cell r="RD160" t="str">
            <v/>
          </cell>
          <cell r="RE160" t="str">
            <v/>
          </cell>
          <cell r="RF160" t="str">
            <v/>
          </cell>
          <cell r="RG160" t="str">
            <v/>
          </cell>
          <cell r="RH160" t="str">
            <v/>
          </cell>
          <cell r="RI160" t="str">
            <v/>
          </cell>
          <cell r="RL160" t="str">
            <v/>
          </cell>
        </row>
        <row r="161">
          <cell r="C161" t="str">
            <v>0375fs03</v>
          </cell>
          <cell r="MM161" t="str">
            <v/>
          </cell>
          <cell r="MV161" t="str">
            <v/>
          </cell>
          <cell r="NE161" t="str">
            <v>0076wi03-pro Passivhausfenster  - smartwin - SuperSp. Tri-Seal</v>
          </cell>
          <cell r="NN161" t="str">
            <v>0748vs03-Wolf  - CWL-T-300 Excellent</v>
          </cell>
          <cell r="NW161" t="str">
            <v/>
          </cell>
          <cell r="OF161" t="str">
            <v/>
          </cell>
          <cell r="OQ161" t="str">
            <v>FS01 - Floor slab, insulation 240 mm</v>
          </cell>
          <cell r="OR161" t="str">
            <v>EW01 - External wall, EIFS (masonry)</v>
          </cell>
          <cell r="OS161" t="str">
            <v>EW02 - External wall,  Foamglas (masonry)</v>
          </cell>
          <cell r="OT161" t="str">
            <v>EW03 - External wall, EIFS (concrete wall)</v>
          </cell>
          <cell r="OU161" t="str">
            <v>EW04 - External wall,  Foamglas (concrete wall)</v>
          </cell>
          <cell r="OV161" t="str">
            <v>EW05 - External wall, EIFS (lightweight construction)</v>
          </cell>
          <cell r="OW161" t="str">
            <v>EW06 - External wall, Foamglas (lightweight construction)</v>
          </cell>
          <cell r="OX161" t="str">
            <v>EW07 - External wall, EIFS (core insulation)</v>
          </cell>
          <cell r="OY161" t="str">
            <v>EW08 - External wall, Foamglas (core insulation)</v>
          </cell>
          <cell r="OZ161" t="str">
            <v/>
          </cell>
          <cell r="PA161" t="str">
            <v/>
          </cell>
          <cell r="PB161" t="str">
            <v/>
          </cell>
          <cell r="PC161" t="str">
            <v/>
          </cell>
          <cell r="PD161" t="str">
            <v/>
          </cell>
          <cell r="PE161" t="str">
            <v/>
          </cell>
          <cell r="PF161" t="str">
            <v/>
          </cell>
          <cell r="PG161" t="str">
            <v/>
          </cell>
          <cell r="PH161" t="str">
            <v/>
          </cell>
          <cell r="PI161" t="str">
            <v/>
          </cell>
          <cell r="PJ161" t="str">
            <v/>
          </cell>
          <cell r="PL161" t="str">
            <v>FSEW01 - 1_AW-WDVS - External wall - Floor slab</v>
          </cell>
          <cell r="PM161" t="str">
            <v>FSEW02 - 2.1_AW-WDVS - External wall - Floor slab</v>
          </cell>
          <cell r="PN161" t="str">
            <v>FSEW03 - 2.2_AW-WDVS - External wall - Floor slab</v>
          </cell>
          <cell r="PO161" t="str">
            <v>FSEW04 - 3_AW-WDVS - External wall - Floor slab</v>
          </cell>
          <cell r="PP161" t="str">
            <v>FSEW05 - 4_AW-WDVS - External wall - Floor slab</v>
          </cell>
          <cell r="PQ161" t="str">
            <v>FSEW06 - 5_AW-VMS - External wall - Floor slab</v>
          </cell>
          <cell r="PR161" t="str">
            <v/>
          </cell>
          <cell r="PS161" t="str">
            <v/>
          </cell>
          <cell r="PT161" t="str">
            <v/>
          </cell>
          <cell r="PU161" t="str">
            <v/>
          </cell>
          <cell r="PV161" t="str">
            <v/>
          </cell>
          <cell r="PW161" t="str">
            <v/>
          </cell>
          <cell r="PX161" t="str">
            <v/>
          </cell>
          <cell r="PY161" t="str">
            <v/>
          </cell>
          <cell r="PZ161" t="str">
            <v/>
          </cell>
          <cell r="QA161" t="str">
            <v/>
          </cell>
          <cell r="QB161" t="str">
            <v/>
          </cell>
          <cell r="QC161" t="str">
            <v/>
          </cell>
          <cell r="QD161" t="str">
            <v/>
          </cell>
          <cell r="QE161" t="str">
            <v/>
          </cell>
          <cell r="QF161" t="str">
            <v/>
          </cell>
          <cell r="QG161" t="str">
            <v/>
          </cell>
          <cell r="QH161" t="str">
            <v/>
          </cell>
          <cell r="QI161" t="str">
            <v/>
          </cell>
          <cell r="QJ161" t="str">
            <v/>
          </cell>
          <cell r="QK161" t="str">
            <v/>
          </cell>
          <cell r="QL161" t="str">
            <v/>
          </cell>
          <cell r="QM161" t="str">
            <v/>
          </cell>
          <cell r="QN161" t="str">
            <v/>
          </cell>
          <cell r="QO161" t="str">
            <v/>
          </cell>
          <cell r="QP161" t="str">
            <v/>
          </cell>
          <cell r="QQ161" t="str">
            <v/>
          </cell>
          <cell r="QR161" t="str">
            <v/>
          </cell>
          <cell r="QS161" t="str">
            <v/>
          </cell>
          <cell r="QT161" t="str">
            <v/>
          </cell>
          <cell r="QU161" t="str">
            <v/>
          </cell>
          <cell r="QV161" t="str">
            <v/>
          </cell>
          <cell r="QW161" t="str">
            <v/>
          </cell>
          <cell r="QX161" t="str">
            <v/>
          </cell>
          <cell r="QY161" t="str">
            <v/>
          </cell>
          <cell r="QZ161" t="str">
            <v/>
          </cell>
          <cell r="RA161" t="str">
            <v/>
          </cell>
          <cell r="RB161" t="str">
            <v/>
          </cell>
          <cell r="RC161" t="str">
            <v/>
          </cell>
          <cell r="RD161" t="str">
            <v/>
          </cell>
          <cell r="RE161" t="str">
            <v/>
          </cell>
          <cell r="RF161" t="str">
            <v/>
          </cell>
          <cell r="RG161" t="str">
            <v/>
          </cell>
          <cell r="RH161" t="str">
            <v/>
          </cell>
          <cell r="RI161" t="str">
            <v/>
          </cell>
          <cell r="RL161" t="str">
            <v/>
          </cell>
        </row>
        <row r="162">
          <cell r="C162" t="str">
            <v>0376fs03</v>
          </cell>
          <cell r="MM162" t="str">
            <v/>
          </cell>
          <cell r="MV162" t="str">
            <v/>
          </cell>
          <cell r="NE162" t="str">
            <v>0077wi03-profine - TROCAL® 88+ Flügelüberschlagverklebung - SWISSP. V</v>
          </cell>
          <cell r="NN162" t="str">
            <v>0596vs03-Wolf  - CWL-F-150 Excellent</v>
          </cell>
          <cell r="NW162" t="str">
            <v/>
          </cell>
          <cell r="OF162" t="str">
            <v/>
          </cell>
          <cell r="OQ162" t="str">
            <v>EW01 - External wall (concrete formwork)</v>
          </cell>
          <cell r="OR162" t="str">
            <v>EW02 - External wall (concrete wall)</v>
          </cell>
          <cell r="OS162" t="str">
            <v>EW03 - External wall (masonry)</v>
          </cell>
          <cell r="OT162" t="str">
            <v>EW04 - External wall (masonry with brick facade.)</v>
          </cell>
          <cell r="OU162" t="str">
            <v>EW05 - External wall (timber construction)</v>
          </cell>
          <cell r="OV162" t="str">
            <v>FS01 - Floor slab, insulation 300 mm</v>
          </cell>
          <cell r="OW162" t="str">
            <v>FS02 - Floor slab, insulation 200 mm</v>
          </cell>
          <cell r="OX162" t="str">
            <v/>
          </cell>
          <cell r="OY162" t="str">
            <v/>
          </cell>
          <cell r="OZ162" t="str">
            <v/>
          </cell>
          <cell r="PA162" t="str">
            <v/>
          </cell>
          <cell r="PB162" t="str">
            <v/>
          </cell>
          <cell r="PC162" t="str">
            <v/>
          </cell>
          <cell r="PD162" t="str">
            <v/>
          </cell>
          <cell r="PE162" t="str">
            <v/>
          </cell>
          <cell r="PF162" t="str">
            <v/>
          </cell>
          <cell r="PG162" t="str">
            <v/>
          </cell>
          <cell r="PH162" t="str">
            <v/>
          </cell>
          <cell r="PI162" t="str">
            <v/>
          </cell>
          <cell r="PJ162" t="str">
            <v/>
          </cell>
          <cell r="PL162" t="str">
            <v>FSEW01 - 01_AW-Formwork - External wall - Floor slab</v>
          </cell>
          <cell r="PM162" t="str">
            <v>FSEW02 - 01_AW-Formwork - External wall - Floor slab</v>
          </cell>
          <cell r="PN162" t="str">
            <v>FSEW03 - 02_AW-WDVS - External wall - Floor slab</v>
          </cell>
          <cell r="PO162" t="str">
            <v>FSEW04 - 02_AW-WDVS - External wall - Floor slab</v>
          </cell>
          <cell r="PP162" t="str">
            <v>FSEW05 - 03_AW-WDVS-masonry - External wall - Floor slab</v>
          </cell>
          <cell r="PQ162" t="str">
            <v>FSEW06 - 03_AW-WDVS-masonry - External wall - Floor slab</v>
          </cell>
          <cell r="PR162" t="str">
            <v>FSEW07 - 031_AW-WDVS-KF - External wall - Floor slab</v>
          </cell>
          <cell r="PS162" t="str">
            <v>FSEW08 - 031_AW-WDVS-KF - External wall - Floor slab</v>
          </cell>
          <cell r="PT162" t="str">
            <v>FSEW09 - 04_AW-Holz-hinterlüftet - External wall - Floor slab</v>
          </cell>
          <cell r="PU162" t="str">
            <v>FSEW10 - 04_AW-Holz-hinterlüftet - External wall - Floor slab</v>
          </cell>
          <cell r="PV162" t="str">
            <v/>
          </cell>
          <cell r="PW162" t="str">
            <v/>
          </cell>
          <cell r="PX162" t="str">
            <v/>
          </cell>
          <cell r="PY162" t="str">
            <v/>
          </cell>
          <cell r="PZ162" t="str">
            <v/>
          </cell>
          <cell r="QA162" t="str">
            <v/>
          </cell>
          <cell r="QB162" t="str">
            <v/>
          </cell>
          <cell r="QC162" t="str">
            <v/>
          </cell>
          <cell r="QD162" t="str">
            <v/>
          </cell>
          <cell r="QE162" t="str">
            <v/>
          </cell>
          <cell r="QF162" t="str">
            <v/>
          </cell>
          <cell r="QG162" t="str">
            <v/>
          </cell>
          <cell r="QH162" t="str">
            <v/>
          </cell>
          <cell r="QI162" t="str">
            <v/>
          </cell>
          <cell r="QJ162" t="str">
            <v/>
          </cell>
          <cell r="QK162" t="str">
            <v/>
          </cell>
          <cell r="QL162" t="str">
            <v/>
          </cell>
          <cell r="QM162" t="str">
            <v/>
          </cell>
          <cell r="QN162" t="str">
            <v/>
          </cell>
          <cell r="QO162" t="str">
            <v/>
          </cell>
          <cell r="QP162" t="str">
            <v/>
          </cell>
          <cell r="QQ162" t="str">
            <v/>
          </cell>
          <cell r="QR162" t="str">
            <v/>
          </cell>
          <cell r="QS162" t="str">
            <v/>
          </cell>
          <cell r="QT162" t="str">
            <v/>
          </cell>
          <cell r="QU162" t="str">
            <v/>
          </cell>
          <cell r="QV162" t="str">
            <v/>
          </cell>
          <cell r="QW162" t="str">
            <v/>
          </cell>
          <cell r="QX162" t="str">
            <v/>
          </cell>
          <cell r="QY162" t="str">
            <v/>
          </cell>
          <cell r="QZ162" t="str">
            <v/>
          </cell>
          <cell r="RA162" t="str">
            <v/>
          </cell>
          <cell r="RB162" t="str">
            <v/>
          </cell>
          <cell r="RC162" t="str">
            <v/>
          </cell>
          <cell r="RD162" t="str">
            <v/>
          </cell>
          <cell r="RE162" t="str">
            <v/>
          </cell>
          <cell r="RF162" t="str">
            <v/>
          </cell>
          <cell r="RG162" t="str">
            <v/>
          </cell>
          <cell r="RH162" t="str">
            <v/>
          </cell>
          <cell r="RI162" t="str">
            <v/>
          </cell>
          <cell r="RL162" t="str">
            <v/>
          </cell>
        </row>
        <row r="163">
          <cell r="C163" t="str">
            <v>0379fs03</v>
          </cell>
          <cell r="MM163" t="str">
            <v/>
          </cell>
          <cell r="MV163" t="str">
            <v/>
          </cell>
          <cell r="NE163" t="str">
            <v>0078wi03-profine - KÖMMERLING 88plus Flügelüberschlagverklebung - SWISSP. V</v>
          </cell>
          <cell r="NN163" t="str">
            <v>0558vs03-Wolf  - CWL - 300 Excellent</v>
          </cell>
          <cell r="NW163" t="str">
            <v/>
          </cell>
          <cell r="OF163" t="str">
            <v/>
          </cell>
          <cell r="OQ163" t="str">
            <v>EW01 - External wall, formwork</v>
          </cell>
          <cell r="OR163" t="str">
            <v>EW02 - External wall, EIFS</v>
          </cell>
          <cell r="OS163" t="str">
            <v>EW03 - External wall, Timber lightweight construction</v>
          </cell>
          <cell r="OT163" t="str">
            <v/>
          </cell>
          <cell r="OU163" t="str">
            <v/>
          </cell>
          <cell r="OV163" t="str">
            <v/>
          </cell>
          <cell r="OW163" t="str">
            <v/>
          </cell>
          <cell r="OX163" t="str">
            <v/>
          </cell>
          <cell r="OY163" t="str">
            <v/>
          </cell>
          <cell r="OZ163" t="str">
            <v/>
          </cell>
          <cell r="PA163" t="str">
            <v/>
          </cell>
          <cell r="PB163" t="str">
            <v/>
          </cell>
          <cell r="PC163" t="str">
            <v/>
          </cell>
          <cell r="PD163" t="str">
            <v/>
          </cell>
          <cell r="PE163" t="str">
            <v/>
          </cell>
          <cell r="PF163" t="str">
            <v/>
          </cell>
          <cell r="PG163" t="str">
            <v/>
          </cell>
          <cell r="PH163" t="str">
            <v/>
          </cell>
          <cell r="PI163" t="str">
            <v/>
          </cell>
          <cell r="PJ163" t="str">
            <v/>
          </cell>
          <cell r="PL163" t="str">
            <v>FSEW01 - Case I - External wall - Floor slab</v>
          </cell>
          <cell r="PM163" t="str">
            <v>FSEW02 - Case II - External wall - Floor slab</v>
          </cell>
          <cell r="PN163" t="str">
            <v>FSEW03 - Case III variant I - External wall - Floor slab</v>
          </cell>
          <cell r="PO163" t="str">
            <v>FSEW04 - Case III variant II - External wall - Floor slab</v>
          </cell>
          <cell r="PP163" t="str">
            <v/>
          </cell>
          <cell r="PQ163" t="str">
            <v/>
          </cell>
          <cell r="PR163" t="str">
            <v/>
          </cell>
          <cell r="PS163" t="str">
            <v/>
          </cell>
          <cell r="PT163" t="str">
            <v/>
          </cell>
          <cell r="PU163" t="str">
            <v/>
          </cell>
          <cell r="PV163" t="str">
            <v/>
          </cell>
          <cell r="PW163" t="str">
            <v/>
          </cell>
          <cell r="PX163" t="str">
            <v/>
          </cell>
          <cell r="PY163" t="str">
            <v/>
          </cell>
          <cell r="PZ163" t="str">
            <v/>
          </cell>
          <cell r="QA163" t="str">
            <v/>
          </cell>
          <cell r="QB163" t="str">
            <v/>
          </cell>
          <cell r="QC163" t="str">
            <v/>
          </cell>
          <cell r="QD163" t="str">
            <v/>
          </cell>
          <cell r="QE163" t="str">
            <v/>
          </cell>
          <cell r="QF163" t="str">
            <v/>
          </cell>
          <cell r="QG163" t="str">
            <v/>
          </cell>
          <cell r="QH163" t="str">
            <v/>
          </cell>
          <cell r="QI163" t="str">
            <v/>
          </cell>
          <cell r="QJ163" t="str">
            <v/>
          </cell>
          <cell r="QK163" t="str">
            <v/>
          </cell>
          <cell r="QL163" t="str">
            <v/>
          </cell>
          <cell r="QM163" t="str">
            <v/>
          </cell>
          <cell r="QN163" t="str">
            <v/>
          </cell>
          <cell r="QO163" t="str">
            <v/>
          </cell>
          <cell r="QP163" t="str">
            <v/>
          </cell>
          <cell r="QQ163" t="str">
            <v/>
          </cell>
          <cell r="QR163" t="str">
            <v/>
          </cell>
          <cell r="QS163" t="str">
            <v/>
          </cell>
          <cell r="QT163" t="str">
            <v/>
          </cell>
          <cell r="QU163" t="str">
            <v/>
          </cell>
          <cell r="QV163" t="str">
            <v/>
          </cell>
          <cell r="QW163" t="str">
            <v/>
          </cell>
          <cell r="QX163" t="str">
            <v/>
          </cell>
          <cell r="QY163" t="str">
            <v/>
          </cell>
          <cell r="QZ163" t="str">
            <v/>
          </cell>
          <cell r="RA163" t="str">
            <v/>
          </cell>
          <cell r="RB163" t="str">
            <v/>
          </cell>
          <cell r="RC163" t="str">
            <v/>
          </cell>
          <cell r="RD163" t="str">
            <v/>
          </cell>
          <cell r="RE163" t="str">
            <v/>
          </cell>
          <cell r="RF163" t="str">
            <v/>
          </cell>
          <cell r="RG163" t="str">
            <v/>
          </cell>
          <cell r="RH163" t="str">
            <v/>
          </cell>
          <cell r="RI163" t="str">
            <v/>
          </cell>
          <cell r="RL163" t="str">
            <v/>
          </cell>
        </row>
        <row r="164">
          <cell r="C164" t="str">
            <v>0377fs03</v>
          </cell>
          <cell r="MM164" t="str">
            <v/>
          </cell>
          <cell r="MV164" t="str">
            <v/>
          </cell>
          <cell r="NE164" t="str">
            <v>0079wi03-profine - KBE System_88mm  - Passivhaus - SWISSP. V</v>
          </cell>
          <cell r="NN164" t="str">
            <v>0493vs03-Wolf  - CWL-F-300 Excellent</v>
          </cell>
          <cell r="NW164" t="str">
            <v/>
          </cell>
          <cell r="OF164" t="str">
            <v/>
          </cell>
          <cell r="OQ164" t="str">
            <v>EW01 - External wall, concrete formwork (60/140)</v>
          </cell>
          <cell r="OR164" t="str">
            <v>EW02 - External wall, concrete formwork (60/240)</v>
          </cell>
          <cell r="OS164" t="str">
            <v>EW03 - External wall, EIFS 220 mm (masonry)</v>
          </cell>
          <cell r="OT164" t="str">
            <v>EW04 - External wall, EIFS 340 mm (masonry)</v>
          </cell>
          <cell r="OU164" t="str">
            <v>EW05 - External wall (timber frame construction)</v>
          </cell>
          <cell r="OV164" t="str">
            <v>FS01 - Floor slab with insulation 120 mm</v>
          </cell>
          <cell r="OW164" t="str">
            <v>FS02 - Floor slab with insulation 200 mm</v>
          </cell>
          <cell r="OX164" t="str">
            <v>FS03 - Floor slab with insulation 320 mm</v>
          </cell>
          <cell r="OY164" t="str">
            <v/>
          </cell>
          <cell r="OZ164" t="str">
            <v/>
          </cell>
          <cell r="PA164" t="str">
            <v/>
          </cell>
          <cell r="PB164" t="str">
            <v/>
          </cell>
          <cell r="PC164" t="str">
            <v/>
          </cell>
          <cell r="PD164" t="str">
            <v/>
          </cell>
          <cell r="PE164" t="str">
            <v/>
          </cell>
          <cell r="PF164" t="str">
            <v/>
          </cell>
          <cell r="PG164" t="str">
            <v/>
          </cell>
          <cell r="PH164" t="str">
            <v/>
          </cell>
          <cell r="PI164" t="str">
            <v/>
          </cell>
          <cell r="PJ164" t="str">
            <v/>
          </cell>
          <cell r="PL164" t="str">
            <v>FSEW01 - 01.01_AW-SchS-Jackodur_120 - External wall - Floor slab</v>
          </cell>
          <cell r="PM164" t="str">
            <v>FSEW02 - 01.02_AW-SchS-Jackodur_200 - External wall - Floor slab</v>
          </cell>
          <cell r="PN164" t="str">
            <v>FSEW03 - 01.03_AW-SchS-Jackodur_320 - External wall - Floor slab</v>
          </cell>
          <cell r="PO164" t="str">
            <v>FSEW04 - 02.01_AW-WDVS-Jackodur_120 - External wall - Floor slab</v>
          </cell>
          <cell r="PP164" t="str">
            <v>FSEW05 - 02.02_AW-WDVS-Jackodur_200 - External wall - Floor slab</v>
          </cell>
          <cell r="PQ164" t="str">
            <v>FSEW06 - 02.03_AW-WDVS-Jackodur_320 - External wall - Floor slab</v>
          </cell>
          <cell r="PR164" t="str">
            <v>FSEW07 - 03.01_AW-HZLB-Jackodur_120 - External wall - Floor slab</v>
          </cell>
          <cell r="PS164" t="str">
            <v>FSEW08 - 03.02_AW-HZLB-Jackodur_200 - External wall - Floor slab</v>
          </cell>
          <cell r="PT164" t="str">
            <v>FSEW09 - 03.03_AW-HZLB-Jackodur_320 - External wall - Floor slab</v>
          </cell>
          <cell r="PU164" t="str">
            <v>FSEW10 - 04.01_AW-ZSMW-Jackodur_120 - External wall - Floor slab</v>
          </cell>
          <cell r="PV164" t="str">
            <v>FSEW11 - 04.02_AW-ZSMW-Jackodur_200 - External wall - Floor slab</v>
          </cell>
          <cell r="PW164" t="str">
            <v/>
          </cell>
          <cell r="PX164" t="str">
            <v/>
          </cell>
          <cell r="PY164" t="str">
            <v/>
          </cell>
          <cell r="PZ164" t="str">
            <v/>
          </cell>
          <cell r="QA164" t="str">
            <v/>
          </cell>
          <cell r="QB164" t="str">
            <v/>
          </cell>
          <cell r="QC164" t="str">
            <v/>
          </cell>
          <cell r="QD164" t="str">
            <v/>
          </cell>
          <cell r="QE164" t="str">
            <v/>
          </cell>
          <cell r="QF164" t="str">
            <v/>
          </cell>
          <cell r="QG164" t="str">
            <v/>
          </cell>
          <cell r="QH164" t="str">
            <v/>
          </cell>
          <cell r="QI164" t="str">
            <v/>
          </cell>
          <cell r="QJ164" t="str">
            <v/>
          </cell>
          <cell r="QK164" t="str">
            <v/>
          </cell>
          <cell r="QL164" t="str">
            <v/>
          </cell>
          <cell r="QM164" t="str">
            <v/>
          </cell>
          <cell r="QN164" t="str">
            <v/>
          </cell>
          <cell r="QO164" t="str">
            <v/>
          </cell>
          <cell r="QP164" t="str">
            <v/>
          </cell>
          <cell r="QQ164" t="str">
            <v/>
          </cell>
          <cell r="QR164" t="str">
            <v/>
          </cell>
          <cell r="QS164" t="str">
            <v/>
          </cell>
          <cell r="QT164" t="str">
            <v/>
          </cell>
          <cell r="QU164" t="str">
            <v/>
          </cell>
          <cell r="QV164" t="str">
            <v/>
          </cell>
          <cell r="QW164" t="str">
            <v/>
          </cell>
          <cell r="QX164" t="str">
            <v/>
          </cell>
          <cell r="QY164" t="str">
            <v/>
          </cell>
          <cell r="QZ164" t="str">
            <v/>
          </cell>
          <cell r="RA164" t="str">
            <v/>
          </cell>
          <cell r="RB164" t="str">
            <v/>
          </cell>
          <cell r="RC164" t="str">
            <v/>
          </cell>
          <cell r="RD164" t="str">
            <v/>
          </cell>
          <cell r="RE164" t="str">
            <v/>
          </cell>
          <cell r="RF164" t="str">
            <v/>
          </cell>
          <cell r="RG164" t="str">
            <v/>
          </cell>
          <cell r="RH164" t="str">
            <v/>
          </cell>
          <cell r="RI164" t="str">
            <v/>
          </cell>
          <cell r="RL164" t="str">
            <v/>
          </cell>
        </row>
        <row r="165">
          <cell r="MM165" t="str">
            <v/>
          </cell>
          <cell r="MV165" t="str">
            <v/>
          </cell>
          <cell r="NE165" t="str">
            <v>0080wi03-profine - eCo2 - Thermix</v>
          </cell>
          <cell r="NN165" t="str">
            <v>0324vs03-Wolf  - CWL - 400 Excellent</v>
          </cell>
          <cell r="NW165" t="str">
            <v/>
          </cell>
          <cell r="OF165" t="str">
            <v/>
          </cell>
          <cell r="OQ165" t="str">
            <v/>
          </cell>
          <cell r="OR165" t="str">
            <v/>
          </cell>
          <cell r="OS165" t="str">
            <v/>
          </cell>
          <cell r="OT165" t="str">
            <v/>
          </cell>
          <cell r="OU165" t="str">
            <v/>
          </cell>
          <cell r="OV165" t="str">
            <v/>
          </cell>
          <cell r="OW165" t="str">
            <v/>
          </cell>
          <cell r="OX165" t="str">
            <v/>
          </cell>
          <cell r="OY165" t="str">
            <v/>
          </cell>
          <cell r="OZ165" t="str">
            <v/>
          </cell>
          <cell r="PA165" t="str">
            <v/>
          </cell>
          <cell r="PB165" t="str">
            <v/>
          </cell>
          <cell r="PC165" t="str">
            <v/>
          </cell>
          <cell r="PD165" t="str">
            <v/>
          </cell>
          <cell r="PE165" t="str">
            <v/>
          </cell>
          <cell r="PF165" t="str">
            <v/>
          </cell>
          <cell r="PG165" t="str">
            <v/>
          </cell>
          <cell r="PH165" t="str">
            <v/>
          </cell>
          <cell r="PI165" t="str">
            <v/>
          </cell>
          <cell r="PJ165" t="str">
            <v/>
          </cell>
          <cell r="PL165" t="str">
            <v>(es: enerphit system) EnerPHit external insulation system, certified:</v>
          </cell>
          <cell r="PM165" t="str">
            <v/>
          </cell>
          <cell r="PN165" t="str">
            <v/>
          </cell>
          <cell r="PO165" t="str">
            <v/>
          </cell>
          <cell r="PP165" t="str">
            <v/>
          </cell>
          <cell r="PQ165" t="str">
            <v/>
          </cell>
          <cell r="PR165" t="str">
            <v/>
          </cell>
          <cell r="PS165" t="str">
            <v/>
          </cell>
          <cell r="PT165" t="str">
            <v/>
          </cell>
          <cell r="PU165" t="str">
            <v/>
          </cell>
          <cell r="PV165" t="str">
            <v/>
          </cell>
          <cell r="PW165" t="str">
            <v/>
          </cell>
          <cell r="PX165" t="str">
            <v/>
          </cell>
          <cell r="PY165" t="str">
            <v/>
          </cell>
          <cell r="PZ165" t="str">
            <v/>
          </cell>
          <cell r="QA165" t="str">
            <v/>
          </cell>
          <cell r="QB165" t="str">
            <v/>
          </cell>
          <cell r="QC165" t="str">
            <v/>
          </cell>
          <cell r="QD165" t="str">
            <v/>
          </cell>
          <cell r="QE165" t="str">
            <v/>
          </cell>
          <cell r="QF165" t="str">
            <v/>
          </cell>
          <cell r="QG165" t="str">
            <v/>
          </cell>
          <cell r="QH165" t="str">
            <v/>
          </cell>
          <cell r="QI165" t="str">
            <v/>
          </cell>
          <cell r="QJ165" t="str">
            <v/>
          </cell>
          <cell r="QK165" t="str">
            <v/>
          </cell>
          <cell r="QL165" t="str">
            <v/>
          </cell>
          <cell r="QM165" t="str">
            <v/>
          </cell>
          <cell r="QN165" t="str">
            <v/>
          </cell>
          <cell r="QO165" t="str">
            <v/>
          </cell>
          <cell r="QP165" t="str">
            <v/>
          </cell>
          <cell r="QQ165" t="str">
            <v/>
          </cell>
          <cell r="QR165" t="str">
            <v/>
          </cell>
          <cell r="QS165" t="str">
            <v/>
          </cell>
          <cell r="QT165" t="str">
            <v/>
          </cell>
          <cell r="QU165" t="str">
            <v/>
          </cell>
          <cell r="QV165" t="str">
            <v/>
          </cell>
          <cell r="QW165" t="str">
            <v/>
          </cell>
          <cell r="QX165" t="str">
            <v/>
          </cell>
          <cell r="QY165" t="str">
            <v/>
          </cell>
          <cell r="QZ165" t="str">
            <v/>
          </cell>
          <cell r="RA165" t="str">
            <v/>
          </cell>
          <cell r="RB165" t="str">
            <v/>
          </cell>
          <cell r="RC165" t="str">
            <v/>
          </cell>
          <cell r="RD165" t="str">
            <v/>
          </cell>
          <cell r="RE165" t="str">
            <v/>
          </cell>
          <cell r="RF165" t="str">
            <v/>
          </cell>
          <cell r="RG165" t="str">
            <v/>
          </cell>
          <cell r="RH165" t="str">
            <v/>
          </cell>
          <cell r="RI165" t="str">
            <v/>
          </cell>
          <cell r="RL165" t="str">
            <v/>
          </cell>
        </row>
        <row r="166">
          <cell r="C166" t="str">
            <v>0511es03</v>
          </cell>
          <cell r="MM166" t="str">
            <v/>
          </cell>
          <cell r="MV166" t="str">
            <v/>
          </cell>
          <cell r="NE166" t="str">
            <v>0636wi03-PURAL - eco90 - SWISSP. Ultimate PU</v>
          </cell>
          <cell r="NN166" t="str">
            <v>0323vs03-Wolf  - CWL - 400</v>
          </cell>
          <cell r="NW166" t="str">
            <v/>
          </cell>
          <cell r="OF166" t="str">
            <v/>
          </cell>
          <cell r="OQ166" t="str">
            <v>EW01 - Massive wall with EIFS</v>
          </cell>
          <cell r="OR166" t="str">
            <v>UW01 - Staircase wall</v>
          </cell>
          <cell r="OS166" t="str">
            <v>TC01 - 4a - Top floor ceiling</v>
          </cell>
          <cell r="OT166" t="str">
            <v>TC02 - 4e - Top floor ceiling</v>
          </cell>
          <cell r="OU166" t="str">
            <v>TC03 - 4i - Top floor ceiling</v>
          </cell>
          <cell r="OV166" t="str">
            <v>RO01 - 5a - Double pitched roof</v>
          </cell>
          <cell r="OW166" t="str">
            <v>RO02 - 6a - Double pitched roof with insulation between, under and on rafters</v>
          </cell>
          <cell r="OX166" t="str">
            <v>RO03 - 7a - Double pitched roof with insulation between rafters and vacuum insulation</v>
          </cell>
          <cell r="OY166" t="str">
            <v>CC01 - 5c/6c - Rafter roof insulation</v>
          </cell>
          <cell r="OZ166" t="str">
            <v>CC02 - 7c - Rafter roof insulation</v>
          </cell>
          <cell r="PA166" t="str">
            <v>TC01 - 9 - Massive concrete ceiling</v>
          </cell>
          <cell r="PB166" t="str">
            <v>TC02 - 10 - Wooden beam ceiling</v>
          </cell>
          <cell r="PC166" t="str">
            <v>BC01 - 2a - Basement ceiling with mineral wool</v>
          </cell>
          <cell r="PD166" t="str">
            <v>BC02 - 2d - Basement ceiling with vacuum insulation</v>
          </cell>
          <cell r="PE166" t="str">
            <v>BC03 - 2f - Vaulted ceiling</v>
          </cell>
          <cell r="PF166" t="str">
            <v>BW01 - 2a - Basement wall with concrete wall</v>
          </cell>
          <cell r="PG166" t="str">
            <v>BW02 - 2d - Basement wall with concrete wall und vacuum insulation</v>
          </cell>
          <cell r="PH166" t="str">
            <v>BW03 - 2f - Basement wall with masonry</v>
          </cell>
          <cell r="PI166" t="str">
            <v>EW02 - gable wall</v>
          </cell>
          <cell r="PJ166" t="str">
            <v/>
          </cell>
          <cell r="PL166" t="str">
            <v>BCEW01 - ISOV_M-AD_2a_MB-WDVS - External wall - Basement ceiling - unheated basement</v>
          </cell>
          <cell r="PM166" t="str">
            <v>BCIW01 - ISOV_M-AD_2b_MB-WDVS - Basement ceiling - Basement - internal wall - unheated basement</v>
          </cell>
          <cell r="PN166" t="str">
            <v>BCEW02 - ISOV_M-AD_2d_MB-WDVS - External wall - Basement ceiling (with vacuum insulation) - unheated basement</v>
          </cell>
          <cell r="PO166" t="str">
            <v>BCIW02 - ISOV_M-AD_2e_MB-WDVS - Basement ceiling - Basement - internal wall (vacuum insulation) - unheated basement</v>
          </cell>
          <cell r="PP166" t="str">
            <v>BCEW03 - ISOV_M-AD_2f_MB-WDVS - External wall - Vaulted ceiling - unheated basement</v>
          </cell>
          <cell r="PQ166" t="str">
            <v>BCIW03 - ISOV_M-AD_2g_MB-WDVS - Vaulted ceiling - Basement - internal wall - unheated basement</v>
          </cell>
          <cell r="PR166" t="str">
            <v>EWCE01 - ISOV_M-AD_3a_MB_WDVS - Intermediate floor</v>
          </cell>
          <cell r="PS166" t="str">
            <v>EWEC01 - ISOV_M-AD_3c_MB-WDVS - Exterior corner External wall</v>
          </cell>
          <cell r="PT166" t="str">
            <v>EWIC01 - ISOV_M-AD_3d_MB-WDVS - Interior corner External wall</v>
          </cell>
          <cell r="PU166" t="str">
            <v>EWIW01 - ISOV_M-AD_3e_MB-WDVS - Internal wall - External wall</v>
          </cell>
          <cell r="PV166" t="str">
            <v>EWCE02 - ISOV_M-AD_3h_MB-WDVS - Intermediate floor - Wooden beam ceiling</v>
          </cell>
          <cell r="PW166" t="str">
            <v>TCEA01 - ISOV_M-AD_4a_MB-WDVS - Top floor ceiling - External wall - concrete ceiling without installation layer</v>
          </cell>
          <cell r="PX166" t="str">
            <v>TCGA01 - ISOV_M-AD_4b_MB-WDVS - Top floor ceiling - gable wall - concrete ceiling</v>
          </cell>
          <cell r="PY166" t="str">
            <v>TCIW01 - ISOV_M-AD_4c_MB-WDVS - Internal wall - Top floor ceiling - concrete ceiling without installation layer</v>
          </cell>
          <cell r="PZ166" t="str">
            <v>TCSC01 - ISOV_M-AD_4d_MB-WDVS - Staircase wall - Top floor ceiling</v>
          </cell>
          <cell r="QA166" t="str">
            <v>TCEA02 - ISOV_M-AD_4e_MB-WDVS - External wall - Top floor ceiling - concrete ceiling with installation layer</v>
          </cell>
          <cell r="QB166" t="str">
            <v>TCGA02 - ISOV_M-AD_4f_MB-WDVS - Top floor ceiling - gable wall - concrete ceiling with installation layer</v>
          </cell>
          <cell r="QC166" t="str">
            <v>TCIW02 - ISOV_M-AD_4g_MB-WDVS - Internal wall - Top floor ceiling - concrete ceiling with installation layer</v>
          </cell>
          <cell r="QD166" t="str">
            <v>TCEA03 - ISOV_M-AD_4h_MB-WDVS - Top floor ceiling - External wall - concrete ceiling with installation layer</v>
          </cell>
          <cell r="QE166" t="str">
            <v>TCEA03 - ISOV_M-AD_4i_MB-WDVS - External wall - Top floor ceiling - Wooden beam ceiling with installation layer</v>
          </cell>
          <cell r="QF166" t="str">
            <v>TCGA03 - ISOV_M-AD_4k_MB-WDVS - Top floor ceiling - gable wall - Wooden beam ceiling with installation layer</v>
          </cell>
          <cell r="QG166" t="str">
            <v>TCIW03 - ISOV_M-AD_4l_MB-WDVS - Top floor ceiling - Internal wall - Wooden beam ceiling with installation layer</v>
          </cell>
          <cell r="QH166" t="str">
            <v>TCEA04 - ISOV_M-AD_4n_MB-WDVS - External wall - Top floor ceiling - Wooden beam ceiling with installation layer</v>
          </cell>
          <cell r="QI166" t="str">
            <v>ROEA01 - ISOV_M-AD_5a_MB-WDVS - Eaves: Double pitched roof - insulation between and under rafters</v>
          </cell>
          <cell r="QJ166" t="str">
            <v>RORI01 - ISOV_M-AD_5af_MB-WDVS - First: Double pitched roof - insulation between and under rafters</v>
          </cell>
          <cell r="QK166" t="str">
            <v>ROVE01 - ISOV_M-AD_5b_MB-WDVS - Verge: Double pitched roof - insulation between and under rafters</v>
          </cell>
          <cell r="QL166" t="str">
            <v>ROCC01 - ISOV_M-AD_5c_MB-WDVS - Rafter roof - Double pitched roof - insulation between and on rafters</v>
          </cell>
          <cell r="QM166" t="str">
            <v>ROSC01 - ISOV_M-AD_5d_MB-WDVS - Staircase wall - Double pitched roof - insulation between and under rafters</v>
          </cell>
          <cell r="QN166" t="str">
            <v>ROEA02 - ISOV_M-AD_6a_MB-WDVS - Eaves: Double pitched roof - insulation between, under and on rafters</v>
          </cell>
          <cell r="QO166" t="str">
            <v>RORI02 - ISOV_M-AD_6af_MB-WDVS - First: Double pitched roof - insulation between, under and on rafters</v>
          </cell>
          <cell r="QP166" t="str">
            <v>ROVE02 - ISOV_M-AD_6b_MB-WDVS - Verge: Double pitched roof - insulation between, under and on rafters</v>
          </cell>
          <cell r="QQ166" t="str">
            <v>ROCC02 - ISOV_M-AD_6c_MB-WDVS - Rafter roof: Double pitched roof - insulation between, under and on rafters</v>
          </cell>
          <cell r="QR166" t="str">
            <v>ROCC03 - ISOV_M-AD_6d_MB-WDVS - Rafter roof: Double pitched roof - insulation between, under and on rafters</v>
          </cell>
          <cell r="QS166" t="str">
            <v>ROEA03 - ISOV_M-AD_7a_MB-WDVS - Eaves: Double pitched roof - Insulation between rafters and vacuum insulation</v>
          </cell>
          <cell r="QT166" t="str">
            <v>RORI03 - ISOV_M-AD_7af_MB-WDVS - First: Double pitched roof - Insulation between rafters and vacuum insulation</v>
          </cell>
          <cell r="QU166" t="str">
            <v>ROVE03 - ISOV_M-AD_7b_MB-WDVS - Verge: Double pitched roof - Insulation between rafters and vacuum insulation</v>
          </cell>
          <cell r="QV166" t="str">
            <v>ROCC04 - ISOV_M-AD_7c_MB-WDVS - Rafter roof: Double pitched roof - Insulation between rafters and vacuum insulation</v>
          </cell>
          <cell r="QW166" t="str">
            <v>ROCC05 - ISOV_M-AD_7d_MB-WDVS - Rafter roof: Double pitched roof - Insulation between rafters and vacuum insulation</v>
          </cell>
          <cell r="QX166" t="str">
            <v>ROEA04 - ISOV_M-AD_8a_MB-WDVS - Eaves: Double pitched roof - Integra retrofit insulation system</v>
          </cell>
          <cell r="QY166" t="str">
            <v>RORI04 - ISOV_M-AD_8af_MB-WDVS - First: Double pitched roof - Integra retrofit insulation system</v>
          </cell>
          <cell r="QZ166" t="str">
            <v>ROVE04 - ISOV_M-AD_8b_MB-WDVS - Verge: Double pitched roof - Integra retrofit insulation system</v>
          </cell>
          <cell r="RA166" t="str">
            <v>ROCC06 - ISOV_M-AD_8c_MB-WDVS - Rafter roof: Double pitched roof - Integra retrofit insulation system</v>
          </cell>
          <cell r="RB166" t="str">
            <v>FRRP01 - ISOV_M-AD_9_MB-WDVS - Flat roof - Warm roof</v>
          </cell>
          <cell r="RC166" t="str">
            <v>FRRP02 - ISOV_M-AD_10_MB-WDVS - Flat roof - (exposed rafters)</v>
          </cell>
          <cell r="RD166" t="str">
            <v/>
          </cell>
          <cell r="RE166" t="str">
            <v/>
          </cell>
          <cell r="RF166" t="str">
            <v/>
          </cell>
          <cell r="RG166" t="str">
            <v/>
          </cell>
          <cell r="RH166" t="str">
            <v/>
          </cell>
          <cell r="RI166" t="str">
            <v/>
          </cell>
          <cell r="RL166" t="str">
            <v/>
          </cell>
        </row>
        <row r="167">
          <cell r="C167" t="str">
            <v>0597es03</v>
          </cell>
          <cell r="MM167" t="str">
            <v/>
          </cell>
          <cell r="MV167" t="str">
            <v/>
          </cell>
          <cell r="NE167" t="str">
            <v>0709wi03-Purso Oy - Purso LK90 ECO - SWISSP. Ultimate</v>
          </cell>
          <cell r="NN167" t="str">
            <v>0702vs03-Zehnder  - ComfoAir 180 (V) HRV, ComfoD 180 (V) HRV</v>
          </cell>
          <cell r="NW167" t="str">
            <v/>
          </cell>
          <cell r="OF167" t="str">
            <v/>
          </cell>
          <cell r="OQ167" t="str">
            <v>EW01 - Exterior wall (AW) or gable wall (GW)</v>
          </cell>
          <cell r="OR167" t="str">
            <v xml:space="preserve">SC01 - Wall of stairwell (TP) </v>
          </cell>
          <cell r="OS167" t="str">
            <v>TC01 - Top floor ceiling, Variant 1  (OD-4a) with installation level</v>
          </cell>
          <cell r="OT167" t="str">
            <v>TC02 - Top floor ceiling, Variant 2  (OD-4e), without installation level</v>
          </cell>
          <cell r="OU167" t="str">
            <v>TC03 - Top floor ceiling, Variant 2  (OD-4i), wood beam construction</v>
          </cell>
          <cell r="OV167" t="str">
            <v>RO01 - Insulation between and under rafters (SD-5a)</v>
          </cell>
          <cell r="OW167" t="str">
            <v>RO02 - Insulation between and under rafters (SD-6a)</v>
          </cell>
          <cell r="OX167" t="str">
            <v>RO03 - Insulation between rafters and vacuum insulation (SD-7a)</v>
          </cell>
          <cell r="OY167" t="str">
            <v>CC01 - Collar beam insulation (KB-5c,6c)</v>
          </cell>
          <cell r="OZ167" t="str">
            <v>CC02 - Collar beam insulation (KB-7c</v>
          </cell>
          <cell r="PA167" t="str">
            <v>FR01 - Flat roof (FD-9) solid concrete ceiling</v>
          </cell>
          <cell r="PB167" t="str">
            <v>FR02 - Flat roof (FD-10) Wood beam ceiling</v>
          </cell>
          <cell r="PC167" t="str">
            <v>BC01 - Basement ceiling (KD-2a) with mineral wool</v>
          </cell>
          <cell r="PD167" t="str">
            <v>BC02 - Basement ceiling (KD-2d), with vacuum insulation</v>
          </cell>
          <cell r="PE167" t="str">
            <v>BC03 - Vaulted ceiling (KD-2f)</v>
          </cell>
          <cell r="PF167" t="str">
            <v/>
          </cell>
          <cell r="PG167" t="str">
            <v/>
          </cell>
          <cell r="PH167" t="str">
            <v/>
          </cell>
          <cell r="PI167" t="str">
            <v/>
          </cell>
          <cell r="PJ167" t="str">
            <v/>
          </cell>
          <cell r="PL167" t="str">
            <v>BCEW01 - ISOV_M-AD_2a_MB-HLF-H - External wall - Basement ceiling - unheated basement</v>
          </cell>
          <cell r="PM167" t="str">
            <v>BCIW01 - ISOV_M-AD_2b_MB-HLF-H - Basement ceiling - Basement - internal wall - unheated basement</v>
          </cell>
          <cell r="PN167" t="str">
            <v>BCEW02 - ISOV_M-AD_2d_MB-HLF-H - External wall - Basement ceiling (with vacuum insulation) - unheated basement</v>
          </cell>
          <cell r="PO167" t="str">
            <v>BCIW02 - ISOV_M-AD_2e_MB-HLF-H - Basement ceiling - Basement - internal wall (vacuum insulation) - unheated basement</v>
          </cell>
          <cell r="PP167" t="str">
            <v>BCEW03 - ISOV_M-AD_2f_MB-WDVS - External wall - Vaulted ceiling - unheated basement</v>
          </cell>
          <cell r="PQ167" t="str">
            <v>BCIW03 - ISOV_M-AD_2g_MB-HLF-H - Vaulted ceiling - Basement - internal wall - unheated basement</v>
          </cell>
          <cell r="PR167" t="str">
            <v>EWCE01 - ISOV_M-AD_3a_MB-HLF-H - Intermediate floor</v>
          </cell>
          <cell r="PS167" t="str">
            <v>EWEC01 - ISOV_M-AD_3c_MB-HLF-H - Exterior corner External wall</v>
          </cell>
          <cell r="PT167" t="str">
            <v>EWIC01 - ISOV_M-AD_3d_MB-HLF-H - Interior corner External wall</v>
          </cell>
          <cell r="PU167" t="str">
            <v>EWIW01 - ISOV_M-AD_3e_MB-HLF-H - Internal wall - External wall</v>
          </cell>
          <cell r="PV167" t="str">
            <v>EWCE02 - ISOV_M-AD_3h_MB-HLF-H - Intermediate floor - Wooden beam ceiling</v>
          </cell>
          <cell r="PW167" t="str">
            <v>TCEA01 - ISOV_M-AD_4a_MB-HLF-H - Top floor ceiling - External wall - concrete ceiling without installation layer</v>
          </cell>
          <cell r="PX167" t="str">
            <v>TCGA01 - ISOV_M-AD_4b_MB-HLF-H - Top floor ceiling - gable wall - concrete ceiling</v>
          </cell>
          <cell r="PY167" t="str">
            <v>TCIW01 - ISOV_M-AD_4c_MB-HLF-H - Internal wall - Top floor ceiling - concrete ceiling without installation layer</v>
          </cell>
          <cell r="PZ167" t="str">
            <v>TCSC01 - ISOV_M-AD_4d_MB-HLF-H - Staircase wall - Top floor ceiling</v>
          </cell>
          <cell r="QA167" t="str">
            <v>TCEA02 - ISOV_M-AD_4e_MB-HLF-H - External wall - Top floor ceiling - concrete ceiling with installation layer</v>
          </cell>
          <cell r="QB167" t="str">
            <v>TCGA02 - ISOV_M-AD_4f_MB-HLF-H - Top floor ceiling - gable wall - concrete ceiling with installation layer</v>
          </cell>
          <cell r="QC167" t="str">
            <v>TCIW02 - ISOV_M-AD_4g_MB-HLF-H - Internal wall - Top floor ceiling - concrete ceiling with installation layer</v>
          </cell>
          <cell r="QD167" t="str">
            <v>TCEA03 - ISOV_M-AD_4h_MB-HLF-H - Top floor ceiling - External wall - concrete ceiling with installation layer</v>
          </cell>
          <cell r="QE167" t="str">
            <v>TCEA03 - ISOV_M-AD_4i_MB-HLF-H - External wall - Top floor ceiling - Wooden beam ceiling with installation layer</v>
          </cell>
          <cell r="QF167" t="str">
            <v>TCGA03 - ISOV_M-AD_4k_MB-HLF-H - Top floor ceiling - gable wall - Wooden beam ceiling with installation layer</v>
          </cell>
          <cell r="QG167" t="str">
            <v>TCIW03 - ISOV_M-AD_4l_MB-HLF-H - Top floor ceiling - Internal wall - Wooden beam ceiling with installation layer</v>
          </cell>
          <cell r="QH167" t="str">
            <v>TCEA04 - ISOV_M-AD_4n_MB-HLF-H - External wall - Top floor ceiling - Wooden beam ceiling with installation layer</v>
          </cell>
          <cell r="QI167" t="str">
            <v>ROEA01 - ISOV_M-AD_5a_MB-HLF-H - Eaves: Double pitched roof - insulation between and under rafters</v>
          </cell>
          <cell r="QJ167" t="str">
            <v>RORI01 - ISOV_M-AD_5af_MB-HLF-H - First: Double pitched roof - insulation between and under rafters</v>
          </cell>
          <cell r="QK167" t="str">
            <v>ROVE01 - ISOV_M-AD_5b_MB-HLF-H - Verge: Double pitched roof - insulation between and under rafters</v>
          </cell>
          <cell r="QL167" t="str">
            <v>ROCC01 - ISOV_M-AD_5c_MB-HLF-H - Rafter roof - Double pitched roof - insulation between and on rafters</v>
          </cell>
          <cell r="QM167" t="str">
            <v>ROSC01 - ISOV_M-AD_5d_MB-HLF-H - Staircase wall - Double pitched roof - insulation between and under rafters</v>
          </cell>
          <cell r="QN167" t="str">
            <v>ROEA02 - ISOV_M-AD_6a_MB-HLF-H - Eaves: Double pitched roof - insulation between, under and on rafters</v>
          </cell>
          <cell r="QO167" t="str">
            <v>RORI02 - ISOV_M-AD_6af_MB-HLF-H - First: Double pitched roof - insulation between, under and on rafters</v>
          </cell>
          <cell r="QP167" t="str">
            <v>ROVE02 - ISOV_M-AD_6b_MB-HLF-H - Verge: Double pitched roof - insulation between, under and on rafters</v>
          </cell>
          <cell r="QQ167" t="str">
            <v>ROCC02 - ISOV_M-AD_6c_MB-HLF-H - Rafter roof: Double pitched roof - insulation between, under and on rafters</v>
          </cell>
          <cell r="QR167" t="str">
            <v>ROCC03 - ISOV_M-AD_6d_MB-HLF-H - Rafter roof: Double pitched roof - insulation between, under and on rafters</v>
          </cell>
          <cell r="QS167" t="str">
            <v>ROEA03 - ISOV_M-AD_7a_MB-HLF-H - Eaves: Double pitched roof - Insulation between rafters and vacuum insulation</v>
          </cell>
          <cell r="QT167" t="str">
            <v>RORI03 - ISOV_M-AD_7af_MB-HLF-H - First: Double pitched roof - Insulation between rafters and vacuum insulation</v>
          </cell>
          <cell r="QU167" t="str">
            <v>ROVE03 - ISOV_M-AD_7b_MB-HLF-H - Verge: Double pitched roof - Insulation between rafters and vacuum insulation</v>
          </cell>
          <cell r="QV167" t="str">
            <v>ROCC04 - ISOV_M-AD_7c_MB-HLF-H - Rafter roof: Double pitched roof - Insulation between rafters and vacuum insulation</v>
          </cell>
          <cell r="QW167" t="str">
            <v>ROCC05 - ISOV_M-AD_7d_MB-HLF-H - Rafter roof: Double pitched roof - Insulation between rafters and vacuum insulation</v>
          </cell>
          <cell r="QX167" t="str">
            <v>FRRP01 - ISOV_M-AD_9_MB-HLF-H - Flat roof - Warm roof</v>
          </cell>
          <cell r="QY167" t="str">
            <v>FRRP02 - ISOV_M-AD_10_MB-HLF-H - Flat roof - (exposed rafters)</v>
          </cell>
          <cell r="QZ167" t="str">
            <v/>
          </cell>
          <cell r="RA167" t="str">
            <v/>
          </cell>
          <cell r="RB167" t="str">
            <v/>
          </cell>
          <cell r="RC167" t="str">
            <v/>
          </cell>
          <cell r="RD167" t="str">
            <v/>
          </cell>
          <cell r="RE167" t="str">
            <v/>
          </cell>
          <cell r="RF167" t="str">
            <v/>
          </cell>
          <cell r="RG167" t="str">
            <v/>
          </cell>
          <cell r="RH167" t="str">
            <v/>
          </cell>
          <cell r="RI167" t="str">
            <v/>
          </cell>
          <cell r="RL167" t="str">
            <v/>
          </cell>
        </row>
        <row r="168">
          <cell r="MM168" t="str">
            <v/>
          </cell>
          <cell r="MV168" t="str">
            <v/>
          </cell>
          <cell r="NE168" t="str">
            <v>0786wi03-Qingdoa Anrida - Passive-Ha130 - SWISSP. Ultimate</v>
          </cell>
          <cell r="NN168" t="str">
            <v>0326vs03-Zehnder  - ComfoAir 160 HRV</v>
          </cell>
          <cell r="NW168" t="str">
            <v/>
          </cell>
          <cell r="OF168" t="str">
            <v/>
          </cell>
          <cell r="OQ168" t="str">
            <v/>
          </cell>
          <cell r="OR168" t="str">
            <v/>
          </cell>
          <cell r="OS168" t="str">
            <v/>
          </cell>
          <cell r="OT168" t="str">
            <v/>
          </cell>
          <cell r="OU168" t="str">
            <v/>
          </cell>
          <cell r="OV168" t="str">
            <v/>
          </cell>
          <cell r="OW168" t="str">
            <v/>
          </cell>
          <cell r="OX168" t="str">
            <v/>
          </cell>
          <cell r="OY168" t="str">
            <v/>
          </cell>
          <cell r="OZ168" t="str">
            <v/>
          </cell>
          <cell r="PA168" t="str">
            <v/>
          </cell>
          <cell r="PB168" t="str">
            <v/>
          </cell>
          <cell r="PC168" t="str">
            <v/>
          </cell>
          <cell r="PD168" t="str">
            <v/>
          </cell>
          <cell r="PE168" t="str">
            <v/>
          </cell>
          <cell r="PF168" t="str">
            <v/>
          </cell>
          <cell r="PG168" t="str">
            <v/>
          </cell>
          <cell r="PH168" t="str">
            <v/>
          </cell>
          <cell r="PI168" t="str">
            <v/>
          </cell>
          <cell r="PJ168" t="str">
            <v/>
          </cell>
          <cell r="PL168" t="str">
            <v/>
          </cell>
          <cell r="PM168" t="str">
            <v/>
          </cell>
          <cell r="PN168" t="str">
            <v/>
          </cell>
          <cell r="PO168" t="str">
            <v/>
          </cell>
          <cell r="PP168" t="str">
            <v/>
          </cell>
          <cell r="PQ168" t="str">
            <v/>
          </cell>
          <cell r="PR168" t="str">
            <v/>
          </cell>
          <cell r="PS168" t="str">
            <v/>
          </cell>
          <cell r="PT168" t="str">
            <v/>
          </cell>
          <cell r="PU168" t="str">
            <v/>
          </cell>
          <cell r="PV168" t="str">
            <v/>
          </cell>
          <cell r="PW168" t="str">
            <v/>
          </cell>
          <cell r="PX168" t="str">
            <v/>
          </cell>
          <cell r="PY168" t="str">
            <v/>
          </cell>
          <cell r="PZ168" t="str">
            <v/>
          </cell>
          <cell r="QA168" t="str">
            <v/>
          </cell>
          <cell r="QB168" t="str">
            <v/>
          </cell>
          <cell r="QC168" t="str">
            <v/>
          </cell>
          <cell r="QD168" t="str">
            <v/>
          </cell>
          <cell r="QE168" t="str">
            <v/>
          </cell>
          <cell r="QF168" t="str">
            <v/>
          </cell>
          <cell r="QG168" t="str">
            <v/>
          </cell>
          <cell r="QH168" t="str">
            <v/>
          </cell>
          <cell r="QI168" t="str">
            <v/>
          </cell>
          <cell r="QJ168" t="str">
            <v/>
          </cell>
          <cell r="QK168" t="str">
            <v/>
          </cell>
          <cell r="QL168" t="str">
            <v/>
          </cell>
          <cell r="QM168" t="str">
            <v/>
          </cell>
          <cell r="QN168" t="str">
            <v/>
          </cell>
          <cell r="QO168" t="str">
            <v/>
          </cell>
          <cell r="QP168" t="str">
            <v/>
          </cell>
          <cell r="QQ168" t="str">
            <v/>
          </cell>
          <cell r="QR168" t="str">
            <v/>
          </cell>
          <cell r="QS168" t="str">
            <v/>
          </cell>
          <cell r="QT168" t="str">
            <v/>
          </cell>
          <cell r="QU168" t="str">
            <v/>
          </cell>
          <cell r="QV168" t="str">
            <v/>
          </cell>
          <cell r="QW168" t="str">
            <v/>
          </cell>
          <cell r="QX168" t="str">
            <v/>
          </cell>
          <cell r="QY168" t="str">
            <v/>
          </cell>
          <cell r="QZ168" t="str">
            <v/>
          </cell>
          <cell r="RA168" t="str">
            <v/>
          </cell>
          <cell r="RB168" t="str">
            <v/>
          </cell>
          <cell r="RC168" t="str">
            <v/>
          </cell>
          <cell r="RD168" t="str">
            <v/>
          </cell>
          <cell r="RE168" t="str">
            <v/>
          </cell>
          <cell r="RF168" t="str">
            <v/>
          </cell>
          <cell r="RG168" t="str">
            <v/>
          </cell>
          <cell r="RH168" t="str">
            <v/>
          </cell>
          <cell r="RI168" t="str">
            <v/>
          </cell>
          <cell r="RL168" t="str">
            <v/>
          </cell>
        </row>
        <row r="169">
          <cell r="MM169" t="str">
            <v/>
          </cell>
          <cell r="MV169" t="str">
            <v/>
          </cell>
          <cell r="NE169" t="str">
            <v>0246wi03-RAICO - FRAME+ 90 WI - SWISSP. Ultimate</v>
          </cell>
          <cell r="NN169" t="str">
            <v>0325vs03-Zehnder  - ComfoAir160 ERV</v>
          </cell>
          <cell r="NW169" t="str">
            <v/>
          </cell>
          <cell r="OF169" t="str">
            <v/>
          </cell>
          <cell r="OQ169" t="str">
            <v/>
          </cell>
          <cell r="OR169" t="str">
            <v/>
          </cell>
          <cell r="OS169" t="str">
            <v/>
          </cell>
          <cell r="OT169" t="str">
            <v/>
          </cell>
          <cell r="OU169" t="str">
            <v/>
          </cell>
          <cell r="OV169" t="str">
            <v/>
          </cell>
          <cell r="OW169" t="str">
            <v/>
          </cell>
          <cell r="OX169" t="str">
            <v/>
          </cell>
          <cell r="OY169" t="str">
            <v/>
          </cell>
          <cell r="OZ169" t="str">
            <v/>
          </cell>
          <cell r="PA169" t="str">
            <v/>
          </cell>
          <cell r="PB169" t="str">
            <v/>
          </cell>
          <cell r="PC169" t="str">
            <v/>
          </cell>
          <cell r="PD169" t="str">
            <v/>
          </cell>
          <cell r="PE169" t="str">
            <v/>
          </cell>
          <cell r="PF169" t="str">
            <v/>
          </cell>
          <cell r="PG169" t="str">
            <v/>
          </cell>
          <cell r="PH169" t="str">
            <v/>
          </cell>
          <cell r="PI169" t="str">
            <v/>
          </cell>
          <cell r="PJ169" t="str">
            <v/>
          </cell>
          <cell r="PL169" t="str">
            <v/>
          </cell>
          <cell r="PM169" t="str">
            <v/>
          </cell>
          <cell r="PN169" t="str">
            <v/>
          </cell>
          <cell r="PO169" t="str">
            <v/>
          </cell>
          <cell r="PP169" t="str">
            <v/>
          </cell>
          <cell r="PQ169" t="str">
            <v/>
          </cell>
          <cell r="PR169" t="str">
            <v/>
          </cell>
          <cell r="PS169" t="str">
            <v/>
          </cell>
          <cell r="PT169" t="str">
            <v/>
          </cell>
          <cell r="PU169" t="str">
            <v/>
          </cell>
          <cell r="PV169" t="str">
            <v/>
          </cell>
          <cell r="PW169" t="str">
            <v/>
          </cell>
          <cell r="PX169" t="str">
            <v/>
          </cell>
          <cell r="PY169" t="str">
            <v/>
          </cell>
          <cell r="PZ169" t="str">
            <v/>
          </cell>
          <cell r="QA169" t="str">
            <v/>
          </cell>
          <cell r="QB169" t="str">
            <v/>
          </cell>
          <cell r="QC169" t="str">
            <v/>
          </cell>
          <cell r="QD169" t="str">
            <v/>
          </cell>
          <cell r="QE169" t="str">
            <v/>
          </cell>
          <cell r="QF169" t="str">
            <v/>
          </cell>
          <cell r="QG169" t="str">
            <v/>
          </cell>
          <cell r="QH169" t="str">
            <v/>
          </cell>
          <cell r="QI169" t="str">
            <v/>
          </cell>
          <cell r="QJ169" t="str">
            <v/>
          </cell>
          <cell r="QK169" t="str">
            <v/>
          </cell>
          <cell r="QL169" t="str">
            <v/>
          </cell>
          <cell r="QM169" t="str">
            <v/>
          </cell>
          <cell r="QN169" t="str">
            <v/>
          </cell>
          <cell r="QO169" t="str">
            <v/>
          </cell>
          <cell r="QP169" t="str">
            <v/>
          </cell>
          <cell r="QQ169" t="str">
            <v/>
          </cell>
          <cell r="QR169" t="str">
            <v/>
          </cell>
          <cell r="QS169" t="str">
            <v/>
          </cell>
          <cell r="QT169" t="str">
            <v/>
          </cell>
          <cell r="QU169" t="str">
            <v/>
          </cell>
          <cell r="QV169" t="str">
            <v/>
          </cell>
          <cell r="QW169" t="str">
            <v/>
          </cell>
          <cell r="QX169" t="str">
            <v/>
          </cell>
          <cell r="QY169" t="str">
            <v/>
          </cell>
          <cell r="QZ169" t="str">
            <v/>
          </cell>
          <cell r="RA169" t="str">
            <v/>
          </cell>
          <cell r="RB169" t="str">
            <v/>
          </cell>
          <cell r="RC169" t="str">
            <v/>
          </cell>
          <cell r="RD169" t="str">
            <v/>
          </cell>
          <cell r="RE169" t="str">
            <v/>
          </cell>
          <cell r="RF169" t="str">
            <v/>
          </cell>
          <cell r="RG169" t="str">
            <v/>
          </cell>
          <cell r="RH169" t="str">
            <v/>
          </cell>
          <cell r="RI169" t="str">
            <v/>
          </cell>
          <cell r="RL169" t="str">
            <v/>
          </cell>
        </row>
        <row r="170">
          <cell r="MM170" t="str">
            <v/>
          </cell>
          <cell r="MV170" t="str">
            <v/>
          </cell>
          <cell r="NE170" t="str">
            <v>0251wi03-RAICO - FRAME+ 90 WB - SWISSP. V</v>
          </cell>
          <cell r="NN170" t="str">
            <v>0329vs03-Zehnder  - ComfoAir550, ComfoD550, WHR960</v>
          </cell>
          <cell r="NW170" t="str">
            <v/>
          </cell>
          <cell r="OF170" t="str">
            <v/>
          </cell>
          <cell r="OQ170" t="str">
            <v/>
          </cell>
          <cell r="OR170" t="str">
            <v/>
          </cell>
          <cell r="OS170" t="str">
            <v/>
          </cell>
          <cell r="OT170" t="str">
            <v/>
          </cell>
          <cell r="OU170" t="str">
            <v/>
          </cell>
          <cell r="OV170" t="str">
            <v/>
          </cell>
          <cell r="OW170" t="str">
            <v/>
          </cell>
          <cell r="OX170" t="str">
            <v/>
          </cell>
          <cell r="OY170" t="str">
            <v/>
          </cell>
          <cell r="OZ170" t="str">
            <v/>
          </cell>
          <cell r="PA170" t="str">
            <v/>
          </cell>
          <cell r="PB170" t="str">
            <v/>
          </cell>
          <cell r="PC170" t="str">
            <v/>
          </cell>
          <cell r="PD170" t="str">
            <v/>
          </cell>
          <cell r="PE170" t="str">
            <v/>
          </cell>
          <cell r="PF170" t="str">
            <v/>
          </cell>
          <cell r="PG170" t="str">
            <v/>
          </cell>
          <cell r="PH170" t="str">
            <v/>
          </cell>
          <cell r="PI170" t="str">
            <v/>
          </cell>
          <cell r="PJ170" t="str">
            <v/>
          </cell>
          <cell r="PL170" t="str">
            <v/>
          </cell>
          <cell r="PM170" t="str">
            <v/>
          </cell>
          <cell r="PN170" t="str">
            <v/>
          </cell>
          <cell r="PO170" t="str">
            <v/>
          </cell>
          <cell r="PP170" t="str">
            <v/>
          </cell>
          <cell r="PQ170" t="str">
            <v/>
          </cell>
          <cell r="PR170" t="str">
            <v/>
          </cell>
          <cell r="PS170" t="str">
            <v/>
          </cell>
          <cell r="PT170" t="str">
            <v/>
          </cell>
          <cell r="PU170" t="str">
            <v/>
          </cell>
          <cell r="PV170" t="str">
            <v/>
          </cell>
          <cell r="PW170" t="str">
            <v/>
          </cell>
          <cell r="PX170" t="str">
            <v/>
          </cell>
          <cell r="PY170" t="str">
            <v/>
          </cell>
          <cell r="PZ170" t="str">
            <v/>
          </cell>
          <cell r="QA170" t="str">
            <v/>
          </cell>
          <cell r="QB170" t="str">
            <v/>
          </cell>
          <cell r="QC170" t="str">
            <v/>
          </cell>
          <cell r="QD170" t="str">
            <v/>
          </cell>
          <cell r="QE170" t="str">
            <v/>
          </cell>
          <cell r="QF170" t="str">
            <v/>
          </cell>
          <cell r="QG170" t="str">
            <v/>
          </cell>
          <cell r="QH170" t="str">
            <v/>
          </cell>
          <cell r="QI170" t="str">
            <v/>
          </cell>
          <cell r="QJ170" t="str">
            <v/>
          </cell>
          <cell r="QK170" t="str">
            <v/>
          </cell>
          <cell r="QL170" t="str">
            <v/>
          </cell>
          <cell r="QM170" t="str">
            <v/>
          </cell>
          <cell r="QN170" t="str">
            <v/>
          </cell>
          <cell r="QO170" t="str">
            <v/>
          </cell>
          <cell r="QP170" t="str">
            <v/>
          </cell>
          <cell r="QQ170" t="str">
            <v/>
          </cell>
          <cell r="QR170" t="str">
            <v/>
          </cell>
          <cell r="QS170" t="str">
            <v/>
          </cell>
          <cell r="QT170" t="str">
            <v/>
          </cell>
          <cell r="QU170" t="str">
            <v/>
          </cell>
          <cell r="QV170" t="str">
            <v/>
          </cell>
          <cell r="QW170" t="str">
            <v/>
          </cell>
          <cell r="QX170" t="str">
            <v/>
          </cell>
          <cell r="QY170" t="str">
            <v/>
          </cell>
          <cell r="QZ170" t="str">
            <v/>
          </cell>
          <cell r="RA170" t="str">
            <v/>
          </cell>
          <cell r="RB170" t="str">
            <v/>
          </cell>
          <cell r="RC170" t="str">
            <v/>
          </cell>
          <cell r="RD170" t="str">
            <v/>
          </cell>
          <cell r="RE170" t="str">
            <v/>
          </cell>
          <cell r="RF170" t="str">
            <v/>
          </cell>
          <cell r="RG170" t="str">
            <v/>
          </cell>
          <cell r="RH170" t="str">
            <v/>
          </cell>
          <cell r="RI170" t="str">
            <v/>
          </cell>
          <cell r="RL170" t="str">
            <v/>
          </cell>
        </row>
        <row r="171">
          <cell r="MM171" t="str">
            <v/>
          </cell>
          <cell r="MV171" t="str">
            <v/>
          </cell>
          <cell r="NE171" t="str">
            <v>0737wi03-RAICO Bautechnik GmbH - FRAME+ 90 WI - SWISSP. Ultimate</v>
          </cell>
          <cell r="NN171" t="str">
            <v>0327vs03-Zehnder  - ComfoAir200, ComfoD250, WHR920</v>
          </cell>
          <cell r="NW171" t="str">
            <v/>
          </cell>
          <cell r="OF171" t="str">
            <v/>
          </cell>
          <cell r="OQ171" t="str">
            <v/>
          </cell>
          <cell r="OR171" t="str">
            <v/>
          </cell>
          <cell r="OS171" t="str">
            <v/>
          </cell>
          <cell r="OT171" t="str">
            <v/>
          </cell>
          <cell r="OU171" t="str">
            <v/>
          </cell>
          <cell r="OV171" t="str">
            <v/>
          </cell>
          <cell r="OW171" t="str">
            <v/>
          </cell>
          <cell r="OX171" t="str">
            <v/>
          </cell>
          <cell r="OY171" t="str">
            <v/>
          </cell>
          <cell r="OZ171" t="str">
            <v/>
          </cell>
          <cell r="PA171" t="str">
            <v/>
          </cell>
          <cell r="PB171" t="str">
            <v/>
          </cell>
          <cell r="PC171" t="str">
            <v/>
          </cell>
          <cell r="PD171" t="str">
            <v/>
          </cell>
          <cell r="PE171" t="str">
            <v/>
          </cell>
          <cell r="PF171" t="str">
            <v/>
          </cell>
          <cell r="PG171" t="str">
            <v/>
          </cell>
          <cell r="PH171" t="str">
            <v/>
          </cell>
          <cell r="PI171" t="str">
            <v/>
          </cell>
          <cell r="PJ171" t="str">
            <v/>
          </cell>
          <cell r="PL171" t="str">
            <v/>
          </cell>
          <cell r="PM171" t="str">
            <v/>
          </cell>
          <cell r="PN171" t="str">
            <v/>
          </cell>
          <cell r="PO171" t="str">
            <v/>
          </cell>
          <cell r="PP171" t="str">
            <v/>
          </cell>
          <cell r="PQ171" t="str">
            <v/>
          </cell>
          <cell r="PR171" t="str">
            <v/>
          </cell>
          <cell r="PS171" t="str">
            <v/>
          </cell>
          <cell r="PT171" t="str">
            <v/>
          </cell>
          <cell r="PU171" t="str">
            <v/>
          </cell>
          <cell r="PV171" t="str">
            <v/>
          </cell>
          <cell r="PW171" t="str">
            <v/>
          </cell>
          <cell r="PX171" t="str">
            <v/>
          </cell>
          <cell r="PY171" t="str">
            <v/>
          </cell>
          <cell r="PZ171" t="str">
            <v/>
          </cell>
          <cell r="QA171" t="str">
            <v/>
          </cell>
          <cell r="QB171" t="str">
            <v/>
          </cell>
          <cell r="QC171" t="str">
            <v/>
          </cell>
          <cell r="QD171" t="str">
            <v/>
          </cell>
          <cell r="QE171" t="str">
            <v/>
          </cell>
          <cell r="QF171" t="str">
            <v/>
          </cell>
          <cell r="QG171" t="str">
            <v/>
          </cell>
          <cell r="QH171" t="str">
            <v/>
          </cell>
          <cell r="QI171" t="str">
            <v/>
          </cell>
          <cell r="QJ171" t="str">
            <v/>
          </cell>
          <cell r="QK171" t="str">
            <v/>
          </cell>
          <cell r="QL171" t="str">
            <v/>
          </cell>
          <cell r="QM171" t="str">
            <v/>
          </cell>
          <cell r="QN171" t="str">
            <v/>
          </cell>
          <cell r="QO171" t="str">
            <v/>
          </cell>
          <cell r="QP171" t="str">
            <v/>
          </cell>
          <cell r="QQ171" t="str">
            <v/>
          </cell>
          <cell r="QR171" t="str">
            <v/>
          </cell>
          <cell r="QS171" t="str">
            <v/>
          </cell>
          <cell r="QT171" t="str">
            <v/>
          </cell>
          <cell r="QU171" t="str">
            <v/>
          </cell>
          <cell r="QV171" t="str">
            <v/>
          </cell>
          <cell r="QW171" t="str">
            <v/>
          </cell>
          <cell r="QX171" t="str">
            <v/>
          </cell>
          <cell r="QY171" t="str">
            <v/>
          </cell>
          <cell r="QZ171" t="str">
            <v/>
          </cell>
          <cell r="RA171" t="str">
            <v/>
          </cell>
          <cell r="RB171" t="str">
            <v/>
          </cell>
          <cell r="RC171" t="str">
            <v/>
          </cell>
          <cell r="RD171" t="str">
            <v/>
          </cell>
          <cell r="RE171" t="str">
            <v/>
          </cell>
          <cell r="RF171" t="str">
            <v/>
          </cell>
          <cell r="RG171" t="str">
            <v/>
          </cell>
          <cell r="RH171" t="str">
            <v/>
          </cell>
          <cell r="RI171" t="str">
            <v/>
          </cell>
          <cell r="RL171" t="str">
            <v/>
          </cell>
        </row>
        <row r="172">
          <cell r="MM172" t="str">
            <v/>
          </cell>
          <cell r="MV172" t="str">
            <v/>
          </cell>
          <cell r="NE172" t="str">
            <v>0081wi03-Rehau - REHAU GENEO PHZ - SWISSP. V</v>
          </cell>
          <cell r="NN172" t="str">
            <v>0330vs03-Zehnder  - ComfoAir flat 150</v>
          </cell>
          <cell r="NW172" t="str">
            <v/>
          </cell>
          <cell r="OF172" t="str">
            <v/>
          </cell>
          <cell r="OQ172" t="str">
            <v/>
          </cell>
          <cell r="OR172" t="str">
            <v/>
          </cell>
          <cell r="OS172" t="str">
            <v/>
          </cell>
          <cell r="OT172" t="str">
            <v/>
          </cell>
          <cell r="OU172" t="str">
            <v/>
          </cell>
          <cell r="OV172" t="str">
            <v/>
          </cell>
          <cell r="OW172" t="str">
            <v/>
          </cell>
          <cell r="OX172" t="str">
            <v/>
          </cell>
          <cell r="OY172" t="str">
            <v/>
          </cell>
          <cell r="OZ172" t="str">
            <v/>
          </cell>
          <cell r="PA172" t="str">
            <v/>
          </cell>
          <cell r="PB172" t="str">
            <v/>
          </cell>
          <cell r="PC172" t="str">
            <v/>
          </cell>
          <cell r="PD172" t="str">
            <v/>
          </cell>
          <cell r="PE172" t="str">
            <v/>
          </cell>
          <cell r="PF172" t="str">
            <v/>
          </cell>
          <cell r="PG172" t="str">
            <v/>
          </cell>
          <cell r="PH172" t="str">
            <v/>
          </cell>
          <cell r="PI172" t="str">
            <v/>
          </cell>
          <cell r="PJ172" t="str">
            <v/>
          </cell>
          <cell r="PL172" t="str">
            <v/>
          </cell>
          <cell r="PM172" t="str">
            <v/>
          </cell>
          <cell r="PN172" t="str">
            <v/>
          </cell>
          <cell r="PO172" t="str">
            <v/>
          </cell>
          <cell r="PP172" t="str">
            <v/>
          </cell>
          <cell r="PQ172" t="str">
            <v/>
          </cell>
          <cell r="PR172" t="str">
            <v/>
          </cell>
          <cell r="PS172" t="str">
            <v/>
          </cell>
          <cell r="PT172" t="str">
            <v/>
          </cell>
          <cell r="PU172" t="str">
            <v/>
          </cell>
          <cell r="PV172" t="str">
            <v/>
          </cell>
          <cell r="PW172" t="str">
            <v/>
          </cell>
          <cell r="PX172" t="str">
            <v/>
          </cell>
          <cell r="PY172" t="str">
            <v/>
          </cell>
          <cell r="PZ172" t="str">
            <v/>
          </cell>
          <cell r="QA172" t="str">
            <v/>
          </cell>
          <cell r="QB172" t="str">
            <v/>
          </cell>
          <cell r="QC172" t="str">
            <v/>
          </cell>
          <cell r="QD172" t="str">
            <v/>
          </cell>
          <cell r="QE172" t="str">
            <v/>
          </cell>
          <cell r="QF172" t="str">
            <v/>
          </cell>
          <cell r="QG172" t="str">
            <v/>
          </cell>
          <cell r="QH172" t="str">
            <v/>
          </cell>
          <cell r="QI172" t="str">
            <v/>
          </cell>
          <cell r="QJ172" t="str">
            <v/>
          </cell>
          <cell r="QK172" t="str">
            <v/>
          </cell>
          <cell r="QL172" t="str">
            <v/>
          </cell>
          <cell r="QM172" t="str">
            <v/>
          </cell>
          <cell r="QN172" t="str">
            <v/>
          </cell>
          <cell r="QO172" t="str">
            <v/>
          </cell>
          <cell r="QP172" t="str">
            <v/>
          </cell>
          <cell r="QQ172" t="str">
            <v/>
          </cell>
          <cell r="QR172" t="str">
            <v/>
          </cell>
          <cell r="QS172" t="str">
            <v/>
          </cell>
          <cell r="QT172" t="str">
            <v/>
          </cell>
          <cell r="QU172" t="str">
            <v/>
          </cell>
          <cell r="QV172" t="str">
            <v/>
          </cell>
          <cell r="QW172" t="str">
            <v/>
          </cell>
          <cell r="QX172" t="str">
            <v/>
          </cell>
          <cell r="QY172" t="str">
            <v/>
          </cell>
          <cell r="QZ172" t="str">
            <v/>
          </cell>
          <cell r="RA172" t="str">
            <v/>
          </cell>
          <cell r="RB172" t="str">
            <v/>
          </cell>
          <cell r="RC172" t="str">
            <v/>
          </cell>
          <cell r="RD172" t="str">
            <v/>
          </cell>
          <cell r="RE172" t="str">
            <v/>
          </cell>
          <cell r="RF172" t="str">
            <v/>
          </cell>
          <cell r="RG172" t="str">
            <v/>
          </cell>
          <cell r="RH172" t="str">
            <v/>
          </cell>
          <cell r="RI172" t="str">
            <v/>
          </cell>
          <cell r="RL172" t="str">
            <v/>
          </cell>
        </row>
        <row r="173">
          <cell r="MM173" t="str">
            <v/>
          </cell>
          <cell r="MV173" t="str">
            <v/>
          </cell>
          <cell r="NE173" t="str">
            <v>0720wi03-Rosenheimer Flachglas - Roflag-Gaulhofer Fenster  - SWISSPACER Ultimate</v>
          </cell>
          <cell r="NN173" t="str">
            <v>0328vs03-Zehnder  - ComfoAir350, ComfoD350, WHR930</v>
          </cell>
          <cell r="NW173" t="str">
            <v/>
          </cell>
          <cell r="OF173" t="str">
            <v/>
          </cell>
          <cell r="OQ173" t="str">
            <v/>
          </cell>
          <cell r="OR173" t="str">
            <v/>
          </cell>
          <cell r="OS173" t="str">
            <v/>
          </cell>
          <cell r="OT173" t="str">
            <v/>
          </cell>
          <cell r="OU173" t="str">
            <v/>
          </cell>
          <cell r="OV173" t="str">
            <v/>
          </cell>
          <cell r="OW173" t="str">
            <v/>
          </cell>
          <cell r="OX173" t="str">
            <v/>
          </cell>
          <cell r="OY173" t="str">
            <v/>
          </cell>
          <cell r="OZ173" t="str">
            <v/>
          </cell>
          <cell r="PA173" t="str">
            <v/>
          </cell>
          <cell r="PB173" t="str">
            <v/>
          </cell>
          <cell r="PC173" t="str">
            <v/>
          </cell>
          <cell r="PD173" t="str">
            <v/>
          </cell>
          <cell r="PE173" t="str">
            <v/>
          </cell>
          <cell r="PF173" t="str">
            <v/>
          </cell>
          <cell r="PG173" t="str">
            <v/>
          </cell>
          <cell r="PH173" t="str">
            <v/>
          </cell>
          <cell r="PI173" t="str">
            <v/>
          </cell>
          <cell r="PJ173" t="str">
            <v/>
          </cell>
          <cell r="PL173" t="str">
            <v/>
          </cell>
          <cell r="PM173" t="str">
            <v/>
          </cell>
          <cell r="PN173" t="str">
            <v/>
          </cell>
          <cell r="PO173" t="str">
            <v/>
          </cell>
          <cell r="PP173" t="str">
            <v/>
          </cell>
          <cell r="PQ173" t="str">
            <v/>
          </cell>
          <cell r="PR173" t="str">
            <v/>
          </cell>
          <cell r="PS173" t="str">
            <v/>
          </cell>
          <cell r="PT173" t="str">
            <v/>
          </cell>
          <cell r="PU173" t="str">
            <v/>
          </cell>
          <cell r="PV173" t="str">
            <v/>
          </cell>
          <cell r="PW173" t="str">
            <v/>
          </cell>
          <cell r="PX173" t="str">
            <v/>
          </cell>
          <cell r="PY173" t="str">
            <v/>
          </cell>
          <cell r="PZ173" t="str">
            <v/>
          </cell>
          <cell r="QA173" t="str">
            <v/>
          </cell>
          <cell r="QB173" t="str">
            <v/>
          </cell>
          <cell r="QC173" t="str">
            <v/>
          </cell>
          <cell r="QD173" t="str">
            <v/>
          </cell>
          <cell r="QE173" t="str">
            <v/>
          </cell>
          <cell r="QF173" t="str">
            <v/>
          </cell>
          <cell r="QG173" t="str">
            <v/>
          </cell>
          <cell r="QH173" t="str">
            <v/>
          </cell>
          <cell r="QI173" t="str">
            <v/>
          </cell>
          <cell r="QJ173" t="str">
            <v/>
          </cell>
          <cell r="QK173" t="str">
            <v/>
          </cell>
          <cell r="QL173" t="str">
            <v/>
          </cell>
          <cell r="QM173" t="str">
            <v/>
          </cell>
          <cell r="QN173" t="str">
            <v/>
          </cell>
          <cell r="QO173" t="str">
            <v/>
          </cell>
          <cell r="QP173" t="str">
            <v/>
          </cell>
          <cell r="QQ173" t="str">
            <v/>
          </cell>
          <cell r="QR173" t="str">
            <v/>
          </cell>
          <cell r="QS173" t="str">
            <v/>
          </cell>
          <cell r="QT173" t="str">
            <v/>
          </cell>
          <cell r="QU173" t="str">
            <v/>
          </cell>
          <cell r="QV173" t="str">
            <v/>
          </cell>
          <cell r="QW173" t="str">
            <v/>
          </cell>
          <cell r="QX173" t="str">
            <v/>
          </cell>
          <cell r="QY173" t="str">
            <v/>
          </cell>
          <cell r="QZ173" t="str">
            <v/>
          </cell>
          <cell r="RA173" t="str">
            <v/>
          </cell>
          <cell r="RB173" t="str">
            <v/>
          </cell>
          <cell r="RC173" t="str">
            <v/>
          </cell>
          <cell r="RD173" t="str">
            <v/>
          </cell>
          <cell r="RE173" t="str">
            <v/>
          </cell>
          <cell r="RF173" t="str">
            <v/>
          </cell>
          <cell r="RG173" t="str">
            <v/>
          </cell>
          <cell r="RH173" t="str">
            <v/>
          </cell>
          <cell r="RI173" t="str">
            <v/>
          </cell>
          <cell r="RL173" t="str">
            <v/>
          </cell>
        </row>
        <row r="174">
          <cell r="MM174" t="str">
            <v/>
          </cell>
          <cell r="MV174" t="str">
            <v/>
          </cell>
          <cell r="NE174" t="str">
            <v>0245wi03-SAPA - AVANTIS 95 - SWISSP. V</v>
          </cell>
          <cell r="NN174" t="str">
            <v>0337vs03-Zewotherm - ZA11LG500</v>
          </cell>
          <cell r="NW174" t="str">
            <v/>
          </cell>
          <cell r="OF174" t="str">
            <v/>
          </cell>
          <cell r="OQ174" t="str">
            <v/>
          </cell>
          <cell r="OR174" t="str">
            <v/>
          </cell>
          <cell r="OS174" t="str">
            <v/>
          </cell>
          <cell r="OT174" t="str">
            <v/>
          </cell>
          <cell r="OU174" t="str">
            <v/>
          </cell>
          <cell r="OV174" t="str">
            <v/>
          </cell>
          <cell r="OW174" t="str">
            <v/>
          </cell>
          <cell r="OX174" t="str">
            <v/>
          </cell>
          <cell r="OY174" t="str">
            <v/>
          </cell>
          <cell r="OZ174" t="str">
            <v/>
          </cell>
          <cell r="PA174" t="str">
            <v/>
          </cell>
          <cell r="PB174" t="str">
            <v/>
          </cell>
          <cell r="PC174" t="str">
            <v/>
          </cell>
          <cell r="PD174" t="str">
            <v/>
          </cell>
          <cell r="PE174" t="str">
            <v/>
          </cell>
          <cell r="PF174" t="str">
            <v/>
          </cell>
          <cell r="PG174" t="str">
            <v/>
          </cell>
          <cell r="PH174" t="str">
            <v/>
          </cell>
          <cell r="PI174" t="str">
            <v/>
          </cell>
          <cell r="PJ174" t="str">
            <v/>
          </cell>
          <cell r="PL174" t="str">
            <v/>
          </cell>
          <cell r="PM174" t="str">
            <v/>
          </cell>
          <cell r="PN174" t="str">
            <v/>
          </cell>
          <cell r="PO174" t="str">
            <v/>
          </cell>
          <cell r="PP174" t="str">
            <v/>
          </cell>
          <cell r="PQ174" t="str">
            <v/>
          </cell>
          <cell r="PR174" t="str">
            <v/>
          </cell>
          <cell r="PS174" t="str">
            <v/>
          </cell>
          <cell r="PT174" t="str">
            <v/>
          </cell>
          <cell r="PU174" t="str">
            <v/>
          </cell>
          <cell r="PV174" t="str">
            <v/>
          </cell>
          <cell r="PW174" t="str">
            <v/>
          </cell>
          <cell r="PX174" t="str">
            <v/>
          </cell>
          <cell r="PY174" t="str">
            <v/>
          </cell>
          <cell r="PZ174" t="str">
            <v/>
          </cell>
          <cell r="QA174" t="str">
            <v/>
          </cell>
          <cell r="QB174" t="str">
            <v/>
          </cell>
          <cell r="QC174" t="str">
            <v/>
          </cell>
          <cell r="QD174" t="str">
            <v/>
          </cell>
          <cell r="QE174" t="str">
            <v/>
          </cell>
          <cell r="QF174" t="str">
            <v/>
          </cell>
          <cell r="QG174" t="str">
            <v/>
          </cell>
          <cell r="QH174" t="str">
            <v/>
          </cell>
          <cell r="QI174" t="str">
            <v/>
          </cell>
          <cell r="QJ174" t="str">
            <v/>
          </cell>
          <cell r="QK174" t="str">
            <v/>
          </cell>
          <cell r="QL174" t="str">
            <v/>
          </cell>
          <cell r="QM174" t="str">
            <v/>
          </cell>
          <cell r="QN174" t="str">
            <v/>
          </cell>
          <cell r="QO174" t="str">
            <v/>
          </cell>
          <cell r="QP174" t="str">
            <v/>
          </cell>
          <cell r="QQ174" t="str">
            <v/>
          </cell>
          <cell r="QR174" t="str">
            <v/>
          </cell>
          <cell r="QS174" t="str">
            <v/>
          </cell>
          <cell r="QT174" t="str">
            <v/>
          </cell>
          <cell r="QU174" t="str">
            <v/>
          </cell>
          <cell r="QV174" t="str">
            <v/>
          </cell>
          <cell r="QW174" t="str">
            <v/>
          </cell>
          <cell r="QX174" t="str">
            <v/>
          </cell>
          <cell r="QY174" t="str">
            <v/>
          </cell>
          <cell r="QZ174" t="str">
            <v/>
          </cell>
          <cell r="RA174" t="str">
            <v/>
          </cell>
          <cell r="RB174" t="str">
            <v/>
          </cell>
          <cell r="RC174" t="str">
            <v/>
          </cell>
          <cell r="RD174" t="str">
            <v/>
          </cell>
          <cell r="RE174" t="str">
            <v/>
          </cell>
          <cell r="RF174" t="str">
            <v/>
          </cell>
          <cell r="RG174" t="str">
            <v/>
          </cell>
          <cell r="RH174" t="str">
            <v/>
          </cell>
          <cell r="RI174" t="str">
            <v/>
          </cell>
          <cell r="RL174" t="str">
            <v/>
          </cell>
        </row>
        <row r="175">
          <cell r="MM175" t="str">
            <v/>
          </cell>
          <cell r="MV175" t="str">
            <v/>
          </cell>
          <cell r="NE175" t="str">
            <v>0044wi03-Sayyas - PASSIVE 120 - Thermix N</v>
          </cell>
          <cell r="NN175" t="str">
            <v>0331vs03-Zewotherm - ZA11LG180</v>
          </cell>
          <cell r="NW175" t="str">
            <v/>
          </cell>
          <cell r="OF175" t="str">
            <v/>
          </cell>
          <cell r="OQ175" t="str">
            <v/>
          </cell>
          <cell r="OR175" t="str">
            <v/>
          </cell>
          <cell r="OS175" t="str">
            <v/>
          </cell>
          <cell r="OT175" t="str">
            <v/>
          </cell>
          <cell r="OU175" t="str">
            <v/>
          </cell>
          <cell r="OV175" t="str">
            <v/>
          </cell>
          <cell r="OW175" t="str">
            <v/>
          </cell>
          <cell r="OX175" t="str">
            <v/>
          </cell>
          <cell r="OY175" t="str">
            <v/>
          </cell>
          <cell r="OZ175" t="str">
            <v/>
          </cell>
          <cell r="PA175" t="str">
            <v/>
          </cell>
          <cell r="PB175" t="str">
            <v/>
          </cell>
          <cell r="PC175" t="str">
            <v/>
          </cell>
          <cell r="PD175" t="str">
            <v/>
          </cell>
          <cell r="PE175" t="str">
            <v/>
          </cell>
          <cell r="PF175" t="str">
            <v/>
          </cell>
          <cell r="PG175" t="str">
            <v/>
          </cell>
          <cell r="PH175" t="str">
            <v/>
          </cell>
          <cell r="PI175" t="str">
            <v/>
          </cell>
          <cell r="PJ175" t="str">
            <v/>
          </cell>
          <cell r="PL175" t="str">
            <v/>
          </cell>
          <cell r="PM175" t="str">
            <v/>
          </cell>
          <cell r="PN175" t="str">
            <v/>
          </cell>
          <cell r="PO175" t="str">
            <v/>
          </cell>
          <cell r="PP175" t="str">
            <v/>
          </cell>
          <cell r="PQ175" t="str">
            <v/>
          </cell>
          <cell r="PR175" t="str">
            <v/>
          </cell>
          <cell r="PS175" t="str">
            <v/>
          </cell>
          <cell r="PT175" t="str">
            <v/>
          </cell>
          <cell r="PU175" t="str">
            <v/>
          </cell>
          <cell r="PV175" t="str">
            <v/>
          </cell>
          <cell r="PW175" t="str">
            <v/>
          </cell>
          <cell r="PX175" t="str">
            <v/>
          </cell>
          <cell r="PY175" t="str">
            <v/>
          </cell>
          <cell r="PZ175" t="str">
            <v/>
          </cell>
          <cell r="QA175" t="str">
            <v/>
          </cell>
          <cell r="QB175" t="str">
            <v/>
          </cell>
          <cell r="QC175" t="str">
            <v/>
          </cell>
          <cell r="QD175" t="str">
            <v/>
          </cell>
          <cell r="QE175" t="str">
            <v/>
          </cell>
          <cell r="QF175" t="str">
            <v/>
          </cell>
          <cell r="QG175" t="str">
            <v/>
          </cell>
          <cell r="QH175" t="str">
            <v/>
          </cell>
          <cell r="QI175" t="str">
            <v/>
          </cell>
          <cell r="QJ175" t="str">
            <v/>
          </cell>
          <cell r="QK175" t="str">
            <v/>
          </cell>
          <cell r="QL175" t="str">
            <v/>
          </cell>
          <cell r="QM175" t="str">
            <v/>
          </cell>
          <cell r="QN175" t="str">
            <v/>
          </cell>
          <cell r="QO175" t="str">
            <v/>
          </cell>
          <cell r="QP175" t="str">
            <v/>
          </cell>
          <cell r="QQ175" t="str">
            <v/>
          </cell>
          <cell r="QR175" t="str">
            <v/>
          </cell>
          <cell r="QS175" t="str">
            <v/>
          </cell>
          <cell r="QT175" t="str">
            <v/>
          </cell>
          <cell r="QU175" t="str">
            <v/>
          </cell>
          <cell r="QV175" t="str">
            <v/>
          </cell>
          <cell r="QW175" t="str">
            <v/>
          </cell>
          <cell r="QX175" t="str">
            <v/>
          </cell>
          <cell r="QY175" t="str">
            <v/>
          </cell>
          <cell r="QZ175" t="str">
            <v/>
          </cell>
          <cell r="RA175" t="str">
            <v/>
          </cell>
          <cell r="RB175" t="str">
            <v/>
          </cell>
          <cell r="RC175" t="str">
            <v/>
          </cell>
          <cell r="RD175" t="str">
            <v/>
          </cell>
          <cell r="RE175" t="str">
            <v/>
          </cell>
          <cell r="RF175" t="str">
            <v/>
          </cell>
          <cell r="RG175" t="str">
            <v/>
          </cell>
          <cell r="RH175" t="str">
            <v/>
          </cell>
          <cell r="RI175" t="str">
            <v/>
          </cell>
          <cell r="RL175" t="str">
            <v/>
          </cell>
        </row>
        <row r="176">
          <cell r="MM176" t="str">
            <v/>
          </cell>
          <cell r="MV176" t="str">
            <v/>
          </cell>
          <cell r="NE176" t="str">
            <v>0631wi02-Sayyas - Sayyas PASSIVAPLUS - SWISSP. Ultimate PU</v>
          </cell>
          <cell r="NN176" t="str">
            <v>0332vs03-Zewotherm - ZA11LG250</v>
          </cell>
          <cell r="NW176" t="str">
            <v/>
          </cell>
          <cell r="OF176" t="str">
            <v/>
          </cell>
          <cell r="OQ176" t="str">
            <v/>
          </cell>
          <cell r="OR176" t="str">
            <v/>
          </cell>
          <cell r="OS176" t="str">
            <v/>
          </cell>
          <cell r="OT176" t="str">
            <v/>
          </cell>
          <cell r="OU176" t="str">
            <v/>
          </cell>
          <cell r="OV176" t="str">
            <v/>
          </cell>
          <cell r="OW176" t="str">
            <v/>
          </cell>
          <cell r="OX176" t="str">
            <v/>
          </cell>
          <cell r="OY176" t="str">
            <v/>
          </cell>
          <cell r="OZ176" t="str">
            <v/>
          </cell>
          <cell r="PA176" t="str">
            <v/>
          </cell>
          <cell r="PB176" t="str">
            <v/>
          </cell>
          <cell r="PC176" t="str">
            <v/>
          </cell>
          <cell r="PD176" t="str">
            <v/>
          </cell>
          <cell r="PE176" t="str">
            <v/>
          </cell>
          <cell r="PF176" t="str">
            <v/>
          </cell>
          <cell r="PG176" t="str">
            <v/>
          </cell>
          <cell r="PH176" t="str">
            <v/>
          </cell>
          <cell r="PI176" t="str">
            <v/>
          </cell>
          <cell r="PJ176" t="str">
            <v/>
          </cell>
          <cell r="PL176" t="str">
            <v/>
          </cell>
          <cell r="PM176" t="str">
            <v/>
          </cell>
          <cell r="PN176" t="str">
            <v/>
          </cell>
          <cell r="PO176" t="str">
            <v/>
          </cell>
          <cell r="PP176" t="str">
            <v/>
          </cell>
          <cell r="PQ176" t="str">
            <v/>
          </cell>
          <cell r="PR176" t="str">
            <v/>
          </cell>
          <cell r="PS176" t="str">
            <v/>
          </cell>
          <cell r="PT176" t="str">
            <v/>
          </cell>
          <cell r="PU176" t="str">
            <v/>
          </cell>
          <cell r="PV176" t="str">
            <v/>
          </cell>
          <cell r="PW176" t="str">
            <v/>
          </cell>
          <cell r="PX176" t="str">
            <v/>
          </cell>
          <cell r="PY176" t="str">
            <v/>
          </cell>
          <cell r="PZ176" t="str">
            <v/>
          </cell>
          <cell r="QA176" t="str">
            <v/>
          </cell>
          <cell r="QB176" t="str">
            <v/>
          </cell>
          <cell r="QC176" t="str">
            <v/>
          </cell>
          <cell r="QD176" t="str">
            <v/>
          </cell>
          <cell r="QE176" t="str">
            <v/>
          </cell>
          <cell r="QF176" t="str">
            <v/>
          </cell>
          <cell r="QG176" t="str">
            <v/>
          </cell>
          <cell r="QH176" t="str">
            <v/>
          </cell>
          <cell r="QI176" t="str">
            <v/>
          </cell>
          <cell r="QJ176" t="str">
            <v/>
          </cell>
          <cell r="QK176" t="str">
            <v/>
          </cell>
          <cell r="QL176" t="str">
            <v/>
          </cell>
          <cell r="QM176" t="str">
            <v/>
          </cell>
          <cell r="QN176" t="str">
            <v/>
          </cell>
          <cell r="QO176" t="str">
            <v/>
          </cell>
          <cell r="QP176" t="str">
            <v/>
          </cell>
          <cell r="QQ176" t="str">
            <v/>
          </cell>
          <cell r="QR176" t="str">
            <v/>
          </cell>
          <cell r="QS176" t="str">
            <v/>
          </cell>
          <cell r="QT176" t="str">
            <v/>
          </cell>
          <cell r="QU176" t="str">
            <v/>
          </cell>
          <cell r="QV176" t="str">
            <v/>
          </cell>
          <cell r="QW176" t="str">
            <v/>
          </cell>
          <cell r="QX176" t="str">
            <v/>
          </cell>
          <cell r="QY176" t="str">
            <v/>
          </cell>
          <cell r="QZ176" t="str">
            <v/>
          </cell>
          <cell r="RA176" t="str">
            <v/>
          </cell>
          <cell r="RB176" t="str">
            <v/>
          </cell>
          <cell r="RC176" t="str">
            <v/>
          </cell>
          <cell r="RD176" t="str">
            <v/>
          </cell>
          <cell r="RE176" t="str">
            <v/>
          </cell>
          <cell r="RF176" t="str">
            <v/>
          </cell>
          <cell r="RG176" t="str">
            <v/>
          </cell>
          <cell r="RH176" t="str">
            <v/>
          </cell>
          <cell r="RI176" t="str">
            <v/>
          </cell>
          <cell r="RL176" t="str">
            <v/>
          </cell>
        </row>
        <row r="177">
          <cell r="MM177" t="str">
            <v/>
          </cell>
          <cell r="MV177" t="str">
            <v/>
          </cell>
          <cell r="NE177" t="str">
            <v>0084wi03-Schüco - Schüco Alu Inside SI 82 - SWISSP. V</v>
          </cell>
          <cell r="NN177" t="str">
            <v>0113vl03-Airflow - DUPLEX S 1100 Flex</v>
          </cell>
          <cell r="NW177" t="str">
            <v/>
          </cell>
          <cell r="OF177" t="str">
            <v/>
          </cell>
          <cell r="OQ177" t="str">
            <v/>
          </cell>
          <cell r="OR177" t="str">
            <v/>
          </cell>
          <cell r="OS177" t="str">
            <v/>
          </cell>
          <cell r="OT177" t="str">
            <v/>
          </cell>
          <cell r="OU177" t="str">
            <v/>
          </cell>
          <cell r="OV177" t="str">
            <v/>
          </cell>
          <cell r="OW177" t="str">
            <v/>
          </cell>
          <cell r="OX177" t="str">
            <v/>
          </cell>
          <cell r="OY177" t="str">
            <v/>
          </cell>
          <cell r="OZ177" t="str">
            <v/>
          </cell>
          <cell r="PA177" t="str">
            <v/>
          </cell>
          <cell r="PB177" t="str">
            <v/>
          </cell>
          <cell r="PC177" t="str">
            <v/>
          </cell>
          <cell r="PD177" t="str">
            <v/>
          </cell>
          <cell r="PE177" t="str">
            <v/>
          </cell>
          <cell r="PF177" t="str">
            <v/>
          </cell>
          <cell r="PG177" t="str">
            <v/>
          </cell>
          <cell r="PH177" t="str">
            <v/>
          </cell>
          <cell r="PI177" t="str">
            <v/>
          </cell>
          <cell r="PJ177" t="str">
            <v/>
          </cell>
          <cell r="PL177" t="str">
            <v/>
          </cell>
          <cell r="PM177" t="str">
            <v/>
          </cell>
          <cell r="PN177" t="str">
            <v/>
          </cell>
          <cell r="PO177" t="str">
            <v/>
          </cell>
          <cell r="PP177" t="str">
            <v/>
          </cell>
          <cell r="PQ177" t="str">
            <v/>
          </cell>
          <cell r="PR177" t="str">
            <v/>
          </cell>
          <cell r="PS177" t="str">
            <v/>
          </cell>
          <cell r="PT177" t="str">
            <v/>
          </cell>
          <cell r="PU177" t="str">
            <v/>
          </cell>
          <cell r="PV177" t="str">
            <v/>
          </cell>
          <cell r="PW177" t="str">
            <v/>
          </cell>
          <cell r="PX177" t="str">
            <v/>
          </cell>
          <cell r="PY177" t="str">
            <v/>
          </cell>
          <cell r="PZ177" t="str">
            <v/>
          </cell>
          <cell r="QA177" t="str">
            <v/>
          </cell>
          <cell r="QB177" t="str">
            <v/>
          </cell>
          <cell r="QC177" t="str">
            <v/>
          </cell>
          <cell r="QD177" t="str">
            <v/>
          </cell>
          <cell r="QE177" t="str">
            <v/>
          </cell>
          <cell r="QF177" t="str">
            <v/>
          </cell>
          <cell r="QG177" t="str">
            <v/>
          </cell>
          <cell r="QH177" t="str">
            <v/>
          </cell>
          <cell r="QI177" t="str">
            <v/>
          </cell>
          <cell r="QJ177" t="str">
            <v/>
          </cell>
          <cell r="QK177" t="str">
            <v/>
          </cell>
          <cell r="QL177" t="str">
            <v/>
          </cell>
          <cell r="QM177" t="str">
            <v/>
          </cell>
          <cell r="QN177" t="str">
            <v/>
          </cell>
          <cell r="QO177" t="str">
            <v/>
          </cell>
          <cell r="QP177" t="str">
            <v/>
          </cell>
          <cell r="QQ177" t="str">
            <v/>
          </cell>
          <cell r="QR177" t="str">
            <v/>
          </cell>
          <cell r="QS177" t="str">
            <v/>
          </cell>
          <cell r="QT177" t="str">
            <v/>
          </cell>
          <cell r="QU177" t="str">
            <v/>
          </cell>
          <cell r="QV177" t="str">
            <v/>
          </cell>
          <cell r="QW177" t="str">
            <v/>
          </cell>
          <cell r="QX177" t="str">
            <v/>
          </cell>
          <cell r="QY177" t="str">
            <v/>
          </cell>
          <cell r="QZ177" t="str">
            <v/>
          </cell>
          <cell r="RA177" t="str">
            <v/>
          </cell>
          <cell r="RB177" t="str">
            <v/>
          </cell>
          <cell r="RC177" t="str">
            <v/>
          </cell>
          <cell r="RD177" t="str">
            <v/>
          </cell>
          <cell r="RE177" t="str">
            <v/>
          </cell>
          <cell r="RF177" t="str">
            <v/>
          </cell>
          <cell r="RG177" t="str">
            <v/>
          </cell>
          <cell r="RH177" t="str">
            <v/>
          </cell>
          <cell r="RI177" t="str">
            <v/>
          </cell>
          <cell r="RL177" t="str">
            <v/>
          </cell>
        </row>
        <row r="178">
          <cell r="MM178" t="str">
            <v/>
          </cell>
          <cell r="MV178" t="str">
            <v/>
          </cell>
          <cell r="NE178" t="str">
            <v>0085wi03-Schüco - Schüco AWS 112.IC - SWISSP. V</v>
          </cell>
          <cell r="NN178" t="str">
            <v>0114vl03-Airflow - DUPLEX S 3600 Flex</v>
          </cell>
          <cell r="NW178" t="str">
            <v/>
          </cell>
          <cell r="OF178" t="str">
            <v/>
          </cell>
          <cell r="OQ178" t="str">
            <v/>
          </cell>
          <cell r="OR178" t="str">
            <v/>
          </cell>
          <cell r="OS178" t="str">
            <v/>
          </cell>
          <cell r="OT178" t="str">
            <v/>
          </cell>
          <cell r="OU178" t="str">
            <v/>
          </cell>
          <cell r="OV178" t="str">
            <v/>
          </cell>
          <cell r="OW178" t="str">
            <v/>
          </cell>
          <cell r="OX178" t="str">
            <v/>
          </cell>
          <cell r="OY178" t="str">
            <v/>
          </cell>
          <cell r="OZ178" t="str">
            <v/>
          </cell>
          <cell r="PA178" t="str">
            <v/>
          </cell>
          <cell r="PB178" t="str">
            <v/>
          </cell>
          <cell r="PC178" t="str">
            <v/>
          </cell>
          <cell r="PD178" t="str">
            <v/>
          </cell>
          <cell r="PE178" t="str">
            <v/>
          </cell>
          <cell r="PF178" t="str">
            <v/>
          </cell>
          <cell r="PG178" t="str">
            <v/>
          </cell>
          <cell r="PH178" t="str">
            <v/>
          </cell>
          <cell r="PI178" t="str">
            <v/>
          </cell>
          <cell r="PJ178" t="str">
            <v/>
          </cell>
          <cell r="PL178" t="str">
            <v/>
          </cell>
          <cell r="PM178" t="str">
            <v/>
          </cell>
          <cell r="PN178" t="str">
            <v/>
          </cell>
          <cell r="PO178" t="str">
            <v/>
          </cell>
          <cell r="PP178" t="str">
            <v/>
          </cell>
          <cell r="PQ178" t="str">
            <v/>
          </cell>
          <cell r="PR178" t="str">
            <v/>
          </cell>
          <cell r="PS178" t="str">
            <v/>
          </cell>
          <cell r="PT178" t="str">
            <v/>
          </cell>
          <cell r="PU178" t="str">
            <v/>
          </cell>
          <cell r="PV178" t="str">
            <v/>
          </cell>
          <cell r="PW178" t="str">
            <v/>
          </cell>
          <cell r="PX178" t="str">
            <v/>
          </cell>
          <cell r="PY178" t="str">
            <v/>
          </cell>
          <cell r="PZ178" t="str">
            <v/>
          </cell>
          <cell r="QA178" t="str">
            <v/>
          </cell>
          <cell r="QB178" t="str">
            <v/>
          </cell>
          <cell r="QC178" t="str">
            <v/>
          </cell>
          <cell r="QD178" t="str">
            <v/>
          </cell>
          <cell r="QE178" t="str">
            <v/>
          </cell>
          <cell r="QF178" t="str">
            <v/>
          </cell>
          <cell r="QG178" t="str">
            <v/>
          </cell>
          <cell r="QH178" t="str">
            <v/>
          </cell>
          <cell r="QI178" t="str">
            <v/>
          </cell>
          <cell r="QJ178" t="str">
            <v/>
          </cell>
          <cell r="QK178" t="str">
            <v/>
          </cell>
          <cell r="QL178" t="str">
            <v/>
          </cell>
          <cell r="QM178" t="str">
            <v/>
          </cell>
          <cell r="QN178" t="str">
            <v/>
          </cell>
          <cell r="QO178" t="str">
            <v/>
          </cell>
          <cell r="QP178" t="str">
            <v/>
          </cell>
          <cell r="QQ178" t="str">
            <v/>
          </cell>
          <cell r="QR178" t="str">
            <v/>
          </cell>
          <cell r="QS178" t="str">
            <v/>
          </cell>
          <cell r="QT178" t="str">
            <v/>
          </cell>
          <cell r="QU178" t="str">
            <v/>
          </cell>
          <cell r="QV178" t="str">
            <v/>
          </cell>
          <cell r="QW178" t="str">
            <v/>
          </cell>
          <cell r="QX178" t="str">
            <v/>
          </cell>
          <cell r="QY178" t="str">
            <v/>
          </cell>
          <cell r="QZ178" t="str">
            <v/>
          </cell>
          <cell r="RA178" t="str">
            <v/>
          </cell>
          <cell r="RB178" t="str">
            <v/>
          </cell>
          <cell r="RC178" t="str">
            <v/>
          </cell>
          <cell r="RD178" t="str">
            <v/>
          </cell>
          <cell r="RE178" t="str">
            <v/>
          </cell>
          <cell r="RF178" t="str">
            <v/>
          </cell>
          <cell r="RG178" t="str">
            <v/>
          </cell>
          <cell r="RH178" t="str">
            <v/>
          </cell>
          <cell r="RI178" t="str">
            <v/>
          </cell>
          <cell r="RL178" t="str">
            <v/>
          </cell>
        </row>
        <row r="179">
          <cell r="MM179" t="str">
            <v/>
          </cell>
          <cell r="MV179" t="str">
            <v/>
          </cell>
          <cell r="NE179" t="str">
            <v>0593wi03-Schüco - Schüco AWS 120 CC.SI - SWISSP. Ultimate</v>
          </cell>
          <cell r="NN179" t="str">
            <v>0226vl03-Airflow - DUPLEX S 1600 Flex</v>
          </cell>
          <cell r="NW179" t="str">
            <v/>
          </cell>
          <cell r="OF179" t="str">
            <v/>
          </cell>
          <cell r="OQ179" t="str">
            <v/>
          </cell>
          <cell r="OR179" t="str">
            <v/>
          </cell>
          <cell r="OS179" t="str">
            <v/>
          </cell>
          <cell r="OT179" t="str">
            <v/>
          </cell>
          <cell r="OU179" t="str">
            <v/>
          </cell>
          <cell r="OV179" t="str">
            <v/>
          </cell>
          <cell r="OW179" t="str">
            <v/>
          </cell>
          <cell r="OX179" t="str">
            <v/>
          </cell>
          <cell r="OY179" t="str">
            <v/>
          </cell>
          <cell r="OZ179" t="str">
            <v/>
          </cell>
          <cell r="PA179" t="str">
            <v/>
          </cell>
          <cell r="PB179" t="str">
            <v/>
          </cell>
          <cell r="PC179" t="str">
            <v/>
          </cell>
          <cell r="PD179" t="str">
            <v/>
          </cell>
          <cell r="PE179" t="str">
            <v/>
          </cell>
          <cell r="PF179" t="str">
            <v/>
          </cell>
          <cell r="PG179" t="str">
            <v/>
          </cell>
          <cell r="PH179" t="str">
            <v/>
          </cell>
          <cell r="PI179" t="str">
            <v/>
          </cell>
          <cell r="PJ179" t="str">
            <v/>
          </cell>
          <cell r="PL179" t="str">
            <v/>
          </cell>
          <cell r="PM179" t="str">
            <v/>
          </cell>
          <cell r="PN179" t="str">
            <v/>
          </cell>
          <cell r="PO179" t="str">
            <v/>
          </cell>
          <cell r="PP179" t="str">
            <v/>
          </cell>
          <cell r="PQ179" t="str">
            <v/>
          </cell>
          <cell r="PR179" t="str">
            <v/>
          </cell>
          <cell r="PS179" t="str">
            <v/>
          </cell>
          <cell r="PT179" t="str">
            <v/>
          </cell>
          <cell r="PU179" t="str">
            <v/>
          </cell>
          <cell r="PV179" t="str">
            <v/>
          </cell>
          <cell r="PW179" t="str">
            <v/>
          </cell>
          <cell r="PX179" t="str">
            <v/>
          </cell>
          <cell r="PY179" t="str">
            <v/>
          </cell>
          <cell r="PZ179" t="str">
            <v/>
          </cell>
          <cell r="QA179" t="str">
            <v/>
          </cell>
          <cell r="QB179" t="str">
            <v/>
          </cell>
          <cell r="QC179" t="str">
            <v/>
          </cell>
          <cell r="QD179" t="str">
            <v/>
          </cell>
          <cell r="QE179" t="str">
            <v/>
          </cell>
          <cell r="QF179" t="str">
            <v/>
          </cell>
          <cell r="QG179" t="str">
            <v/>
          </cell>
          <cell r="QH179" t="str">
            <v/>
          </cell>
          <cell r="QI179" t="str">
            <v/>
          </cell>
          <cell r="QJ179" t="str">
            <v/>
          </cell>
          <cell r="QK179" t="str">
            <v/>
          </cell>
          <cell r="QL179" t="str">
            <v/>
          </cell>
          <cell r="QM179" t="str">
            <v/>
          </cell>
          <cell r="QN179" t="str">
            <v/>
          </cell>
          <cell r="QO179" t="str">
            <v/>
          </cell>
          <cell r="QP179" t="str">
            <v/>
          </cell>
          <cell r="QQ179" t="str">
            <v/>
          </cell>
          <cell r="QR179" t="str">
            <v/>
          </cell>
          <cell r="QS179" t="str">
            <v/>
          </cell>
          <cell r="QT179" t="str">
            <v/>
          </cell>
          <cell r="QU179" t="str">
            <v/>
          </cell>
          <cell r="QV179" t="str">
            <v/>
          </cell>
          <cell r="QW179" t="str">
            <v/>
          </cell>
          <cell r="QX179" t="str">
            <v/>
          </cell>
          <cell r="QY179" t="str">
            <v/>
          </cell>
          <cell r="QZ179" t="str">
            <v/>
          </cell>
          <cell r="RA179" t="str">
            <v/>
          </cell>
          <cell r="RB179" t="str">
            <v/>
          </cell>
          <cell r="RC179" t="str">
            <v/>
          </cell>
          <cell r="RD179" t="str">
            <v/>
          </cell>
          <cell r="RE179" t="str">
            <v/>
          </cell>
          <cell r="RF179" t="str">
            <v/>
          </cell>
          <cell r="RG179" t="str">
            <v/>
          </cell>
          <cell r="RH179" t="str">
            <v/>
          </cell>
          <cell r="RI179" t="str">
            <v/>
          </cell>
          <cell r="RL179" t="str">
            <v/>
          </cell>
        </row>
        <row r="180">
          <cell r="MM180" t="str">
            <v/>
          </cell>
          <cell r="MV180" t="str">
            <v/>
          </cell>
          <cell r="NE180" t="str">
            <v>0734wi03-Schüco - AWS 90.SI+ - SWISSP. Ultimate</v>
          </cell>
          <cell r="NN180" t="str">
            <v>0227vl03-Airflow - DUPLEX S 2600 Flex</v>
          </cell>
          <cell r="NW180" t="str">
            <v/>
          </cell>
          <cell r="OF180" t="str">
            <v/>
          </cell>
          <cell r="OQ180" t="str">
            <v/>
          </cell>
          <cell r="OR180" t="str">
            <v/>
          </cell>
          <cell r="OS180" t="str">
            <v/>
          </cell>
          <cell r="OT180" t="str">
            <v/>
          </cell>
          <cell r="OU180" t="str">
            <v/>
          </cell>
          <cell r="OV180" t="str">
            <v/>
          </cell>
          <cell r="OW180" t="str">
            <v/>
          </cell>
          <cell r="OX180" t="str">
            <v/>
          </cell>
          <cell r="OY180" t="str">
            <v/>
          </cell>
          <cell r="OZ180" t="str">
            <v/>
          </cell>
          <cell r="PA180" t="str">
            <v/>
          </cell>
          <cell r="PB180" t="str">
            <v/>
          </cell>
          <cell r="PC180" t="str">
            <v/>
          </cell>
          <cell r="PD180" t="str">
            <v/>
          </cell>
          <cell r="PE180" t="str">
            <v/>
          </cell>
          <cell r="PF180" t="str">
            <v/>
          </cell>
          <cell r="PG180" t="str">
            <v/>
          </cell>
          <cell r="PH180" t="str">
            <v/>
          </cell>
          <cell r="PI180" t="str">
            <v/>
          </cell>
          <cell r="PJ180" t="str">
            <v/>
          </cell>
          <cell r="PL180" t="str">
            <v/>
          </cell>
          <cell r="PM180" t="str">
            <v/>
          </cell>
          <cell r="PN180" t="str">
            <v/>
          </cell>
          <cell r="PO180" t="str">
            <v/>
          </cell>
          <cell r="PP180" t="str">
            <v/>
          </cell>
          <cell r="PQ180" t="str">
            <v/>
          </cell>
          <cell r="PR180" t="str">
            <v/>
          </cell>
          <cell r="PS180" t="str">
            <v/>
          </cell>
          <cell r="PT180" t="str">
            <v/>
          </cell>
          <cell r="PU180" t="str">
            <v/>
          </cell>
          <cell r="PV180" t="str">
            <v/>
          </cell>
          <cell r="PW180" t="str">
            <v/>
          </cell>
          <cell r="PX180" t="str">
            <v/>
          </cell>
          <cell r="PY180" t="str">
            <v/>
          </cell>
          <cell r="PZ180" t="str">
            <v/>
          </cell>
          <cell r="QA180" t="str">
            <v/>
          </cell>
          <cell r="QB180" t="str">
            <v/>
          </cell>
          <cell r="QC180" t="str">
            <v/>
          </cell>
          <cell r="QD180" t="str">
            <v/>
          </cell>
          <cell r="QE180" t="str">
            <v/>
          </cell>
          <cell r="QF180" t="str">
            <v/>
          </cell>
          <cell r="QG180" t="str">
            <v/>
          </cell>
          <cell r="QH180" t="str">
            <v/>
          </cell>
          <cell r="QI180" t="str">
            <v/>
          </cell>
          <cell r="QJ180" t="str">
            <v/>
          </cell>
          <cell r="QK180" t="str">
            <v/>
          </cell>
          <cell r="QL180" t="str">
            <v/>
          </cell>
          <cell r="QM180" t="str">
            <v/>
          </cell>
          <cell r="QN180" t="str">
            <v/>
          </cell>
          <cell r="QO180" t="str">
            <v/>
          </cell>
          <cell r="QP180" t="str">
            <v/>
          </cell>
          <cell r="QQ180" t="str">
            <v/>
          </cell>
          <cell r="QR180" t="str">
            <v/>
          </cell>
          <cell r="QS180" t="str">
            <v/>
          </cell>
          <cell r="QT180" t="str">
            <v/>
          </cell>
          <cell r="QU180" t="str">
            <v/>
          </cell>
          <cell r="QV180" t="str">
            <v/>
          </cell>
          <cell r="QW180" t="str">
            <v/>
          </cell>
          <cell r="QX180" t="str">
            <v/>
          </cell>
          <cell r="QY180" t="str">
            <v/>
          </cell>
          <cell r="QZ180" t="str">
            <v/>
          </cell>
          <cell r="RA180" t="str">
            <v/>
          </cell>
          <cell r="RB180" t="str">
            <v/>
          </cell>
          <cell r="RC180" t="str">
            <v/>
          </cell>
          <cell r="RD180" t="str">
            <v/>
          </cell>
          <cell r="RE180" t="str">
            <v/>
          </cell>
          <cell r="RF180" t="str">
            <v/>
          </cell>
          <cell r="RG180" t="str">
            <v/>
          </cell>
          <cell r="RH180" t="str">
            <v/>
          </cell>
          <cell r="RI180" t="str">
            <v/>
          </cell>
          <cell r="RL180" t="str">
            <v/>
          </cell>
        </row>
        <row r="181">
          <cell r="MM181" t="str">
            <v/>
          </cell>
          <cell r="MV181" t="str">
            <v/>
          </cell>
          <cell r="NE181" t="str">
            <v>0120wi03-SELO - clima compact - SWISSP. V</v>
          </cell>
          <cell r="NN181" t="str">
            <v>0528vl03-AirXpert - RTV 3400</v>
          </cell>
          <cell r="NW181" t="str">
            <v/>
          </cell>
          <cell r="OF181" t="str">
            <v/>
          </cell>
          <cell r="OQ181" t="str">
            <v/>
          </cell>
          <cell r="OR181" t="str">
            <v/>
          </cell>
          <cell r="OS181" t="str">
            <v/>
          </cell>
          <cell r="OT181" t="str">
            <v/>
          </cell>
          <cell r="OU181" t="str">
            <v/>
          </cell>
          <cell r="OV181" t="str">
            <v/>
          </cell>
          <cell r="OW181" t="str">
            <v/>
          </cell>
          <cell r="OX181" t="str">
            <v/>
          </cell>
          <cell r="OY181" t="str">
            <v/>
          </cell>
          <cell r="OZ181" t="str">
            <v/>
          </cell>
          <cell r="PA181" t="str">
            <v/>
          </cell>
          <cell r="PB181" t="str">
            <v/>
          </cell>
          <cell r="PC181" t="str">
            <v/>
          </cell>
          <cell r="PD181" t="str">
            <v/>
          </cell>
          <cell r="PE181" t="str">
            <v/>
          </cell>
          <cell r="PF181" t="str">
            <v/>
          </cell>
          <cell r="PG181" t="str">
            <v/>
          </cell>
          <cell r="PH181" t="str">
            <v/>
          </cell>
          <cell r="PI181" t="str">
            <v/>
          </cell>
          <cell r="PJ181" t="str">
            <v/>
          </cell>
          <cell r="PL181" t="str">
            <v/>
          </cell>
          <cell r="PM181" t="str">
            <v/>
          </cell>
          <cell r="PN181" t="str">
            <v/>
          </cell>
          <cell r="PO181" t="str">
            <v/>
          </cell>
          <cell r="PP181" t="str">
            <v/>
          </cell>
          <cell r="PQ181" t="str">
            <v/>
          </cell>
          <cell r="PR181" t="str">
            <v/>
          </cell>
          <cell r="PS181" t="str">
            <v/>
          </cell>
          <cell r="PT181" t="str">
            <v/>
          </cell>
          <cell r="PU181" t="str">
            <v/>
          </cell>
          <cell r="PV181" t="str">
            <v/>
          </cell>
          <cell r="PW181" t="str">
            <v/>
          </cell>
          <cell r="PX181" t="str">
            <v/>
          </cell>
          <cell r="PY181" t="str">
            <v/>
          </cell>
          <cell r="PZ181" t="str">
            <v/>
          </cell>
          <cell r="QA181" t="str">
            <v/>
          </cell>
          <cell r="QB181" t="str">
            <v/>
          </cell>
          <cell r="QC181" t="str">
            <v/>
          </cell>
          <cell r="QD181" t="str">
            <v/>
          </cell>
          <cell r="QE181" t="str">
            <v/>
          </cell>
          <cell r="QF181" t="str">
            <v/>
          </cell>
          <cell r="QG181" t="str">
            <v/>
          </cell>
          <cell r="QH181" t="str">
            <v/>
          </cell>
          <cell r="QI181" t="str">
            <v/>
          </cell>
          <cell r="QJ181" t="str">
            <v/>
          </cell>
          <cell r="QK181" t="str">
            <v/>
          </cell>
          <cell r="QL181" t="str">
            <v/>
          </cell>
          <cell r="QM181" t="str">
            <v/>
          </cell>
          <cell r="QN181" t="str">
            <v/>
          </cell>
          <cell r="QO181" t="str">
            <v/>
          </cell>
          <cell r="QP181" t="str">
            <v/>
          </cell>
          <cell r="QQ181" t="str">
            <v/>
          </cell>
          <cell r="QR181" t="str">
            <v/>
          </cell>
          <cell r="QS181" t="str">
            <v/>
          </cell>
          <cell r="QT181" t="str">
            <v/>
          </cell>
          <cell r="QU181" t="str">
            <v/>
          </cell>
          <cell r="QV181" t="str">
            <v/>
          </cell>
          <cell r="QW181" t="str">
            <v/>
          </cell>
          <cell r="QX181" t="str">
            <v/>
          </cell>
          <cell r="QY181" t="str">
            <v/>
          </cell>
          <cell r="QZ181" t="str">
            <v/>
          </cell>
          <cell r="RA181" t="str">
            <v/>
          </cell>
          <cell r="RB181" t="str">
            <v/>
          </cell>
          <cell r="RC181" t="str">
            <v/>
          </cell>
          <cell r="RD181" t="str">
            <v/>
          </cell>
          <cell r="RE181" t="str">
            <v/>
          </cell>
          <cell r="RF181" t="str">
            <v/>
          </cell>
          <cell r="RG181" t="str">
            <v/>
          </cell>
          <cell r="RH181" t="str">
            <v/>
          </cell>
          <cell r="RI181" t="str">
            <v/>
          </cell>
          <cell r="RL181" t="str">
            <v/>
          </cell>
        </row>
        <row r="182">
          <cell r="MM182" t="str">
            <v/>
          </cell>
          <cell r="MV182" t="str">
            <v/>
          </cell>
          <cell r="NE182" t="str">
            <v>0086wi03-Sigg - Sigg PassivhausVenster Holz Alu - SWISSP. V</v>
          </cell>
          <cell r="NN182" t="str">
            <v>0764vl03-ALDES Aéraulique - XH3500</v>
          </cell>
          <cell r="NW182" t="str">
            <v/>
          </cell>
          <cell r="OF182" t="str">
            <v/>
          </cell>
          <cell r="OQ182" t="str">
            <v/>
          </cell>
          <cell r="OR182" t="str">
            <v/>
          </cell>
          <cell r="OS182" t="str">
            <v/>
          </cell>
          <cell r="OT182" t="str">
            <v/>
          </cell>
          <cell r="OU182" t="str">
            <v/>
          </cell>
          <cell r="OV182" t="str">
            <v/>
          </cell>
          <cell r="OW182" t="str">
            <v/>
          </cell>
          <cell r="OX182" t="str">
            <v/>
          </cell>
          <cell r="OY182" t="str">
            <v/>
          </cell>
          <cell r="OZ182" t="str">
            <v/>
          </cell>
          <cell r="PA182" t="str">
            <v/>
          </cell>
          <cell r="PB182" t="str">
            <v/>
          </cell>
          <cell r="PC182" t="str">
            <v/>
          </cell>
          <cell r="PD182" t="str">
            <v/>
          </cell>
          <cell r="PE182" t="str">
            <v/>
          </cell>
          <cell r="PF182" t="str">
            <v/>
          </cell>
          <cell r="PG182" t="str">
            <v/>
          </cell>
          <cell r="PH182" t="str">
            <v/>
          </cell>
          <cell r="PI182" t="str">
            <v/>
          </cell>
          <cell r="PJ182" t="str">
            <v/>
          </cell>
          <cell r="PL182" t="str">
            <v/>
          </cell>
          <cell r="PM182" t="str">
            <v/>
          </cell>
          <cell r="PN182" t="str">
            <v/>
          </cell>
          <cell r="PO182" t="str">
            <v/>
          </cell>
          <cell r="PP182" t="str">
            <v/>
          </cell>
          <cell r="PQ182" t="str">
            <v/>
          </cell>
          <cell r="PR182" t="str">
            <v/>
          </cell>
          <cell r="PS182" t="str">
            <v/>
          </cell>
          <cell r="PT182" t="str">
            <v/>
          </cell>
          <cell r="PU182" t="str">
            <v/>
          </cell>
          <cell r="PV182" t="str">
            <v/>
          </cell>
          <cell r="PW182" t="str">
            <v/>
          </cell>
          <cell r="PX182" t="str">
            <v/>
          </cell>
          <cell r="PY182" t="str">
            <v/>
          </cell>
          <cell r="PZ182" t="str">
            <v/>
          </cell>
          <cell r="QA182" t="str">
            <v/>
          </cell>
          <cell r="QB182" t="str">
            <v/>
          </cell>
          <cell r="QC182" t="str">
            <v/>
          </cell>
          <cell r="QD182" t="str">
            <v/>
          </cell>
          <cell r="QE182" t="str">
            <v/>
          </cell>
          <cell r="QF182" t="str">
            <v/>
          </cell>
          <cell r="QG182" t="str">
            <v/>
          </cell>
          <cell r="QH182" t="str">
            <v/>
          </cell>
          <cell r="QI182" t="str">
            <v/>
          </cell>
          <cell r="QJ182" t="str">
            <v/>
          </cell>
          <cell r="QK182" t="str">
            <v/>
          </cell>
          <cell r="QL182" t="str">
            <v/>
          </cell>
          <cell r="QM182" t="str">
            <v/>
          </cell>
          <cell r="QN182" t="str">
            <v/>
          </cell>
          <cell r="QO182" t="str">
            <v/>
          </cell>
          <cell r="QP182" t="str">
            <v/>
          </cell>
          <cell r="QQ182" t="str">
            <v/>
          </cell>
          <cell r="QR182" t="str">
            <v/>
          </cell>
          <cell r="QS182" t="str">
            <v/>
          </cell>
          <cell r="QT182" t="str">
            <v/>
          </cell>
          <cell r="QU182" t="str">
            <v/>
          </cell>
          <cell r="QV182" t="str">
            <v/>
          </cell>
          <cell r="QW182" t="str">
            <v/>
          </cell>
          <cell r="QX182" t="str">
            <v/>
          </cell>
          <cell r="QY182" t="str">
            <v/>
          </cell>
          <cell r="QZ182" t="str">
            <v/>
          </cell>
          <cell r="RA182" t="str">
            <v/>
          </cell>
          <cell r="RB182" t="str">
            <v/>
          </cell>
          <cell r="RC182" t="str">
            <v/>
          </cell>
          <cell r="RD182" t="str">
            <v/>
          </cell>
          <cell r="RE182" t="str">
            <v/>
          </cell>
          <cell r="RF182" t="str">
            <v/>
          </cell>
          <cell r="RG182" t="str">
            <v/>
          </cell>
          <cell r="RH182" t="str">
            <v/>
          </cell>
          <cell r="RI182" t="str">
            <v/>
          </cell>
          <cell r="RL182" t="str">
            <v/>
          </cell>
        </row>
        <row r="183">
          <cell r="MM183" t="str">
            <v/>
          </cell>
          <cell r="MV183" t="str">
            <v/>
          </cell>
          <cell r="NE183" t="str">
            <v>0087wi03-Slavona - Progression - SWISSP. V</v>
          </cell>
          <cell r="NN183" t="str">
            <v>0111vl03-Atrea - DUPLEX S 1100 Flexi</v>
          </cell>
          <cell r="NW183" t="str">
            <v/>
          </cell>
          <cell r="OF183" t="str">
            <v/>
          </cell>
          <cell r="OQ183" t="str">
            <v/>
          </cell>
          <cell r="OR183" t="str">
            <v/>
          </cell>
          <cell r="OS183" t="str">
            <v/>
          </cell>
          <cell r="OT183" t="str">
            <v/>
          </cell>
          <cell r="OU183" t="str">
            <v/>
          </cell>
          <cell r="OV183" t="str">
            <v/>
          </cell>
          <cell r="OW183" t="str">
            <v/>
          </cell>
          <cell r="OX183" t="str">
            <v/>
          </cell>
          <cell r="OY183" t="str">
            <v/>
          </cell>
          <cell r="OZ183" t="str">
            <v/>
          </cell>
          <cell r="PA183" t="str">
            <v/>
          </cell>
          <cell r="PB183" t="str">
            <v/>
          </cell>
          <cell r="PC183" t="str">
            <v/>
          </cell>
          <cell r="PD183" t="str">
            <v/>
          </cell>
          <cell r="PE183" t="str">
            <v/>
          </cell>
          <cell r="PF183" t="str">
            <v/>
          </cell>
          <cell r="PG183" t="str">
            <v/>
          </cell>
          <cell r="PH183" t="str">
            <v/>
          </cell>
          <cell r="PI183" t="str">
            <v/>
          </cell>
          <cell r="PJ183" t="str">
            <v/>
          </cell>
          <cell r="PL183" t="str">
            <v/>
          </cell>
          <cell r="PM183" t="str">
            <v/>
          </cell>
          <cell r="PN183" t="str">
            <v/>
          </cell>
          <cell r="PO183" t="str">
            <v/>
          </cell>
          <cell r="PP183" t="str">
            <v/>
          </cell>
          <cell r="PQ183" t="str">
            <v/>
          </cell>
          <cell r="PR183" t="str">
            <v/>
          </cell>
          <cell r="PS183" t="str">
            <v/>
          </cell>
          <cell r="PT183" t="str">
            <v/>
          </cell>
          <cell r="PU183" t="str">
            <v/>
          </cell>
          <cell r="PV183" t="str">
            <v/>
          </cell>
          <cell r="PW183" t="str">
            <v/>
          </cell>
          <cell r="PX183" t="str">
            <v/>
          </cell>
          <cell r="PY183" t="str">
            <v/>
          </cell>
          <cell r="PZ183" t="str">
            <v/>
          </cell>
          <cell r="QA183" t="str">
            <v/>
          </cell>
          <cell r="QB183" t="str">
            <v/>
          </cell>
          <cell r="QC183" t="str">
            <v/>
          </cell>
          <cell r="QD183" t="str">
            <v/>
          </cell>
          <cell r="QE183" t="str">
            <v/>
          </cell>
          <cell r="QF183" t="str">
            <v/>
          </cell>
          <cell r="QG183" t="str">
            <v/>
          </cell>
          <cell r="QH183" t="str">
            <v/>
          </cell>
          <cell r="QI183" t="str">
            <v/>
          </cell>
          <cell r="QJ183" t="str">
            <v/>
          </cell>
          <cell r="QK183" t="str">
            <v/>
          </cell>
          <cell r="QL183" t="str">
            <v/>
          </cell>
          <cell r="QM183" t="str">
            <v/>
          </cell>
          <cell r="QN183" t="str">
            <v/>
          </cell>
          <cell r="QO183" t="str">
            <v/>
          </cell>
          <cell r="QP183" t="str">
            <v/>
          </cell>
          <cell r="QQ183" t="str">
            <v/>
          </cell>
          <cell r="QR183" t="str">
            <v/>
          </cell>
          <cell r="QS183" t="str">
            <v/>
          </cell>
          <cell r="QT183" t="str">
            <v/>
          </cell>
          <cell r="QU183" t="str">
            <v/>
          </cell>
          <cell r="QV183" t="str">
            <v/>
          </cell>
          <cell r="QW183" t="str">
            <v/>
          </cell>
          <cell r="QX183" t="str">
            <v/>
          </cell>
          <cell r="QY183" t="str">
            <v/>
          </cell>
          <cell r="QZ183" t="str">
            <v/>
          </cell>
          <cell r="RA183" t="str">
            <v/>
          </cell>
          <cell r="RB183" t="str">
            <v/>
          </cell>
          <cell r="RC183" t="str">
            <v/>
          </cell>
          <cell r="RD183" t="str">
            <v/>
          </cell>
          <cell r="RE183" t="str">
            <v/>
          </cell>
          <cell r="RF183" t="str">
            <v/>
          </cell>
          <cell r="RG183" t="str">
            <v/>
          </cell>
          <cell r="RH183" t="str">
            <v/>
          </cell>
          <cell r="RI183" t="str">
            <v/>
          </cell>
          <cell r="RL183" t="str">
            <v/>
          </cell>
        </row>
        <row r="184">
          <cell r="MM184" t="str">
            <v/>
          </cell>
          <cell r="MV184" t="str">
            <v/>
          </cell>
          <cell r="NE184" t="str">
            <v>0038wi03-Striegel - Ultrapur S Holz/Holz-Alu - Thermix</v>
          </cell>
          <cell r="NN184" t="str">
            <v>0112vl03-Atrea - DUPLEX S 3600 Flexi</v>
          </cell>
          <cell r="NW184" t="str">
            <v/>
          </cell>
          <cell r="OF184" t="str">
            <v/>
          </cell>
          <cell r="OQ184" t="str">
            <v/>
          </cell>
          <cell r="OR184" t="str">
            <v/>
          </cell>
          <cell r="OS184" t="str">
            <v/>
          </cell>
          <cell r="OT184" t="str">
            <v/>
          </cell>
          <cell r="OU184" t="str">
            <v/>
          </cell>
          <cell r="OV184" t="str">
            <v/>
          </cell>
          <cell r="OW184" t="str">
            <v/>
          </cell>
          <cell r="OX184" t="str">
            <v/>
          </cell>
          <cell r="OY184" t="str">
            <v/>
          </cell>
          <cell r="OZ184" t="str">
            <v/>
          </cell>
          <cell r="PA184" t="str">
            <v/>
          </cell>
          <cell r="PB184" t="str">
            <v/>
          </cell>
          <cell r="PC184" t="str">
            <v/>
          </cell>
          <cell r="PD184" t="str">
            <v/>
          </cell>
          <cell r="PE184" t="str">
            <v/>
          </cell>
          <cell r="PF184" t="str">
            <v/>
          </cell>
          <cell r="PG184" t="str">
            <v/>
          </cell>
          <cell r="PH184" t="str">
            <v/>
          </cell>
          <cell r="PI184" t="str">
            <v/>
          </cell>
          <cell r="PJ184" t="str">
            <v/>
          </cell>
          <cell r="PL184" t="str">
            <v/>
          </cell>
          <cell r="PM184" t="str">
            <v/>
          </cell>
          <cell r="PN184" t="str">
            <v/>
          </cell>
          <cell r="PO184" t="str">
            <v/>
          </cell>
          <cell r="PP184" t="str">
            <v/>
          </cell>
          <cell r="PQ184" t="str">
            <v/>
          </cell>
          <cell r="PR184" t="str">
            <v/>
          </cell>
          <cell r="PS184" t="str">
            <v/>
          </cell>
          <cell r="PT184" t="str">
            <v/>
          </cell>
          <cell r="PU184" t="str">
            <v/>
          </cell>
          <cell r="PV184" t="str">
            <v/>
          </cell>
          <cell r="PW184" t="str">
            <v/>
          </cell>
          <cell r="PX184" t="str">
            <v/>
          </cell>
          <cell r="PY184" t="str">
            <v/>
          </cell>
          <cell r="PZ184" t="str">
            <v/>
          </cell>
          <cell r="QA184" t="str">
            <v/>
          </cell>
          <cell r="QB184" t="str">
            <v/>
          </cell>
          <cell r="QC184" t="str">
            <v/>
          </cell>
          <cell r="QD184" t="str">
            <v/>
          </cell>
          <cell r="QE184" t="str">
            <v/>
          </cell>
          <cell r="QF184" t="str">
            <v/>
          </cell>
          <cell r="QG184" t="str">
            <v/>
          </cell>
          <cell r="QH184" t="str">
            <v/>
          </cell>
          <cell r="QI184" t="str">
            <v/>
          </cell>
          <cell r="QJ184" t="str">
            <v/>
          </cell>
          <cell r="QK184" t="str">
            <v/>
          </cell>
          <cell r="QL184" t="str">
            <v/>
          </cell>
          <cell r="QM184" t="str">
            <v/>
          </cell>
          <cell r="QN184" t="str">
            <v/>
          </cell>
          <cell r="QO184" t="str">
            <v/>
          </cell>
          <cell r="QP184" t="str">
            <v/>
          </cell>
          <cell r="QQ184" t="str">
            <v/>
          </cell>
          <cell r="QR184" t="str">
            <v/>
          </cell>
          <cell r="QS184" t="str">
            <v/>
          </cell>
          <cell r="QT184" t="str">
            <v/>
          </cell>
          <cell r="QU184" t="str">
            <v/>
          </cell>
          <cell r="QV184" t="str">
            <v/>
          </cell>
          <cell r="QW184" t="str">
            <v/>
          </cell>
          <cell r="QX184" t="str">
            <v/>
          </cell>
          <cell r="QY184" t="str">
            <v/>
          </cell>
          <cell r="QZ184" t="str">
            <v/>
          </cell>
          <cell r="RA184" t="str">
            <v/>
          </cell>
          <cell r="RB184" t="str">
            <v/>
          </cell>
          <cell r="RC184" t="str">
            <v/>
          </cell>
          <cell r="RD184" t="str">
            <v/>
          </cell>
          <cell r="RE184" t="str">
            <v/>
          </cell>
          <cell r="RF184" t="str">
            <v/>
          </cell>
          <cell r="RG184" t="str">
            <v/>
          </cell>
          <cell r="RH184" t="str">
            <v/>
          </cell>
          <cell r="RI184" t="str">
            <v/>
          </cell>
          <cell r="RL184" t="str">
            <v/>
          </cell>
        </row>
        <row r="185">
          <cell r="MM185" t="str">
            <v/>
          </cell>
          <cell r="MV185" t="str">
            <v/>
          </cell>
          <cell r="NE185" t="str">
            <v>0698wi03-Svenska - Intakt Passiv - SWISSP. Ultimate PU</v>
          </cell>
          <cell r="NN185" t="str">
            <v>0228vl03-Atrea - DUPLEX S 1600 Flexi</v>
          </cell>
          <cell r="NW185" t="str">
            <v/>
          </cell>
          <cell r="OF185" t="str">
            <v/>
          </cell>
          <cell r="OQ185" t="str">
            <v/>
          </cell>
          <cell r="OR185" t="str">
            <v/>
          </cell>
          <cell r="OS185" t="str">
            <v/>
          </cell>
          <cell r="OT185" t="str">
            <v/>
          </cell>
          <cell r="OU185" t="str">
            <v/>
          </cell>
          <cell r="OV185" t="str">
            <v/>
          </cell>
          <cell r="OW185" t="str">
            <v/>
          </cell>
          <cell r="OX185" t="str">
            <v/>
          </cell>
          <cell r="OY185" t="str">
            <v/>
          </cell>
          <cell r="OZ185" t="str">
            <v/>
          </cell>
          <cell r="PA185" t="str">
            <v/>
          </cell>
          <cell r="PB185" t="str">
            <v/>
          </cell>
          <cell r="PC185" t="str">
            <v/>
          </cell>
          <cell r="PD185" t="str">
            <v/>
          </cell>
          <cell r="PE185" t="str">
            <v/>
          </cell>
          <cell r="PF185" t="str">
            <v/>
          </cell>
          <cell r="PG185" t="str">
            <v/>
          </cell>
          <cell r="PH185" t="str">
            <v/>
          </cell>
          <cell r="PI185" t="str">
            <v/>
          </cell>
          <cell r="PJ185" t="str">
            <v/>
          </cell>
          <cell r="PL185" t="str">
            <v/>
          </cell>
          <cell r="PM185" t="str">
            <v/>
          </cell>
          <cell r="PN185" t="str">
            <v/>
          </cell>
          <cell r="PO185" t="str">
            <v/>
          </cell>
          <cell r="PP185" t="str">
            <v/>
          </cell>
          <cell r="PQ185" t="str">
            <v/>
          </cell>
          <cell r="PR185" t="str">
            <v/>
          </cell>
          <cell r="PS185" t="str">
            <v/>
          </cell>
          <cell r="PT185" t="str">
            <v/>
          </cell>
          <cell r="PU185" t="str">
            <v/>
          </cell>
          <cell r="PV185" t="str">
            <v/>
          </cell>
          <cell r="PW185" t="str">
            <v/>
          </cell>
          <cell r="PX185" t="str">
            <v/>
          </cell>
          <cell r="PY185" t="str">
            <v/>
          </cell>
          <cell r="PZ185" t="str">
            <v/>
          </cell>
          <cell r="QA185" t="str">
            <v/>
          </cell>
          <cell r="QB185" t="str">
            <v/>
          </cell>
          <cell r="QC185" t="str">
            <v/>
          </cell>
          <cell r="QD185" t="str">
            <v/>
          </cell>
          <cell r="QE185" t="str">
            <v/>
          </cell>
          <cell r="QF185" t="str">
            <v/>
          </cell>
          <cell r="QG185" t="str">
            <v/>
          </cell>
          <cell r="QH185" t="str">
            <v/>
          </cell>
          <cell r="QI185" t="str">
            <v/>
          </cell>
          <cell r="QJ185" t="str">
            <v/>
          </cell>
          <cell r="QK185" t="str">
            <v/>
          </cell>
          <cell r="QL185" t="str">
            <v/>
          </cell>
          <cell r="QM185" t="str">
            <v/>
          </cell>
          <cell r="QN185" t="str">
            <v/>
          </cell>
          <cell r="QO185" t="str">
            <v/>
          </cell>
          <cell r="QP185" t="str">
            <v/>
          </cell>
          <cell r="QQ185" t="str">
            <v/>
          </cell>
          <cell r="QR185" t="str">
            <v/>
          </cell>
          <cell r="QS185" t="str">
            <v/>
          </cell>
          <cell r="QT185" t="str">
            <v/>
          </cell>
          <cell r="QU185" t="str">
            <v/>
          </cell>
          <cell r="QV185" t="str">
            <v/>
          </cell>
          <cell r="QW185" t="str">
            <v/>
          </cell>
          <cell r="QX185" t="str">
            <v/>
          </cell>
          <cell r="QY185" t="str">
            <v/>
          </cell>
          <cell r="QZ185" t="str">
            <v/>
          </cell>
          <cell r="RA185" t="str">
            <v/>
          </cell>
          <cell r="RB185" t="str">
            <v/>
          </cell>
          <cell r="RC185" t="str">
            <v/>
          </cell>
          <cell r="RD185" t="str">
            <v/>
          </cell>
          <cell r="RE185" t="str">
            <v/>
          </cell>
          <cell r="RF185" t="str">
            <v/>
          </cell>
          <cell r="RG185" t="str">
            <v/>
          </cell>
          <cell r="RH185" t="str">
            <v/>
          </cell>
          <cell r="RI185" t="str">
            <v/>
          </cell>
          <cell r="RL185" t="str">
            <v/>
          </cell>
        </row>
        <row r="186">
          <cell r="MM186" t="str">
            <v/>
          </cell>
          <cell r="MV186" t="str">
            <v/>
          </cell>
          <cell r="NE186" t="str">
            <v>0590wi03-Thiebaud - Caméléwood - SWISSP. V</v>
          </cell>
          <cell r="NN186" t="str">
            <v>0229vl03-Atrea - DUPLEX S 2600 Flexi</v>
          </cell>
          <cell r="NW186" t="str">
            <v/>
          </cell>
          <cell r="OF186" t="str">
            <v/>
          </cell>
          <cell r="OQ186" t="str">
            <v/>
          </cell>
          <cell r="OR186" t="str">
            <v/>
          </cell>
          <cell r="OS186" t="str">
            <v/>
          </cell>
          <cell r="OT186" t="str">
            <v/>
          </cell>
          <cell r="OU186" t="str">
            <v/>
          </cell>
          <cell r="OV186" t="str">
            <v/>
          </cell>
          <cell r="OW186" t="str">
            <v/>
          </cell>
          <cell r="OX186" t="str">
            <v/>
          </cell>
          <cell r="OY186" t="str">
            <v/>
          </cell>
          <cell r="OZ186" t="str">
            <v/>
          </cell>
          <cell r="PA186" t="str">
            <v/>
          </cell>
          <cell r="PB186" t="str">
            <v/>
          </cell>
          <cell r="PC186" t="str">
            <v/>
          </cell>
          <cell r="PD186" t="str">
            <v/>
          </cell>
          <cell r="PE186" t="str">
            <v/>
          </cell>
          <cell r="PF186" t="str">
            <v/>
          </cell>
          <cell r="PG186" t="str">
            <v/>
          </cell>
          <cell r="PH186" t="str">
            <v/>
          </cell>
          <cell r="PI186" t="str">
            <v/>
          </cell>
          <cell r="PJ186" t="str">
            <v/>
          </cell>
          <cell r="PL186" t="str">
            <v/>
          </cell>
          <cell r="PM186" t="str">
            <v/>
          </cell>
          <cell r="PN186" t="str">
            <v/>
          </cell>
          <cell r="PO186" t="str">
            <v/>
          </cell>
          <cell r="PP186" t="str">
            <v/>
          </cell>
          <cell r="PQ186" t="str">
            <v/>
          </cell>
          <cell r="PR186" t="str">
            <v/>
          </cell>
          <cell r="PS186" t="str">
            <v/>
          </cell>
          <cell r="PT186" t="str">
            <v/>
          </cell>
          <cell r="PU186" t="str">
            <v/>
          </cell>
          <cell r="PV186" t="str">
            <v/>
          </cell>
          <cell r="PW186" t="str">
            <v/>
          </cell>
          <cell r="PX186" t="str">
            <v/>
          </cell>
          <cell r="PY186" t="str">
            <v/>
          </cell>
          <cell r="PZ186" t="str">
            <v/>
          </cell>
          <cell r="QA186" t="str">
            <v/>
          </cell>
          <cell r="QB186" t="str">
            <v/>
          </cell>
          <cell r="QC186" t="str">
            <v/>
          </cell>
          <cell r="QD186" t="str">
            <v/>
          </cell>
          <cell r="QE186" t="str">
            <v/>
          </cell>
          <cell r="QF186" t="str">
            <v/>
          </cell>
          <cell r="QG186" t="str">
            <v/>
          </cell>
          <cell r="QH186" t="str">
            <v/>
          </cell>
          <cell r="QI186" t="str">
            <v/>
          </cell>
          <cell r="QJ186" t="str">
            <v/>
          </cell>
          <cell r="QK186" t="str">
            <v/>
          </cell>
          <cell r="QL186" t="str">
            <v/>
          </cell>
          <cell r="QM186" t="str">
            <v/>
          </cell>
          <cell r="QN186" t="str">
            <v/>
          </cell>
          <cell r="QO186" t="str">
            <v/>
          </cell>
          <cell r="QP186" t="str">
            <v/>
          </cell>
          <cell r="QQ186" t="str">
            <v/>
          </cell>
          <cell r="QR186" t="str">
            <v/>
          </cell>
          <cell r="QS186" t="str">
            <v/>
          </cell>
          <cell r="QT186" t="str">
            <v/>
          </cell>
          <cell r="QU186" t="str">
            <v/>
          </cell>
          <cell r="QV186" t="str">
            <v/>
          </cell>
          <cell r="QW186" t="str">
            <v/>
          </cell>
          <cell r="QX186" t="str">
            <v/>
          </cell>
          <cell r="QY186" t="str">
            <v/>
          </cell>
          <cell r="QZ186" t="str">
            <v/>
          </cell>
          <cell r="RA186" t="str">
            <v/>
          </cell>
          <cell r="RB186" t="str">
            <v/>
          </cell>
          <cell r="RC186" t="str">
            <v/>
          </cell>
          <cell r="RD186" t="str">
            <v/>
          </cell>
          <cell r="RE186" t="str">
            <v/>
          </cell>
          <cell r="RF186" t="str">
            <v/>
          </cell>
          <cell r="RG186" t="str">
            <v/>
          </cell>
          <cell r="RH186" t="str">
            <v/>
          </cell>
          <cell r="RI186" t="str">
            <v/>
          </cell>
          <cell r="RL186" t="str">
            <v/>
          </cell>
        </row>
        <row r="187">
          <cell r="MM187" t="str">
            <v/>
          </cell>
          <cell r="MV187" t="str">
            <v/>
          </cell>
          <cell r="NE187" t="str">
            <v>0093wi03-TROHA-DIL - BLUEGREEN Exclusiv - SWISSP. V</v>
          </cell>
          <cell r="NN187" t="str">
            <v>0230vl03-Drexel und Weiss  - Aerosilent Centro 1200</v>
          </cell>
          <cell r="NW187" t="str">
            <v/>
          </cell>
          <cell r="OF187" t="str">
            <v/>
          </cell>
          <cell r="OQ187" t="str">
            <v/>
          </cell>
          <cell r="OR187" t="str">
            <v/>
          </cell>
          <cell r="OS187" t="str">
            <v/>
          </cell>
          <cell r="OT187" t="str">
            <v/>
          </cell>
          <cell r="OU187" t="str">
            <v/>
          </cell>
          <cell r="OV187" t="str">
            <v/>
          </cell>
          <cell r="OW187" t="str">
            <v/>
          </cell>
          <cell r="OX187" t="str">
            <v/>
          </cell>
          <cell r="OY187" t="str">
            <v/>
          </cell>
          <cell r="OZ187" t="str">
            <v/>
          </cell>
          <cell r="PA187" t="str">
            <v/>
          </cell>
          <cell r="PB187" t="str">
            <v/>
          </cell>
          <cell r="PC187" t="str">
            <v/>
          </cell>
          <cell r="PD187" t="str">
            <v/>
          </cell>
          <cell r="PE187" t="str">
            <v/>
          </cell>
          <cell r="PF187" t="str">
            <v/>
          </cell>
          <cell r="PG187" t="str">
            <v/>
          </cell>
          <cell r="PH187" t="str">
            <v/>
          </cell>
          <cell r="PI187" t="str">
            <v/>
          </cell>
          <cell r="PJ187" t="str">
            <v/>
          </cell>
          <cell r="PL187" t="str">
            <v/>
          </cell>
          <cell r="PM187" t="str">
            <v/>
          </cell>
          <cell r="PN187" t="str">
            <v/>
          </cell>
          <cell r="PO187" t="str">
            <v/>
          </cell>
          <cell r="PP187" t="str">
            <v/>
          </cell>
          <cell r="PQ187" t="str">
            <v/>
          </cell>
          <cell r="PR187" t="str">
            <v/>
          </cell>
          <cell r="PS187" t="str">
            <v/>
          </cell>
          <cell r="PT187" t="str">
            <v/>
          </cell>
          <cell r="PU187" t="str">
            <v/>
          </cell>
          <cell r="PV187" t="str">
            <v/>
          </cell>
          <cell r="PW187" t="str">
            <v/>
          </cell>
          <cell r="PX187" t="str">
            <v/>
          </cell>
          <cell r="PY187" t="str">
            <v/>
          </cell>
          <cell r="PZ187" t="str">
            <v/>
          </cell>
          <cell r="QA187" t="str">
            <v/>
          </cell>
          <cell r="QB187" t="str">
            <v/>
          </cell>
          <cell r="QC187" t="str">
            <v/>
          </cell>
          <cell r="QD187" t="str">
            <v/>
          </cell>
          <cell r="QE187" t="str">
            <v/>
          </cell>
          <cell r="QF187" t="str">
            <v/>
          </cell>
          <cell r="QG187" t="str">
            <v/>
          </cell>
          <cell r="QH187" t="str">
            <v/>
          </cell>
          <cell r="QI187" t="str">
            <v/>
          </cell>
          <cell r="QJ187" t="str">
            <v/>
          </cell>
          <cell r="QK187" t="str">
            <v/>
          </cell>
          <cell r="QL187" t="str">
            <v/>
          </cell>
          <cell r="QM187" t="str">
            <v/>
          </cell>
          <cell r="QN187" t="str">
            <v/>
          </cell>
          <cell r="QO187" t="str">
            <v/>
          </cell>
          <cell r="QP187" t="str">
            <v/>
          </cell>
          <cell r="QQ187" t="str">
            <v/>
          </cell>
          <cell r="QR187" t="str">
            <v/>
          </cell>
          <cell r="QS187" t="str">
            <v/>
          </cell>
          <cell r="QT187" t="str">
            <v/>
          </cell>
          <cell r="QU187" t="str">
            <v/>
          </cell>
          <cell r="QV187" t="str">
            <v/>
          </cell>
          <cell r="QW187" t="str">
            <v/>
          </cell>
          <cell r="QX187" t="str">
            <v/>
          </cell>
          <cell r="QY187" t="str">
            <v/>
          </cell>
          <cell r="QZ187" t="str">
            <v/>
          </cell>
          <cell r="RA187" t="str">
            <v/>
          </cell>
          <cell r="RB187" t="str">
            <v/>
          </cell>
          <cell r="RC187" t="str">
            <v/>
          </cell>
          <cell r="RD187" t="str">
            <v/>
          </cell>
          <cell r="RE187" t="str">
            <v/>
          </cell>
          <cell r="RF187" t="str">
            <v/>
          </cell>
          <cell r="RG187" t="str">
            <v/>
          </cell>
          <cell r="RH187" t="str">
            <v/>
          </cell>
          <cell r="RI187" t="str">
            <v/>
          </cell>
          <cell r="RL187" t="str">
            <v/>
          </cell>
        </row>
        <row r="188">
          <cell r="MM188" t="str">
            <v/>
          </cell>
          <cell r="MV188" t="str">
            <v/>
          </cell>
          <cell r="NE188" t="str">
            <v>0095wi03-TROHA-DIL - BLUEGREEN Plus - SWISSP. V</v>
          </cell>
          <cell r="NN188" t="str">
            <v>0231vl03-GEA - Com4mini 750</v>
          </cell>
          <cell r="NW188" t="str">
            <v/>
          </cell>
          <cell r="OF188" t="str">
            <v/>
          </cell>
          <cell r="OQ188" t="str">
            <v/>
          </cell>
          <cell r="OR188" t="str">
            <v/>
          </cell>
          <cell r="OS188" t="str">
            <v/>
          </cell>
          <cell r="OT188" t="str">
            <v/>
          </cell>
          <cell r="OU188" t="str">
            <v/>
          </cell>
          <cell r="OV188" t="str">
            <v/>
          </cell>
          <cell r="OW188" t="str">
            <v/>
          </cell>
          <cell r="OX188" t="str">
            <v/>
          </cell>
          <cell r="OY188" t="str">
            <v/>
          </cell>
          <cell r="OZ188" t="str">
            <v/>
          </cell>
          <cell r="PA188" t="str">
            <v/>
          </cell>
          <cell r="PB188" t="str">
            <v/>
          </cell>
          <cell r="PC188" t="str">
            <v/>
          </cell>
          <cell r="PD188" t="str">
            <v/>
          </cell>
          <cell r="PE188" t="str">
            <v/>
          </cell>
          <cell r="PF188" t="str">
            <v/>
          </cell>
          <cell r="PG188" t="str">
            <v/>
          </cell>
          <cell r="PH188" t="str">
            <v/>
          </cell>
          <cell r="PI188" t="str">
            <v/>
          </cell>
          <cell r="PJ188" t="str">
            <v/>
          </cell>
          <cell r="PL188" t="str">
            <v/>
          </cell>
          <cell r="PM188" t="str">
            <v/>
          </cell>
          <cell r="PN188" t="str">
            <v/>
          </cell>
          <cell r="PO188" t="str">
            <v/>
          </cell>
          <cell r="PP188" t="str">
            <v/>
          </cell>
          <cell r="PQ188" t="str">
            <v/>
          </cell>
          <cell r="PR188" t="str">
            <v/>
          </cell>
          <cell r="PS188" t="str">
            <v/>
          </cell>
          <cell r="PT188" t="str">
            <v/>
          </cell>
          <cell r="PU188" t="str">
            <v/>
          </cell>
          <cell r="PV188" t="str">
            <v/>
          </cell>
          <cell r="PW188" t="str">
            <v/>
          </cell>
          <cell r="PX188" t="str">
            <v/>
          </cell>
          <cell r="PY188" t="str">
            <v/>
          </cell>
          <cell r="PZ188" t="str">
            <v/>
          </cell>
          <cell r="QA188" t="str">
            <v/>
          </cell>
          <cell r="QB188" t="str">
            <v/>
          </cell>
          <cell r="QC188" t="str">
            <v/>
          </cell>
          <cell r="QD188" t="str">
            <v/>
          </cell>
          <cell r="QE188" t="str">
            <v/>
          </cell>
          <cell r="QF188" t="str">
            <v/>
          </cell>
          <cell r="QG188" t="str">
            <v/>
          </cell>
          <cell r="QH188" t="str">
            <v/>
          </cell>
          <cell r="QI188" t="str">
            <v/>
          </cell>
          <cell r="QJ188" t="str">
            <v/>
          </cell>
          <cell r="QK188" t="str">
            <v/>
          </cell>
          <cell r="QL188" t="str">
            <v/>
          </cell>
          <cell r="QM188" t="str">
            <v/>
          </cell>
          <cell r="QN188" t="str">
            <v/>
          </cell>
          <cell r="QO188" t="str">
            <v/>
          </cell>
          <cell r="QP188" t="str">
            <v/>
          </cell>
          <cell r="QQ188" t="str">
            <v/>
          </cell>
          <cell r="QR188" t="str">
            <v/>
          </cell>
          <cell r="QS188" t="str">
            <v/>
          </cell>
          <cell r="QT188" t="str">
            <v/>
          </cell>
          <cell r="QU188" t="str">
            <v/>
          </cell>
          <cell r="QV188" t="str">
            <v/>
          </cell>
          <cell r="QW188" t="str">
            <v/>
          </cell>
          <cell r="QX188" t="str">
            <v/>
          </cell>
          <cell r="QY188" t="str">
            <v/>
          </cell>
          <cell r="QZ188" t="str">
            <v/>
          </cell>
          <cell r="RA188" t="str">
            <v/>
          </cell>
          <cell r="RB188" t="str">
            <v/>
          </cell>
          <cell r="RC188" t="str">
            <v/>
          </cell>
          <cell r="RD188" t="str">
            <v/>
          </cell>
          <cell r="RE188" t="str">
            <v/>
          </cell>
          <cell r="RF188" t="str">
            <v/>
          </cell>
          <cell r="RG188" t="str">
            <v/>
          </cell>
          <cell r="RH188" t="str">
            <v/>
          </cell>
          <cell r="RI188" t="str">
            <v/>
          </cell>
          <cell r="RL188" t="str">
            <v/>
          </cell>
        </row>
        <row r="189">
          <cell r="MM189" t="str">
            <v/>
          </cell>
          <cell r="MV189" t="str">
            <v/>
          </cell>
          <cell r="NE189" t="str">
            <v>0744wi03-Udo Diesch - eccoline one - SWISSP. Ultimate</v>
          </cell>
          <cell r="NN189" t="str">
            <v>0787vl03-GEA - COM4mini CC60</v>
          </cell>
          <cell r="NW189" t="str">
            <v/>
          </cell>
          <cell r="OF189" t="str">
            <v/>
          </cell>
          <cell r="OQ189" t="str">
            <v/>
          </cell>
          <cell r="OR189" t="str">
            <v/>
          </cell>
          <cell r="OS189" t="str">
            <v/>
          </cell>
          <cell r="OT189" t="str">
            <v/>
          </cell>
          <cell r="OU189" t="str">
            <v/>
          </cell>
          <cell r="OV189" t="str">
            <v/>
          </cell>
          <cell r="OW189" t="str">
            <v/>
          </cell>
          <cell r="OX189" t="str">
            <v/>
          </cell>
          <cell r="OY189" t="str">
            <v/>
          </cell>
          <cell r="OZ189" t="str">
            <v/>
          </cell>
          <cell r="PA189" t="str">
            <v/>
          </cell>
          <cell r="PB189" t="str">
            <v/>
          </cell>
          <cell r="PC189" t="str">
            <v/>
          </cell>
          <cell r="PD189" t="str">
            <v/>
          </cell>
          <cell r="PE189" t="str">
            <v/>
          </cell>
          <cell r="PF189" t="str">
            <v/>
          </cell>
          <cell r="PG189" t="str">
            <v/>
          </cell>
          <cell r="PH189" t="str">
            <v/>
          </cell>
          <cell r="PI189" t="str">
            <v/>
          </cell>
          <cell r="PJ189" t="str">
            <v/>
          </cell>
          <cell r="PL189" t="str">
            <v/>
          </cell>
          <cell r="PM189" t="str">
            <v/>
          </cell>
          <cell r="PN189" t="str">
            <v/>
          </cell>
          <cell r="PO189" t="str">
            <v/>
          </cell>
          <cell r="PP189" t="str">
            <v/>
          </cell>
          <cell r="PQ189" t="str">
            <v/>
          </cell>
          <cell r="PR189" t="str">
            <v/>
          </cell>
          <cell r="PS189" t="str">
            <v/>
          </cell>
          <cell r="PT189" t="str">
            <v/>
          </cell>
          <cell r="PU189" t="str">
            <v/>
          </cell>
          <cell r="PV189" t="str">
            <v/>
          </cell>
          <cell r="PW189" t="str">
            <v/>
          </cell>
          <cell r="PX189" t="str">
            <v/>
          </cell>
          <cell r="PY189" t="str">
            <v/>
          </cell>
          <cell r="PZ189" t="str">
            <v/>
          </cell>
          <cell r="QA189" t="str">
            <v/>
          </cell>
          <cell r="QB189" t="str">
            <v/>
          </cell>
          <cell r="QC189" t="str">
            <v/>
          </cell>
          <cell r="QD189" t="str">
            <v/>
          </cell>
          <cell r="QE189" t="str">
            <v/>
          </cell>
          <cell r="QF189" t="str">
            <v/>
          </cell>
          <cell r="QG189" t="str">
            <v/>
          </cell>
          <cell r="QH189" t="str">
            <v/>
          </cell>
          <cell r="QI189" t="str">
            <v/>
          </cell>
          <cell r="QJ189" t="str">
            <v/>
          </cell>
          <cell r="QK189" t="str">
            <v/>
          </cell>
          <cell r="QL189" t="str">
            <v/>
          </cell>
          <cell r="QM189" t="str">
            <v/>
          </cell>
          <cell r="QN189" t="str">
            <v/>
          </cell>
          <cell r="QO189" t="str">
            <v/>
          </cell>
          <cell r="QP189" t="str">
            <v/>
          </cell>
          <cell r="QQ189" t="str">
            <v/>
          </cell>
          <cell r="QR189" t="str">
            <v/>
          </cell>
          <cell r="QS189" t="str">
            <v/>
          </cell>
          <cell r="QT189" t="str">
            <v/>
          </cell>
          <cell r="QU189" t="str">
            <v/>
          </cell>
          <cell r="QV189" t="str">
            <v/>
          </cell>
          <cell r="QW189" t="str">
            <v/>
          </cell>
          <cell r="QX189" t="str">
            <v/>
          </cell>
          <cell r="QY189" t="str">
            <v/>
          </cell>
          <cell r="QZ189" t="str">
            <v/>
          </cell>
          <cell r="RA189" t="str">
            <v/>
          </cell>
          <cell r="RB189" t="str">
            <v/>
          </cell>
          <cell r="RC189" t="str">
            <v/>
          </cell>
          <cell r="RD189" t="str">
            <v/>
          </cell>
          <cell r="RE189" t="str">
            <v/>
          </cell>
          <cell r="RF189" t="str">
            <v/>
          </cell>
          <cell r="RG189" t="str">
            <v/>
          </cell>
          <cell r="RH189" t="str">
            <v/>
          </cell>
          <cell r="RI189" t="str">
            <v/>
          </cell>
          <cell r="RL189" t="str">
            <v/>
          </cell>
        </row>
        <row r="190">
          <cell r="MM190" t="str">
            <v/>
          </cell>
          <cell r="MV190" t="str">
            <v/>
          </cell>
          <cell r="NE190" t="str">
            <v>0495wi03-Uniform - Termoscudo Easy Flat - SWISSP. V</v>
          </cell>
          <cell r="NN190" t="str">
            <v>0115vl03-Heinemann - Vario 1000 SE</v>
          </cell>
          <cell r="NW190" t="str">
            <v/>
          </cell>
          <cell r="OF190" t="str">
            <v/>
          </cell>
          <cell r="OQ190" t="str">
            <v/>
          </cell>
          <cell r="OR190" t="str">
            <v/>
          </cell>
          <cell r="OS190" t="str">
            <v/>
          </cell>
          <cell r="OT190" t="str">
            <v/>
          </cell>
          <cell r="OU190" t="str">
            <v/>
          </cell>
          <cell r="OV190" t="str">
            <v/>
          </cell>
          <cell r="OW190" t="str">
            <v/>
          </cell>
          <cell r="OX190" t="str">
            <v/>
          </cell>
          <cell r="OY190" t="str">
            <v/>
          </cell>
          <cell r="OZ190" t="str">
            <v/>
          </cell>
          <cell r="PA190" t="str">
            <v/>
          </cell>
          <cell r="PB190" t="str">
            <v/>
          </cell>
          <cell r="PC190" t="str">
            <v/>
          </cell>
          <cell r="PD190" t="str">
            <v/>
          </cell>
          <cell r="PE190" t="str">
            <v/>
          </cell>
          <cell r="PF190" t="str">
            <v/>
          </cell>
          <cell r="PG190" t="str">
            <v/>
          </cell>
          <cell r="PH190" t="str">
            <v/>
          </cell>
          <cell r="PI190" t="str">
            <v/>
          </cell>
          <cell r="PJ190" t="str">
            <v/>
          </cell>
          <cell r="PL190" t="str">
            <v/>
          </cell>
          <cell r="PM190" t="str">
            <v/>
          </cell>
          <cell r="PN190" t="str">
            <v/>
          </cell>
          <cell r="PO190" t="str">
            <v/>
          </cell>
          <cell r="PP190" t="str">
            <v/>
          </cell>
          <cell r="PQ190" t="str">
            <v/>
          </cell>
          <cell r="PR190" t="str">
            <v/>
          </cell>
          <cell r="PS190" t="str">
            <v/>
          </cell>
          <cell r="PT190" t="str">
            <v/>
          </cell>
          <cell r="PU190" t="str">
            <v/>
          </cell>
          <cell r="PV190" t="str">
            <v/>
          </cell>
          <cell r="PW190" t="str">
            <v/>
          </cell>
          <cell r="PX190" t="str">
            <v/>
          </cell>
          <cell r="PY190" t="str">
            <v/>
          </cell>
          <cell r="PZ190" t="str">
            <v/>
          </cell>
          <cell r="QA190" t="str">
            <v/>
          </cell>
          <cell r="QB190" t="str">
            <v/>
          </cell>
          <cell r="QC190" t="str">
            <v/>
          </cell>
          <cell r="QD190" t="str">
            <v/>
          </cell>
          <cell r="QE190" t="str">
            <v/>
          </cell>
          <cell r="QF190" t="str">
            <v/>
          </cell>
          <cell r="QG190" t="str">
            <v/>
          </cell>
          <cell r="QH190" t="str">
            <v/>
          </cell>
          <cell r="QI190" t="str">
            <v/>
          </cell>
          <cell r="QJ190" t="str">
            <v/>
          </cell>
          <cell r="QK190" t="str">
            <v/>
          </cell>
          <cell r="QL190" t="str">
            <v/>
          </cell>
          <cell r="QM190" t="str">
            <v/>
          </cell>
          <cell r="QN190" t="str">
            <v/>
          </cell>
          <cell r="QO190" t="str">
            <v/>
          </cell>
          <cell r="QP190" t="str">
            <v/>
          </cell>
          <cell r="QQ190" t="str">
            <v/>
          </cell>
          <cell r="QR190" t="str">
            <v/>
          </cell>
          <cell r="QS190" t="str">
            <v/>
          </cell>
          <cell r="QT190" t="str">
            <v/>
          </cell>
          <cell r="QU190" t="str">
            <v/>
          </cell>
          <cell r="QV190" t="str">
            <v/>
          </cell>
          <cell r="QW190" t="str">
            <v/>
          </cell>
          <cell r="QX190" t="str">
            <v/>
          </cell>
          <cell r="QY190" t="str">
            <v/>
          </cell>
          <cell r="QZ190" t="str">
            <v/>
          </cell>
          <cell r="RA190" t="str">
            <v/>
          </cell>
          <cell r="RB190" t="str">
            <v/>
          </cell>
          <cell r="RC190" t="str">
            <v/>
          </cell>
          <cell r="RD190" t="str">
            <v/>
          </cell>
          <cell r="RE190" t="str">
            <v/>
          </cell>
          <cell r="RF190" t="str">
            <v/>
          </cell>
          <cell r="RG190" t="str">
            <v/>
          </cell>
          <cell r="RH190" t="str">
            <v/>
          </cell>
          <cell r="RI190" t="str">
            <v/>
          </cell>
          <cell r="RL190" t="str">
            <v/>
          </cell>
        </row>
        <row r="191">
          <cell r="MM191" t="str">
            <v/>
          </cell>
          <cell r="MV191" t="str">
            <v/>
          </cell>
          <cell r="NE191" t="str">
            <v>0496wi03-Uniform - Termoscudo Easy Line - SWISSP. V</v>
          </cell>
          <cell r="NN191" t="str">
            <v>0116vl03-Heinemann - Vario 3500 SE</v>
          </cell>
          <cell r="NW191" t="str">
            <v/>
          </cell>
          <cell r="OF191" t="str">
            <v/>
          </cell>
          <cell r="OQ191" t="str">
            <v/>
          </cell>
          <cell r="OR191" t="str">
            <v/>
          </cell>
          <cell r="OS191" t="str">
            <v/>
          </cell>
          <cell r="OT191" t="str">
            <v/>
          </cell>
          <cell r="OU191" t="str">
            <v/>
          </cell>
          <cell r="OV191" t="str">
            <v/>
          </cell>
          <cell r="OW191" t="str">
            <v/>
          </cell>
          <cell r="OX191" t="str">
            <v/>
          </cell>
          <cell r="OY191" t="str">
            <v/>
          </cell>
          <cell r="OZ191" t="str">
            <v/>
          </cell>
          <cell r="PA191" t="str">
            <v/>
          </cell>
          <cell r="PB191" t="str">
            <v/>
          </cell>
          <cell r="PC191" t="str">
            <v/>
          </cell>
          <cell r="PD191" t="str">
            <v/>
          </cell>
          <cell r="PE191" t="str">
            <v/>
          </cell>
          <cell r="PF191" t="str">
            <v/>
          </cell>
          <cell r="PG191" t="str">
            <v/>
          </cell>
          <cell r="PH191" t="str">
            <v/>
          </cell>
          <cell r="PI191" t="str">
            <v/>
          </cell>
          <cell r="PJ191" t="str">
            <v/>
          </cell>
          <cell r="PL191" t="str">
            <v/>
          </cell>
          <cell r="PM191" t="str">
            <v/>
          </cell>
          <cell r="PN191" t="str">
            <v/>
          </cell>
          <cell r="PO191" t="str">
            <v/>
          </cell>
          <cell r="PP191" t="str">
            <v/>
          </cell>
          <cell r="PQ191" t="str">
            <v/>
          </cell>
          <cell r="PR191" t="str">
            <v/>
          </cell>
          <cell r="PS191" t="str">
            <v/>
          </cell>
          <cell r="PT191" t="str">
            <v/>
          </cell>
          <cell r="PU191" t="str">
            <v/>
          </cell>
          <cell r="PV191" t="str">
            <v/>
          </cell>
          <cell r="PW191" t="str">
            <v/>
          </cell>
          <cell r="PX191" t="str">
            <v/>
          </cell>
          <cell r="PY191" t="str">
            <v/>
          </cell>
          <cell r="PZ191" t="str">
            <v/>
          </cell>
          <cell r="QA191" t="str">
            <v/>
          </cell>
          <cell r="QB191" t="str">
            <v/>
          </cell>
          <cell r="QC191" t="str">
            <v/>
          </cell>
          <cell r="QD191" t="str">
            <v/>
          </cell>
          <cell r="QE191" t="str">
            <v/>
          </cell>
          <cell r="QF191" t="str">
            <v/>
          </cell>
          <cell r="QG191" t="str">
            <v/>
          </cell>
          <cell r="QH191" t="str">
            <v/>
          </cell>
          <cell r="QI191" t="str">
            <v/>
          </cell>
          <cell r="QJ191" t="str">
            <v/>
          </cell>
          <cell r="QK191" t="str">
            <v/>
          </cell>
          <cell r="QL191" t="str">
            <v/>
          </cell>
          <cell r="QM191" t="str">
            <v/>
          </cell>
          <cell r="QN191" t="str">
            <v/>
          </cell>
          <cell r="QO191" t="str">
            <v/>
          </cell>
          <cell r="QP191" t="str">
            <v/>
          </cell>
          <cell r="QQ191" t="str">
            <v/>
          </cell>
          <cell r="QR191" t="str">
            <v/>
          </cell>
          <cell r="QS191" t="str">
            <v/>
          </cell>
          <cell r="QT191" t="str">
            <v/>
          </cell>
          <cell r="QU191" t="str">
            <v/>
          </cell>
          <cell r="QV191" t="str">
            <v/>
          </cell>
          <cell r="QW191" t="str">
            <v/>
          </cell>
          <cell r="QX191" t="str">
            <v/>
          </cell>
          <cell r="QY191" t="str">
            <v/>
          </cell>
          <cell r="QZ191" t="str">
            <v/>
          </cell>
          <cell r="RA191" t="str">
            <v/>
          </cell>
          <cell r="RB191" t="str">
            <v/>
          </cell>
          <cell r="RC191" t="str">
            <v/>
          </cell>
          <cell r="RD191" t="str">
            <v/>
          </cell>
          <cell r="RE191" t="str">
            <v/>
          </cell>
          <cell r="RF191" t="str">
            <v/>
          </cell>
          <cell r="RG191" t="str">
            <v/>
          </cell>
          <cell r="RH191" t="str">
            <v/>
          </cell>
          <cell r="RI191" t="str">
            <v/>
          </cell>
          <cell r="RL191" t="str">
            <v/>
          </cell>
        </row>
        <row r="192">
          <cell r="MM192" t="str">
            <v/>
          </cell>
          <cell r="MV192" t="str">
            <v/>
          </cell>
          <cell r="NE192" t="str">
            <v>0467wi03-Vale Passive Window Partnership - The Vale Passive Window - SWISSP. V</v>
          </cell>
          <cell r="NN192" t="str">
            <v>0235vl03-Heinemann - Vario 1500 SE</v>
          </cell>
          <cell r="NW192" t="str">
            <v/>
          </cell>
          <cell r="OF192" t="str">
            <v/>
          </cell>
          <cell r="OQ192" t="str">
            <v/>
          </cell>
          <cell r="OR192" t="str">
            <v/>
          </cell>
          <cell r="OS192" t="str">
            <v/>
          </cell>
          <cell r="OT192" t="str">
            <v/>
          </cell>
          <cell r="OU192" t="str">
            <v/>
          </cell>
          <cell r="OV192" t="str">
            <v/>
          </cell>
          <cell r="OW192" t="str">
            <v/>
          </cell>
          <cell r="OX192" t="str">
            <v/>
          </cell>
          <cell r="OY192" t="str">
            <v/>
          </cell>
          <cell r="OZ192" t="str">
            <v/>
          </cell>
          <cell r="PA192" t="str">
            <v/>
          </cell>
          <cell r="PB192" t="str">
            <v/>
          </cell>
          <cell r="PC192" t="str">
            <v/>
          </cell>
          <cell r="PD192" t="str">
            <v/>
          </cell>
          <cell r="PE192" t="str">
            <v/>
          </cell>
          <cell r="PF192" t="str">
            <v/>
          </cell>
          <cell r="PG192" t="str">
            <v/>
          </cell>
          <cell r="PH192" t="str">
            <v/>
          </cell>
          <cell r="PI192" t="str">
            <v/>
          </cell>
          <cell r="PJ192" t="str">
            <v/>
          </cell>
          <cell r="PL192" t="str">
            <v/>
          </cell>
          <cell r="PM192" t="str">
            <v/>
          </cell>
          <cell r="PN192" t="str">
            <v/>
          </cell>
          <cell r="PO192" t="str">
            <v/>
          </cell>
          <cell r="PP192" t="str">
            <v/>
          </cell>
          <cell r="PQ192" t="str">
            <v/>
          </cell>
          <cell r="PR192" t="str">
            <v/>
          </cell>
          <cell r="PS192" t="str">
            <v/>
          </cell>
          <cell r="PT192" t="str">
            <v/>
          </cell>
          <cell r="PU192" t="str">
            <v/>
          </cell>
          <cell r="PV192" t="str">
            <v/>
          </cell>
          <cell r="PW192" t="str">
            <v/>
          </cell>
          <cell r="PX192" t="str">
            <v/>
          </cell>
          <cell r="PY192" t="str">
            <v/>
          </cell>
          <cell r="PZ192" t="str">
            <v/>
          </cell>
          <cell r="QA192" t="str">
            <v/>
          </cell>
          <cell r="QB192" t="str">
            <v/>
          </cell>
          <cell r="QC192" t="str">
            <v/>
          </cell>
          <cell r="QD192" t="str">
            <v/>
          </cell>
          <cell r="QE192" t="str">
            <v/>
          </cell>
          <cell r="QF192" t="str">
            <v/>
          </cell>
          <cell r="QG192" t="str">
            <v/>
          </cell>
          <cell r="QH192" t="str">
            <v/>
          </cell>
          <cell r="QI192" t="str">
            <v/>
          </cell>
          <cell r="QJ192" t="str">
            <v/>
          </cell>
          <cell r="QK192" t="str">
            <v/>
          </cell>
          <cell r="QL192" t="str">
            <v/>
          </cell>
          <cell r="QM192" t="str">
            <v/>
          </cell>
          <cell r="QN192" t="str">
            <v/>
          </cell>
          <cell r="QO192" t="str">
            <v/>
          </cell>
          <cell r="QP192" t="str">
            <v/>
          </cell>
          <cell r="QQ192" t="str">
            <v/>
          </cell>
          <cell r="QR192" t="str">
            <v/>
          </cell>
          <cell r="QS192" t="str">
            <v/>
          </cell>
          <cell r="QT192" t="str">
            <v/>
          </cell>
          <cell r="QU192" t="str">
            <v/>
          </cell>
          <cell r="QV192" t="str">
            <v/>
          </cell>
          <cell r="QW192" t="str">
            <v/>
          </cell>
          <cell r="QX192" t="str">
            <v/>
          </cell>
          <cell r="QY192" t="str">
            <v/>
          </cell>
          <cell r="QZ192" t="str">
            <v/>
          </cell>
          <cell r="RA192" t="str">
            <v/>
          </cell>
          <cell r="RB192" t="str">
            <v/>
          </cell>
          <cell r="RC192" t="str">
            <v/>
          </cell>
          <cell r="RD192" t="str">
            <v/>
          </cell>
          <cell r="RE192" t="str">
            <v/>
          </cell>
          <cell r="RF192" t="str">
            <v/>
          </cell>
          <cell r="RG192" t="str">
            <v/>
          </cell>
          <cell r="RH192" t="str">
            <v/>
          </cell>
          <cell r="RI192" t="str">
            <v/>
          </cell>
          <cell r="RL192" t="str">
            <v/>
          </cell>
        </row>
        <row r="193">
          <cell r="MM193" t="str">
            <v/>
          </cell>
          <cell r="MV193" t="str">
            <v/>
          </cell>
          <cell r="NE193" t="str">
            <v>0098wi03-Variotec - ENEF phA - SuperSp. Tri-Seal PU</v>
          </cell>
          <cell r="NN193" t="str">
            <v>0236vl03-Heinemann - Vario 2500 SE</v>
          </cell>
          <cell r="NW193" t="str">
            <v/>
          </cell>
          <cell r="OF193" t="str">
            <v/>
          </cell>
          <cell r="OQ193" t="str">
            <v/>
          </cell>
          <cell r="OR193" t="str">
            <v/>
          </cell>
          <cell r="OS193" t="str">
            <v/>
          </cell>
          <cell r="OT193" t="str">
            <v/>
          </cell>
          <cell r="OU193" t="str">
            <v/>
          </cell>
          <cell r="OV193" t="str">
            <v/>
          </cell>
          <cell r="OW193" t="str">
            <v/>
          </cell>
          <cell r="OX193" t="str">
            <v/>
          </cell>
          <cell r="OY193" t="str">
            <v/>
          </cell>
          <cell r="OZ193" t="str">
            <v/>
          </cell>
          <cell r="PA193" t="str">
            <v/>
          </cell>
          <cell r="PB193" t="str">
            <v/>
          </cell>
          <cell r="PC193" t="str">
            <v/>
          </cell>
          <cell r="PD193" t="str">
            <v/>
          </cell>
          <cell r="PE193" t="str">
            <v/>
          </cell>
          <cell r="PF193" t="str">
            <v/>
          </cell>
          <cell r="PG193" t="str">
            <v/>
          </cell>
          <cell r="PH193" t="str">
            <v/>
          </cell>
          <cell r="PI193" t="str">
            <v/>
          </cell>
          <cell r="PJ193" t="str">
            <v/>
          </cell>
          <cell r="PL193" t="str">
            <v/>
          </cell>
          <cell r="PM193" t="str">
            <v/>
          </cell>
          <cell r="PN193" t="str">
            <v/>
          </cell>
          <cell r="PO193" t="str">
            <v/>
          </cell>
          <cell r="PP193" t="str">
            <v/>
          </cell>
          <cell r="PQ193" t="str">
            <v/>
          </cell>
          <cell r="PR193" t="str">
            <v/>
          </cell>
          <cell r="PS193" t="str">
            <v/>
          </cell>
          <cell r="PT193" t="str">
            <v/>
          </cell>
          <cell r="PU193" t="str">
            <v/>
          </cell>
          <cell r="PV193" t="str">
            <v/>
          </cell>
          <cell r="PW193" t="str">
            <v/>
          </cell>
          <cell r="PX193" t="str">
            <v/>
          </cell>
          <cell r="PY193" t="str">
            <v/>
          </cell>
          <cell r="PZ193" t="str">
            <v/>
          </cell>
          <cell r="QA193" t="str">
            <v/>
          </cell>
          <cell r="QB193" t="str">
            <v/>
          </cell>
          <cell r="QC193" t="str">
            <v/>
          </cell>
          <cell r="QD193" t="str">
            <v/>
          </cell>
          <cell r="QE193" t="str">
            <v/>
          </cell>
          <cell r="QF193" t="str">
            <v/>
          </cell>
          <cell r="QG193" t="str">
            <v/>
          </cell>
          <cell r="QH193" t="str">
            <v/>
          </cell>
          <cell r="QI193" t="str">
            <v/>
          </cell>
          <cell r="QJ193" t="str">
            <v/>
          </cell>
          <cell r="QK193" t="str">
            <v/>
          </cell>
          <cell r="QL193" t="str">
            <v/>
          </cell>
          <cell r="QM193" t="str">
            <v/>
          </cell>
          <cell r="QN193" t="str">
            <v/>
          </cell>
          <cell r="QO193" t="str">
            <v/>
          </cell>
          <cell r="QP193" t="str">
            <v/>
          </cell>
          <cell r="QQ193" t="str">
            <v/>
          </cell>
          <cell r="QR193" t="str">
            <v/>
          </cell>
          <cell r="QS193" t="str">
            <v/>
          </cell>
          <cell r="QT193" t="str">
            <v/>
          </cell>
          <cell r="QU193" t="str">
            <v/>
          </cell>
          <cell r="QV193" t="str">
            <v/>
          </cell>
          <cell r="QW193" t="str">
            <v/>
          </cell>
          <cell r="QX193" t="str">
            <v/>
          </cell>
          <cell r="QY193" t="str">
            <v/>
          </cell>
          <cell r="QZ193" t="str">
            <v/>
          </cell>
          <cell r="RA193" t="str">
            <v/>
          </cell>
          <cell r="RB193" t="str">
            <v/>
          </cell>
          <cell r="RC193" t="str">
            <v/>
          </cell>
          <cell r="RD193" t="str">
            <v/>
          </cell>
          <cell r="RE193" t="str">
            <v/>
          </cell>
          <cell r="RF193" t="str">
            <v/>
          </cell>
          <cell r="RG193" t="str">
            <v/>
          </cell>
          <cell r="RH193" t="str">
            <v/>
          </cell>
          <cell r="RI193" t="str">
            <v/>
          </cell>
          <cell r="RL193" t="str">
            <v/>
          </cell>
        </row>
        <row r="194">
          <cell r="MM194" t="str">
            <v/>
          </cell>
          <cell r="MV194" t="str">
            <v/>
          </cell>
          <cell r="NE194" t="str">
            <v>0723wi03-Variotec - Energyframe - Chromatech Ultra F</v>
          </cell>
          <cell r="NN194" t="str">
            <v>0727vl03-Helios  - KWL EC 800S PRO</v>
          </cell>
          <cell r="NW194" t="str">
            <v/>
          </cell>
          <cell r="OF194" t="str">
            <v/>
          </cell>
          <cell r="OQ194" t="str">
            <v/>
          </cell>
          <cell r="OR194" t="str">
            <v/>
          </cell>
          <cell r="OS194" t="str">
            <v/>
          </cell>
          <cell r="OT194" t="str">
            <v/>
          </cell>
          <cell r="OU194" t="str">
            <v/>
          </cell>
          <cell r="OV194" t="str">
            <v/>
          </cell>
          <cell r="OW194" t="str">
            <v/>
          </cell>
          <cell r="OX194" t="str">
            <v/>
          </cell>
          <cell r="OY194" t="str">
            <v/>
          </cell>
          <cell r="OZ194" t="str">
            <v/>
          </cell>
          <cell r="PA194" t="str">
            <v/>
          </cell>
          <cell r="PB194" t="str">
            <v/>
          </cell>
          <cell r="PC194" t="str">
            <v/>
          </cell>
          <cell r="PD194" t="str">
            <v/>
          </cell>
          <cell r="PE194" t="str">
            <v/>
          </cell>
          <cell r="PF194" t="str">
            <v/>
          </cell>
          <cell r="PG194" t="str">
            <v/>
          </cell>
          <cell r="PH194" t="str">
            <v/>
          </cell>
          <cell r="PI194" t="str">
            <v/>
          </cell>
          <cell r="PJ194" t="str">
            <v/>
          </cell>
          <cell r="PL194" t="str">
            <v/>
          </cell>
          <cell r="PM194" t="str">
            <v/>
          </cell>
          <cell r="PN194" t="str">
            <v/>
          </cell>
          <cell r="PO194" t="str">
            <v/>
          </cell>
          <cell r="PP194" t="str">
            <v/>
          </cell>
          <cell r="PQ194" t="str">
            <v/>
          </cell>
          <cell r="PR194" t="str">
            <v/>
          </cell>
          <cell r="PS194" t="str">
            <v/>
          </cell>
          <cell r="PT194" t="str">
            <v/>
          </cell>
          <cell r="PU194" t="str">
            <v/>
          </cell>
          <cell r="PV194" t="str">
            <v/>
          </cell>
          <cell r="PW194" t="str">
            <v/>
          </cell>
          <cell r="PX194" t="str">
            <v/>
          </cell>
          <cell r="PY194" t="str">
            <v/>
          </cell>
          <cell r="PZ194" t="str">
            <v/>
          </cell>
          <cell r="QA194" t="str">
            <v/>
          </cell>
          <cell r="QB194" t="str">
            <v/>
          </cell>
          <cell r="QC194" t="str">
            <v/>
          </cell>
          <cell r="QD194" t="str">
            <v/>
          </cell>
          <cell r="QE194" t="str">
            <v/>
          </cell>
          <cell r="QF194" t="str">
            <v/>
          </cell>
          <cell r="QG194" t="str">
            <v/>
          </cell>
          <cell r="QH194" t="str">
            <v/>
          </cell>
          <cell r="QI194" t="str">
            <v/>
          </cell>
          <cell r="QJ194" t="str">
            <v/>
          </cell>
          <cell r="QK194" t="str">
            <v/>
          </cell>
          <cell r="QL194" t="str">
            <v/>
          </cell>
          <cell r="QM194" t="str">
            <v/>
          </cell>
          <cell r="QN194" t="str">
            <v/>
          </cell>
          <cell r="QO194" t="str">
            <v/>
          </cell>
          <cell r="QP194" t="str">
            <v/>
          </cell>
          <cell r="QQ194" t="str">
            <v/>
          </cell>
          <cell r="QR194" t="str">
            <v/>
          </cell>
          <cell r="QS194" t="str">
            <v/>
          </cell>
          <cell r="QT194" t="str">
            <v/>
          </cell>
          <cell r="QU194" t="str">
            <v/>
          </cell>
          <cell r="QV194" t="str">
            <v/>
          </cell>
          <cell r="QW194" t="str">
            <v/>
          </cell>
          <cell r="QX194" t="str">
            <v/>
          </cell>
          <cell r="QY194" t="str">
            <v/>
          </cell>
          <cell r="QZ194" t="str">
            <v/>
          </cell>
          <cell r="RA194" t="str">
            <v/>
          </cell>
          <cell r="RB194" t="str">
            <v/>
          </cell>
          <cell r="RC194" t="str">
            <v/>
          </cell>
          <cell r="RD194" t="str">
            <v/>
          </cell>
          <cell r="RE194" t="str">
            <v/>
          </cell>
          <cell r="RF194" t="str">
            <v/>
          </cell>
          <cell r="RG194" t="str">
            <v/>
          </cell>
          <cell r="RH194" t="str">
            <v/>
          </cell>
          <cell r="RI194" t="str">
            <v/>
          </cell>
          <cell r="RL194" t="str">
            <v/>
          </cell>
        </row>
        <row r="195">
          <cell r="MM195" t="str">
            <v/>
          </cell>
          <cell r="MV195" t="str">
            <v/>
          </cell>
          <cell r="NE195" t="str">
            <v>0611wi03-Viking Window AS - Viking SW 14 Aluclad Passive - SWISSP. Ultimate</v>
          </cell>
          <cell r="NN195" t="str">
            <v>0575vl03-Helios  - KWL EC 1800S PRO</v>
          </cell>
          <cell r="NW195" t="str">
            <v/>
          </cell>
          <cell r="OF195" t="str">
            <v/>
          </cell>
          <cell r="OQ195" t="str">
            <v/>
          </cell>
          <cell r="OR195" t="str">
            <v/>
          </cell>
          <cell r="OS195" t="str">
            <v/>
          </cell>
          <cell r="OT195" t="str">
            <v/>
          </cell>
          <cell r="OU195" t="str">
            <v/>
          </cell>
          <cell r="OV195" t="str">
            <v/>
          </cell>
          <cell r="OW195" t="str">
            <v/>
          </cell>
          <cell r="OX195" t="str">
            <v/>
          </cell>
          <cell r="OY195" t="str">
            <v/>
          </cell>
          <cell r="OZ195" t="str">
            <v/>
          </cell>
          <cell r="PA195" t="str">
            <v/>
          </cell>
          <cell r="PB195" t="str">
            <v/>
          </cell>
          <cell r="PC195" t="str">
            <v/>
          </cell>
          <cell r="PD195" t="str">
            <v/>
          </cell>
          <cell r="PE195" t="str">
            <v/>
          </cell>
          <cell r="PF195" t="str">
            <v/>
          </cell>
          <cell r="PG195" t="str">
            <v/>
          </cell>
          <cell r="PH195" t="str">
            <v/>
          </cell>
          <cell r="PI195" t="str">
            <v/>
          </cell>
          <cell r="PJ195" t="str">
            <v/>
          </cell>
          <cell r="PL195" t="str">
            <v/>
          </cell>
          <cell r="PM195" t="str">
            <v/>
          </cell>
          <cell r="PN195" t="str">
            <v/>
          </cell>
          <cell r="PO195" t="str">
            <v/>
          </cell>
          <cell r="PP195" t="str">
            <v/>
          </cell>
          <cell r="PQ195" t="str">
            <v/>
          </cell>
          <cell r="PR195" t="str">
            <v/>
          </cell>
          <cell r="PS195" t="str">
            <v/>
          </cell>
          <cell r="PT195" t="str">
            <v/>
          </cell>
          <cell r="PU195" t="str">
            <v/>
          </cell>
          <cell r="PV195" t="str">
            <v/>
          </cell>
          <cell r="PW195" t="str">
            <v/>
          </cell>
          <cell r="PX195" t="str">
            <v/>
          </cell>
          <cell r="PY195" t="str">
            <v/>
          </cell>
          <cell r="PZ195" t="str">
            <v/>
          </cell>
          <cell r="QA195" t="str">
            <v/>
          </cell>
          <cell r="QB195" t="str">
            <v/>
          </cell>
          <cell r="QC195" t="str">
            <v/>
          </cell>
          <cell r="QD195" t="str">
            <v/>
          </cell>
          <cell r="QE195" t="str">
            <v/>
          </cell>
          <cell r="QF195" t="str">
            <v/>
          </cell>
          <cell r="QG195" t="str">
            <v/>
          </cell>
          <cell r="QH195" t="str">
            <v/>
          </cell>
          <cell r="QI195" t="str">
            <v/>
          </cell>
          <cell r="QJ195" t="str">
            <v/>
          </cell>
          <cell r="QK195" t="str">
            <v/>
          </cell>
          <cell r="QL195" t="str">
            <v/>
          </cell>
          <cell r="QM195" t="str">
            <v/>
          </cell>
          <cell r="QN195" t="str">
            <v/>
          </cell>
          <cell r="QO195" t="str">
            <v/>
          </cell>
          <cell r="QP195" t="str">
            <v/>
          </cell>
          <cell r="QQ195" t="str">
            <v/>
          </cell>
          <cell r="QR195" t="str">
            <v/>
          </cell>
          <cell r="QS195" t="str">
            <v/>
          </cell>
          <cell r="QT195" t="str">
            <v/>
          </cell>
          <cell r="QU195" t="str">
            <v/>
          </cell>
          <cell r="QV195" t="str">
            <v/>
          </cell>
          <cell r="QW195" t="str">
            <v/>
          </cell>
          <cell r="QX195" t="str">
            <v/>
          </cell>
          <cell r="QY195" t="str">
            <v/>
          </cell>
          <cell r="QZ195" t="str">
            <v/>
          </cell>
          <cell r="RA195" t="str">
            <v/>
          </cell>
          <cell r="RB195" t="str">
            <v/>
          </cell>
          <cell r="RC195" t="str">
            <v/>
          </cell>
          <cell r="RD195" t="str">
            <v/>
          </cell>
          <cell r="RE195" t="str">
            <v/>
          </cell>
          <cell r="RF195" t="str">
            <v/>
          </cell>
          <cell r="RG195" t="str">
            <v/>
          </cell>
          <cell r="RH195" t="str">
            <v/>
          </cell>
          <cell r="RI195" t="str">
            <v/>
          </cell>
          <cell r="RL195" t="str">
            <v/>
          </cell>
        </row>
        <row r="196">
          <cell r="MM196" t="str">
            <v/>
          </cell>
          <cell r="MV196" t="str">
            <v/>
          </cell>
          <cell r="NE196" t="str">
            <v>0541wi03-Vivafenster - Prestige90 Passiv with Vivaprofil - SuperSp. Tri-Seal</v>
          </cell>
          <cell r="NN196" t="str">
            <v>0574vl03-Helios  - KWL EC 2600S PRO</v>
          </cell>
          <cell r="NW196" t="str">
            <v/>
          </cell>
          <cell r="OF196" t="str">
            <v/>
          </cell>
          <cell r="OQ196" t="str">
            <v/>
          </cell>
          <cell r="OR196" t="str">
            <v/>
          </cell>
          <cell r="OS196" t="str">
            <v/>
          </cell>
          <cell r="OT196" t="str">
            <v/>
          </cell>
          <cell r="OU196" t="str">
            <v/>
          </cell>
          <cell r="OV196" t="str">
            <v/>
          </cell>
          <cell r="OW196" t="str">
            <v/>
          </cell>
          <cell r="OX196" t="str">
            <v/>
          </cell>
          <cell r="OY196" t="str">
            <v/>
          </cell>
          <cell r="OZ196" t="str">
            <v/>
          </cell>
          <cell r="PA196" t="str">
            <v/>
          </cell>
          <cell r="PB196" t="str">
            <v/>
          </cell>
          <cell r="PC196" t="str">
            <v/>
          </cell>
          <cell r="PD196" t="str">
            <v/>
          </cell>
          <cell r="PE196" t="str">
            <v/>
          </cell>
          <cell r="PF196" t="str">
            <v/>
          </cell>
          <cell r="PG196" t="str">
            <v/>
          </cell>
          <cell r="PH196" t="str">
            <v/>
          </cell>
          <cell r="PI196" t="str">
            <v/>
          </cell>
          <cell r="PJ196" t="str">
            <v/>
          </cell>
          <cell r="PL196" t="str">
            <v/>
          </cell>
          <cell r="PM196" t="str">
            <v/>
          </cell>
          <cell r="PN196" t="str">
            <v/>
          </cell>
          <cell r="PO196" t="str">
            <v/>
          </cell>
          <cell r="PP196" t="str">
            <v/>
          </cell>
          <cell r="PQ196" t="str">
            <v/>
          </cell>
          <cell r="PR196" t="str">
            <v/>
          </cell>
          <cell r="PS196" t="str">
            <v/>
          </cell>
          <cell r="PT196" t="str">
            <v/>
          </cell>
          <cell r="PU196" t="str">
            <v/>
          </cell>
          <cell r="PV196" t="str">
            <v/>
          </cell>
          <cell r="PW196" t="str">
            <v/>
          </cell>
          <cell r="PX196" t="str">
            <v/>
          </cell>
          <cell r="PY196" t="str">
            <v/>
          </cell>
          <cell r="PZ196" t="str">
            <v/>
          </cell>
          <cell r="QA196" t="str">
            <v/>
          </cell>
          <cell r="QB196" t="str">
            <v/>
          </cell>
          <cell r="QC196" t="str">
            <v/>
          </cell>
          <cell r="QD196" t="str">
            <v/>
          </cell>
          <cell r="QE196" t="str">
            <v/>
          </cell>
          <cell r="QF196" t="str">
            <v/>
          </cell>
          <cell r="QG196" t="str">
            <v/>
          </cell>
          <cell r="QH196" t="str">
            <v/>
          </cell>
          <cell r="QI196" t="str">
            <v/>
          </cell>
          <cell r="QJ196" t="str">
            <v/>
          </cell>
          <cell r="QK196" t="str">
            <v/>
          </cell>
          <cell r="QL196" t="str">
            <v/>
          </cell>
          <cell r="QM196" t="str">
            <v/>
          </cell>
          <cell r="QN196" t="str">
            <v/>
          </cell>
          <cell r="QO196" t="str">
            <v/>
          </cell>
          <cell r="QP196" t="str">
            <v/>
          </cell>
          <cell r="QQ196" t="str">
            <v/>
          </cell>
          <cell r="QR196" t="str">
            <v/>
          </cell>
          <cell r="QS196" t="str">
            <v/>
          </cell>
          <cell r="QT196" t="str">
            <v/>
          </cell>
          <cell r="QU196" t="str">
            <v/>
          </cell>
          <cell r="QV196" t="str">
            <v/>
          </cell>
          <cell r="QW196" t="str">
            <v/>
          </cell>
          <cell r="QX196" t="str">
            <v/>
          </cell>
          <cell r="QY196" t="str">
            <v/>
          </cell>
          <cell r="QZ196" t="str">
            <v/>
          </cell>
          <cell r="RA196" t="str">
            <v/>
          </cell>
          <cell r="RB196" t="str">
            <v/>
          </cell>
          <cell r="RC196" t="str">
            <v/>
          </cell>
          <cell r="RD196" t="str">
            <v/>
          </cell>
          <cell r="RE196" t="str">
            <v/>
          </cell>
          <cell r="RF196" t="str">
            <v/>
          </cell>
          <cell r="RG196" t="str">
            <v/>
          </cell>
          <cell r="RH196" t="str">
            <v/>
          </cell>
          <cell r="RI196" t="str">
            <v/>
          </cell>
          <cell r="RL196" t="str">
            <v/>
          </cell>
        </row>
        <row r="197">
          <cell r="MM197" t="str">
            <v/>
          </cell>
          <cell r="MV197" t="str">
            <v/>
          </cell>
          <cell r="NE197" t="str">
            <v>0682wi03-VIZUS - Vizus AT135 - SWISSP. Ultimate</v>
          </cell>
          <cell r="NN197" t="str">
            <v>0237vl03-Helios  - KWL EC 1400 D</v>
          </cell>
          <cell r="NW197" t="str">
            <v/>
          </cell>
          <cell r="OF197" t="str">
            <v/>
          </cell>
          <cell r="OQ197" t="str">
            <v/>
          </cell>
          <cell r="OR197" t="str">
            <v/>
          </cell>
          <cell r="OS197" t="str">
            <v/>
          </cell>
          <cell r="OT197" t="str">
            <v/>
          </cell>
          <cell r="OU197" t="str">
            <v/>
          </cell>
          <cell r="OV197" t="str">
            <v/>
          </cell>
          <cell r="OW197" t="str">
            <v/>
          </cell>
          <cell r="OX197" t="str">
            <v/>
          </cell>
          <cell r="OY197" t="str">
            <v/>
          </cell>
          <cell r="OZ197" t="str">
            <v/>
          </cell>
          <cell r="PA197" t="str">
            <v/>
          </cell>
          <cell r="PB197" t="str">
            <v/>
          </cell>
          <cell r="PC197" t="str">
            <v/>
          </cell>
          <cell r="PD197" t="str">
            <v/>
          </cell>
          <cell r="PE197" t="str">
            <v/>
          </cell>
          <cell r="PF197" t="str">
            <v/>
          </cell>
          <cell r="PG197" t="str">
            <v/>
          </cell>
          <cell r="PH197" t="str">
            <v/>
          </cell>
          <cell r="PI197" t="str">
            <v/>
          </cell>
          <cell r="PJ197" t="str">
            <v/>
          </cell>
          <cell r="PL197" t="str">
            <v/>
          </cell>
          <cell r="PM197" t="str">
            <v/>
          </cell>
          <cell r="PN197" t="str">
            <v/>
          </cell>
          <cell r="PO197" t="str">
            <v/>
          </cell>
          <cell r="PP197" t="str">
            <v/>
          </cell>
          <cell r="PQ197" t="str">
            <v/>
          </cell>
          <cell r="PR197" t="str">
            <v/>
          </cell>
          <cell r="PS197" t="str">
            <v/>
          </cell>
          <cell r="PT197" t="str">
            <v/>
          </cell>
          <cell r="PU197" t="str">
            <v/>
          </cell>
          <cell r="PV197" t="str">
            <v/>
          </cell>
          <cell r="PW197" t="str">
            <v/>
          </cell>
          <cell r="PX197" t="str">
            <v/>
          </cell>
          <cell r="PY197" t="str">
            <v/>
          </cell>
          <cell r="PZ197" t="str">
            <v/>
          </cell>
          <cell r="QA197" t="str">
            <v/>
          </cell>
          <cell r="QB197" t="str">
            <v/>
          </cell>
          <cell r="QC197" t="str">
            <v/>
          </cell>
          <cell r="QD197" t="str">
            <v/>
          </cell>
          <cell r="QE197" t="str">
            <v/>
          </cell>
          <cell r="QF197" t="str">
            <v/>
          </cell>
          <cell r="QG197" t="str">
            <v/>
          </cell>
          <cell r="QH197" t="str">
            <v/>
          </cell>
          <cell r="QI197" t="str">
            <v/>
          </cell>
          <cell r="QJ197" t="str">
            <v/>
          </cell>
          <cell r="QK197" t="str">
            <v/>
          </cell>
          <cell r="QL197" t="str">
            <v/>
          </cell>
          <cell r="QM197" t="str">
            <v/>
          </cell>
          <cell r="QN197" t="str">
            <v/>
          </cell>
          <cell r="QO197" t="str">
            <v/>
          </cell>
          <cell r="QP197" t="str">
            <v/>
          </cell>
          <cell r="QQ197" t="str">
            <v/>
          </cell>
          <cell r="QR197" t="str">
            <v/>
          </cell>
          <cell r="QS197" t="str">
            <v/>
          </cell>
          <cell r="QT197" t="str">
            <v/>
          </cell>
          <cell r="QU197" t="str">
            <v/>
          </cell>
          <cell r="QV197" t="str">
            <v/>
          </cell>
          <cell r="QW197" t="str">
            <v/>
          </cell>
          <cell r="QX197" t="str">
            <v/>
          </cell>
          <cell r="QY197" t="str">
            <v/>
          </cell>
          <cell r="QZ197" t="str">
            <v/>
          </cell>
          <cell r="RA197" t="str">
            <v/>
          </cell>
          <cell r="RB197" t="str">
            <v/>
          </cell>
          <cell r="RC197" t="str">
            <v/>
          </cell>
          <cell r="RD197" t="str">
            <v/>
          </cell>
          <cell r="RE197" t="str">
            <v/>
          </cell>
          <cell r="RF197" t="str">
            <v/>
          </cell>
          <cell r="RG197" t="str">
            <v/>
          </cell>
          <cell r="RH197" t="str">
            <v/>
          </cell>
          <cell r="RI197" t="str">
            <v/>
          </cell>
          <cell r="RL197" t="str">
            <v/>
          </cell>
        </row>
        <row r="198">
          <cell r="MM198" t="str">
            <v/>
          </cell>
          <cell r="MV198" t="str">
            <v/>
          </cell>
          <cell r="NE198" t="str">
            <v>0700wi03-Wicona - WICONA - WICLINE 95 - SWISSP. Ultimate</v>
          </cell>
          <cell r="NN198" t="str">
            <v>0238vl03-Helios  - KWL EC 2000 D</v>
          </cell>
          <cell r="NW198" t="str">
            <v/>
          </cell>
          <cell r="OF198" t="str">
            <v/>
          </cell>
          <cell r="OQ198" t="str">
            <v/>
          </cell>
          <cell r="OR198" t="str">
            <v/>
          </cell>
          <cell r="OS198" t="str">
            <v/>
          </cell>
          <cell r="OT198" t="str">
            <v/>
          </cell>
          <cell r="OU198" t="str">
            <v/>
          </cell>
          <cell r="OV198" t="str">
            <v/>
          </cell>
          <cell r="OW198" t="str">
            <v/>
          </cell>
          <cell r="OX198" t="str">
            <v/>
          </cell>
          <cell r="OY198" t="str">
            <v/>
          </cell>
          <cell r="OZ198" t="str">
            <v/>
          </cell>
          <cell r="PA198" t="str">
            <v/>
          </cell>
          <cell r="PB198" t="str">
            <v/>
          </cell>
          <cell r="PC198" t="str">
            <v/>
          </cell>
          <cell r="PD198" t="str">
            <v/>
          </cell>
          <cell r="PE198" t="str">
            <v/>
          </cell>
          <cell r="PF198" t="str">
            <v/>
          </cell>
          <cell r="PG198" t="str">
            <v/>
          </cell>
          <cell r="PH198" t="str">
            <v/>
          </cell>
          <cell r="PI198" t="str">
            <v/>
          </cell>
          <cell r="PJ198" t="str">
            <v/>
          </cell>
          <cell r="PL198" t="str">
            <v/>
          </cell>
          <cell r="PM198" t="str">
            <v/>
          </cell>
          <cell r="PN198" t="str">
            <v/>
          </cell>
          <cell r="PO198" t="str">
            <v/>
          </cell>
          <cell r="PP198" t="str">
            <v/>
          </cell>
          <cell r="PQ198" t="str">
            <v/>
          </cell>
          <cell r="PR198" t="str">
            <v/>
          </cell>
          <cell r="PS198" t="str">
            <v/>
          </cell>
          <cell r="PT198" t="str">
            <v/>
          </cell>
          <cell r="PU198" t="str">
            <v/>
          </cell>
          <cell r="PV198" t="str">
            <v/>
          </cell>
          <cell r="PW198" t="str">
            <v/>
          </cell>
          <cell r="PX198" t="str">
            <v/>
          </cell>
          <cell r="PY198" t="str">
            <v/>
          </cell>
          <cell r="PZ198" t="str">
            <v/>
          </cell>
          <cell r="QA198" t="str">
            <v/>
          </cell>
          <cell r="QB198" t="str">
            <v/>
          </cell>
          <cell r="QC198" t="str">
            <v/>
          </cell>
          <cell r="QD198" t="str">
            <v/>
          </cell>
          <cell r="QE198" t="str">
            <v/>
          </cell>
          <cell r="QF198" t="str">
            <v/>
          </cell>
          <cell r="QG198" t="str">
            <v/>
          </cell>
          <cell r="QH198" t="str">
            <v/>
          </cell>
          <cell r="QI198" t="str">
            <v/>
          </cell>
          <cell r="QJ198" t="str">
            <v/>
          </cell>
          <cell r="QK198" t="str">
            <v/>
          </cell>
          <cell r="QL198" t="str">
            <v/>
          </cell>
          <cell r="QM198" t="str">
            <v/>
          </cell>
          <cell r="QN198" t="str">
            <v/>
          </cell>
          <cell r="QO198" t="str">
            <v/>
          </cell>
          <cell r="QP198" t="str">
            <v/>
          </cell>
          <cell r="QQ198" t="str">
            <v/>
          </cell>
          <cell r="QR198" t="str">
            <v/>
          </cell>
          <cell r="QS198" t="str">
            <v/>
          </cell>
          <cell r="QT198" t="str">
            <v/>
          </cell>
          <cell r="QU198" t="str">
            <v/>
          </cell>
          <cell r="QV198" t="str">
            <v/>
          </cell>
          <cell r="QW198" t="str">
            <v/>
          </cell>
          <cell r="QX198" t="str">
            <v/>
          </cell>
          <cell r="QY198" t="str">
            <v/>
          </cell>
          <cell r="QZ198" t="str">
            <v/>
          </cell>
          <cell r="RA198" t="str">
            <v/>
          </cell>
          <cell r="RB198" t="str">
            <v/>
          </cell>
          <cell r="RC198" t="str">
            <v/>
          </cell>
          <cell r="RD198" t="str">
            <v/>
          </cell>
          <cell r="RE198" t="str">
            <v/>
          </cell>
          <cell r="RF198" t="str">
            <v/>
          </cell>
          <cell r="RG198" t="str">
            <v/>
          </cell>
          <cell r="RH198" t="str">
            <v/>
          </cell>
          <cell r="RI198" t="str">
            <v/>
          </cell>
          <cell r="RL198" t="str">
            <v/>
          </cell>
        </row>
        <row r="199">
          <cell r="MM199" t="str">
            <v/>
          </cell>
          <cell r="MV199" t="str">
            <v/>
          </cell>
          <cell r="NE199" t="str">
            <v>0103wi03-Wiegand - DW-plus integral FI - SWISSP. V</v>
          </cell>
          <cell r="NN199" t="str">
            <v>0651vl03-LÜFTA - MAXK I3 3000 DC</v>
          </cell>
          <cell r="NW199" t="str">
            <v/>
          </cell>
          <cell r="OF199" t="str">
            <v/>
          </cell>
          <cell r="OQ199" t="str">
            <v/>
          </cell>
          <cell r="OR199" t="str">
            <v/>
          </cell>
          <cell r="OS199" t="str">
            <v/>
          </cell>
          <cell r="OT199" t="str">
            <v/>
          </cell>
          <cell r="OU199" t="str">
            <v/>
          </cell>
          <cell r="OV199" t="str">
            <v/>
          </cell>
          <cell r="OW199" t="str">
            <v/>
          </cell>
          <cell r="OX199" t="str">
            <v/>
          </cell>
          <cell r="OY199" t="str">
            <v/>
          </cell>
          <cell r="OZ199" t="str">
            <v/>
          </cell>
          <cell r="PA199" t="str">
            <v/>
          </cell>
          <cell r="PB199" t="str">
            <v/>
          </cell>
          <cell r="PC199" t="str">
            <v/>
          </cell>
          <cell r="PD199" t="str">
            <v/>
          </cell>
          <cell r="PE199" t="str">
            <v/>
          </cell>
          <cell r="PF199" t="str">
            <v/>
          </cell>
          <cell r="PG199" t="str">
            <v/>
          </cell>
          <cell r="PH199" t="str">
            <v/>
          </cell>
          <cell r="PI199" t="str">
            <v/>
          </cell>
          <cell r="PJ199" t="str">
            <v/>
          </cell>
          <cell r="PL199" t="str">
            <v/>
          </cell>
          <cell r="PM199" t="str">
            <v/>
          </cell>
          <cell r="PN199" t="str">
            <v/>
          </cell>
          <cell r="PO199" t="str">
            <v/>
          </cell>
          <cell r="PP199" t="str">
            <v/>
          </cell>
          <cell r="PQ199" t="str">
            <v/>
          </cell>
          <cell r="PR199" t="str">
            <v/>
          </cell>
          <cell r="PS199" t="str">
            <v/>
          </cell>
          <cell r="PT199" t="str">
            <v/>
          </cell>
          <cell r="PU199" t="str">
            <v/>
          </cell>
          <cell r="PV199" t="str">
            <v/>
          </cell>
          <cell r="PW199" t="str">
            <v/>
          </cell>
          <cell r="PX199" t="str">
            <v/>
          </cell>
          <cell r="PY199" t="str">
            <v/>
          </cell>
          <cell r="PZ199" t="str">
            <v/>
          </cell>
          <cell r="QA199" t="str">
            <v/>
          </cell>
          <cell r="QB199" t="str">
            <v/>
          </cell>
          <cell r="QC199" t="str">
            <v/>
          </cell>
          <cell r="QD199" t="str">
            <v/>
          </cell>
          <cell r="QE199" t="str">
            <v/>
          </cell>
          <cell r="QF199" t="str">
            <v/>
          </cell>
          <cell r="QG199" t="str">
            <v/>
          </cell>
          <cell r="QH199" t="str">
            <v/>
          </cell>
          <cell r="QI199" t="str">
            <v/>
          </cell>
          <cell r="QJ199" t="str">
            <v/>
          </cell>
          <cell r="QK199" t="str">
            <v/>
          </cell>
          <cell r="QL199" t="str">
            <v/>
          </cell>
          <cell r="QM199" t="str">
            <v/>
          </cell>
          <cell r="QN199" t="str">
            <v/>
          </cell>
          <cell r="QO199" t="str">
            <v/>
          </cell>
          <cell r="QP199" t="str">
            <v/>
          </cell>
          <cell r="QQ199" t="str">
            <v/>
          </cell>
          <cell r="QR199" t="str">
            <v/>
          </cell>
          <cell r="QS199" t="str">
            <v/>
          </cell>
          <cell r="QT199" t="str">
            <v/>
          </cell>
          <cell r="QU199" t="str">
            <v/>
          </cell>
          <cell r="QV199" t="str">
            <v/>
          </cell>
          <cell r="QW199" t="str">
            <v/>
          </cell>
          <cell r="QX199" t="str">
            <v/>
          </cell>
          <cell r="QY199" t="str">
            <v/>
          </cell>
          <cell r="QZ199" t="str">
            <v/>
          </cell>
          <cell r="RA199" t="str">
            <v/>
          </cell>
          <cell r="RB199" t="str">
            <v/>
          </cell>
          <cell r="RC199" t="str">
            <v/>
          </cell>
          <cell r="RD199" t="str">
            <v/>
          </cell>
          <cell r="RE199" t="str">
            <v/>
          </cell>
          <cell r="RF199" t="str">
            <v/>
          </cell>
          <cell r="RG199" t="str">
            <v/>
          </cell>
          <cell r="RH199" t="str">
            <v/>
          </cell>
          <cell r="RI199" t="str">
            <v/>
          </cell>
          <cell r="RL199" t="str">
            <v/>
          </cell>
        </row>
        <row r="200">
          <cell r="MM200" t="str">
            <v/>
          </cell>
          <cell r="MV200" t="str">
            <v/>
          </cell>
          <cell r="NE200" t="str">
            <v>0104wi03-Wiegand - DW-plus integral KI - SWISSP. V</v>
          </cell>
          <cell r="NN200" t="str">
            <v>0652vl03-LÜFTA - MAXK I3 4000 DC</v>
          </cell>
          <cell r="NW200" t="str">
            <v/>
          </cell>
          <cell r="OF200" t="str">
            <v/>
          </cell>
          <cell r="OQ200" t="str">
            <v/>
          </cell>
          <cell r="OR200" t="str">
            <v/>
          </cell>
          <cell r="OS200" t="str">
            <v/>
          </cell>
          <cell r="OT200" t="str">
            <v/>
          </cell>
          <cell r="OU200" t="str">
            <v/>
          </cell>
          <cell r="OV200" t="str">
            <v/>
          </cell>
          <cell r="OW200" t="str">
            <v/>
          </cell>
          <cell r="OX200" t="str">
            <v/>
          </cell>
          <cell r="OY200" t="str">
            <v/>
          </cell>
          <cell r="OZ200" t="str">
            <v/>
          </cell>
          <cell r="PA200" t="str">
            <v/>
          </cell>
          <cell r="PB200" t="str">
            <v/>
          </cell>
          <cell r="PC200" t="str">
            <v/>
          </cell>
          <cell r="PD200" t="str">
            <v/>
          </cell>
          <cell r="PE200" t="str">
            <v/>
          </cell>
          <cell r="PF200" t="str">
            <v/>
          </cell>
          <cell r="PG200" t="str">
            <v/>
          </cell>
          <cell r="PH200" t="str">
            <v/>
          </cell>
          <cell r="PI200" t="str">
            <v/>
          </cell>
          <cell r="PJ200" t="str">
            <v/>
          </cell>
          <cell r="PL200" t="str">
            <v/>
          </cell>
          <cell r="PM200" t="str">
            <v/>
          </cell>
          <cell r="PN200" t="str">
            <v/>
          </cell>
          <cell r="PO200" t="str">
            <v/>
          </cell>
          <cell r="PP200" t="str">
            <v/>
          </cell>
          <cell r="PQ200" t="str">
            <v/>
          </cell>
          <cell r="PR200" t="str">
            <v/>
          </cell>
          <cell r="PS200" t="str">
            <v/>
          </cell>
          <cell r="PT200" t="str">
            <v/>
          </cell>
          <cell r="PU200" t="str">
            <v/>
          </cell>
          <cell r="PV200" t="str">
            <v/>
          </cell>
          <cell r="PW200" t="str">
            <v/>
          </cell>
          <cell r="PX200" t="str">
            <v/>
          </cell>
          <cell r="PY200" t="str">
            <v/>
          </cell>
          <cell r="PZ200" t="str">
            <v/>
          </cell>
          <cell r="QA200" t="str">
            <v/>
          </cell>
          <cell r="QB200" t="str">
            <v/>
          </cell>
          <cell r="QC200" t="str">
            <v/>
          </cell>
          <cell r="QD200" t="str">
            <v/>
          </cell>
          <cell r="QE200" t="str">
            <v/>
          </cell>
          <cell r="QF200" t="str">
            <v/>
          </cell>
          <cell r="QG200" t="str">
            <v/>
          </cell>
          <cell r="QH200" t="str">
            <v/>
          </cell>
          <cell r="QI200" t="str">
            <v/>
          </cell>
          <cell r="QJ200" t="str">
            <v/>
          </cell>
          <cell r="QK200" t="str">
            <v/>
          </cell>
          <cell r="QL200" t="str">
            <v/>
          </cell>
          <cell r="QM200" t="str">
            <v/>
          </cell>
          <cell r="QN200" t="str">
            <v/>
          </cell>
          <cell r="QO200" t="str">
            <v/>
          </cell>
          <cell r="QP200" t="str">
            <v/>
          </cell>
          <cell r="QQ200" t="str">
            <v/>
          </cell>
          <cell r="QR200" t="str">
            <v/>
          </cell>
          <cell r="QS200" t="str">
            <v/>
          </cell>
          <cell r="QT200" t="str">
            <v/>
          </cell>
          <cell r="QU200" t="str">
            <v/>
          </cell>
          <cell r="QV200" t="str">
            <v/>
          </cell>
          <cell r="QW200" t="str">
            <v/>
          </cell>
          <cell r="QX200" t="str">
            <v/>
          </cell>
          <cell r="QY200" t="str">
            <v/>
          </cell>
          <cell r="QZ200" t="str">
            <v/>
          </cell>
          <cell r="RA200" t="str">
            <v/>
          </cell>
          <cell r="RB200" t="str">
            <v/>
          </cell>
          <cell r="RC200" t="str">
            <v/>
          </cell>
          <cell r="RD200" t="str">
            <v/>
          </cell>
          <cell r="RE200" t="str">
            <v/>
          </cell>
          <cell r="RF200" t="str">
            <v/>
          </cell>
          <cell r="RG200" t="str">
            <v/>
          </cell>
          <cell r="RH200" t="str">
            <v/>
          </cell>
          <cell r="RI200" t="str">
            <v/>
          </cell>
          <cell r="RL200" t="str">
            <v/>
          </cell>
        </row>
        <row r="201">
          <cell r="MM201" t="str">
            <v/>
          </cell>
          <cell r="MV201" t="str">
            <v/>
          </cell>
          <cell r="NE201" t="str">
            <v>0582wi03-Wiegand - DW-plus öko Vision - SWISSP. Ultimate</v>
          </cell>
          <cell r="NN201" t="str">
            <v>0653vl04-LÜFTA - MAXK I3 5000 DC</v>
          </cell>
          <cell r="NW201" t="str">
            <v/>
          </cell>
          <cell r="OF201" t="str">
            <v/>
          </cell>
          <cell r="OQ201" t="str">
            <v/>
          </cell>
          <cell r="OR201" t="str">
            <v/>
          </cell>
          <cell r="OS201" t="str">
            <v/>
          </cell>
          <cell r="OT201" t="str">
            <v/>
          </cell>
          <cell r="OU201" t="str">
            <v/>
          </cell>
          <cell r="OV201" t="str">
            <v/>
          </cell>
          <cell r="OW201" t="str">
            <v/>
          </cell>
          <cell r="OX201" t="str">
            <v/>
          </cell>
          <cell r="OY201" t="str">
            <v/>
          </cell>
          <cell r="OZ201" t="str">
            <v/>
          </cell>
          <cell r="PA201" t="str">
            <v/>
          </cell>
          <cell r="PB201" t="str">
            <v/>
          </cell>
          <cell r="PC201" t="str">
            <v/>
          </cell>
          <cell r="PD201" t="str">
            <v/>
          </cell>
          <cell r="PE201" t="str">
            <v/>
          </cell>
          <cell r="PF201" t="str">
            <v/>
          </cell>
          <cell r="PG201" t="str">
            <v/>
          </cell>
          <cell r="PH201" t="str">
            <v/>
          </cell>
          <cell r="PI201" t="str">
            <v/>
          </cell>
          <cell r="PJ201" t="str">
            <v/>
          </cell>
          <cell r="PL201" t="str">
            <v/>
          </cell>
          <cell r="PM201" t="str">
            <v/>
          </cell>
          <cell r="PN201" t="str">
            <v/>
          </cell>
          <cell r="PO201" t="str">
            <v/>
          </cell>
          <cell r="PP201" t="str">
            <v/>
          </cell>
          <cell r="PQ201" t="str">
            <v/>
          </cell>
          <cell r="PR201" t="str">
            <v/>
          </cell>
          <cell r="PS201" t="str">
            <v/>
          </cell>
          <cell r="PT201" t="str">
            <v/>
          </cell>
          <cell r="PU201" t="str">
            <v/>
          </cell>
          <cell r="PV201" t="str">
            <v/>
          </cell>
          <cell r="PW201" t="str">
            <v/>
          </cell>
          <cell r="PX201" t="str">
            <v/>
          </cell>
          <cell r="PY201" t="str">
            <v/>
          </cell>
          <cell r="PZ201" t="str">
            <v/>
          </cell>
          <cell r="QA201" t="str">
            <v/>
          </cell>
          <cell r="QB201" t="str">
            <v/>
          </cell>
          <cell r="QC201" t="str">
            <v/>
          </cell>
          <cell r="QD201" t="str">
            <v/>
          </cell>
          <cell r="QE201" t="str">
            <v/>
          </cell>
          <cell r="QF201" t="str">
            <v/>
          </cell>
          <cell r="QG201" t="str">
            <v/>
          </cell>
          <cell r="QH201" t="str">
            <v/>
          </cell>
          <cell r="QI201" t="str">
            <v/>
          </cell>
          <cell r="QJ201" t="str">
            <v/>
          </cell>
          <cell r="QK201" t="str">
            <v/>
          </cell>
          <cell r="QL201" t="str">
            <v/>
          </cell>
          <cell r="QM201" t="str">
            <v/>
          </cell>
          <cell r="QN201" t="str">
            <v/>
          </cell>
          <cell r="QO201" t="str">
            <v/>
          </cell>
          <cell r="QP201" t="str">
            <v/>
          </cell>
          <cell r="QQ201" t="str">
            <v/>
          </cell>
          <cell r="QR201" t="str">
            <v/>
          </cell>
          <cell r="QS201" t="str">
            <v/>
          </cell>
          <cell r="QT201" t="str">
            <v/>
          </cell>
          <cell r="QU201" t="str">
            <v/>
          </cell>
          <cell r="QV201" t="str">
            <v/>
          </cell>
          <cell r="QW201" t="str">
            <v/>
          </cell>
          <cell r="QX201" t="str">
            <v/>
          </cell>
          <cell r="QY201" t="str">
            <v/>
          </cell>
          <cell r="QZ201" t="str">
            <v/>
          </cell>
          <cell r="RA201" t="str">
            <v/>
          </cell>
          <cell r="RB201" t="str">
            <v/>
          </cell>
          <cell r="RC201" t="str">
            <v/>
          </cell>
          <cell r="RD201" t="str">
            <v/>
          </cell>
          <cell r="RE201" t="str">
            <v/>
          </cell>
          <cell r="RF201" t="str">
            <v/>
          </cell>
          <cell r="RG201" t="str">
            <v/>
          </cell>
          <cell r="RH201" t="str">
            <v/>
          </cell>
          <cell r="RI201" t="str">
            <v/>
          </cell>
          <cell r="RL201" t="str">
            <v/>
          </cell>
        </row>
        <row r="202">
          <cell r="MM202" t="str">
            <v/>
          </cell>
          <cell r="MV202" t="str">
            <v/>
          </cell>
          <cell r="NE202" t="str">
            <v>0606wi03-Wiegand - DW-plus XPS - SWISSP. Ultimate</v>
          </cell>
          <cell r="NN202" t="str">
            <v>0654vl03-LÜFTA - MAXK I3 6000 DC</v>
          </cell>
          <cell r="NW202" t="str">
            <v/>
          </cell>
          <cell r="OF202" t="str">
            <v/>
          </cell>
          <cell r="OQ202" t="str">
            <v/>
          </cell>
          <cell r="OR202" t="str">
            <v/>
          </cell>
          <cell r="OS202" t="str">
            <v/>
          </cell>
          <cell r="OT202" t="str">
            <v/>
          </cell>
          <cell r="OU202" t="str">
            <v/>
          </cell>
          <cell r="OV202" t="str">
            <v/>
          </cell>
          <cell r="OW202" t="str">
            <v/>
          </cell>
          <cell r="OX202" t="str">
            <v/>
          </cell>
          <cell r="OY202" t="str">
            <v/>
          </cell>
          <cell r="OZ202" t="str">
            <v/>
          </cell>
          <cell r="PA202" t="str">
            <v/>
          </cell>
          <cell r="PB202" t="str">
            <v/>
          </cell>
          <cell r="PC202" t="str">
            <v/>
          </cell>
          <cell r="PD202" t="str">
            <v/>
          </cell>
          <cell r="PE202" t="str">
            <v/>
          </cell>
          <cell r="PF202" t="str">
            <v/>
          </cell>
          <cell r="PG202" t="str">
            <v/>
          </cell>
          <cell r="PH202" t="str">
            <v/>
          </cell>
          <cell r="PI202" t="str">
            <v/>
          </cell>
          <cell r="PJ202" t="str">
            <v/>
          </cell>
          <cell r="PL202" t="str">
            <v/>
          </cell>
          <cell r="PM202" t="str">
            <v/>
          </cell>
          <cell r="PN202" t="str">
            <v/>
          </cell>
          <cell r="PO202" t="str">
            <v/>
          </cell>
          <cell r="PP202" t="str">
            <v/>
          </cell>
          <cell r="PQ202" t="str">
            <v/>
          </cell>
          <cell r="PR202" t="str">
            <v/>
          </cell>
          <cell r="PS202" t="str">
            <v/>
          </cell>
          <cell r="PT202" t="str">
            <v/>
          </cell>
          <cell r="PU202" t="str">
            <v/>
          </cell>
          <cell r="PV202" t="str">
            <v/>
          </cell>
          <cell r="PW202" t="str">
            <v/>
          </cell>
          <cell r="PX202" t="str">
            <v/>
          </cell>
          <cell r="PY202" t="str">
            <v/>
          </cell>
          <cell r="PZ202" t="str">
            <v/>
          </cell>
          <cell r="QA202" t="str">
            <v/>
          </cell>
          <cell r="QB202" t="str">
            <v/>
          </cell>
          <cell r="QC202" t="str">
            <v/>
          </cell>
          <cell r="QD202" t="str">
            <v/>
          </cell>
          <cell r="QE202" t="str">
            <v/>
          </cell>
          <cell r="QF202" t="str">
            <v/>
          </cell>
          <cell r="QG202" t="str">
            <v/>
          </cell>
          <cell r="QH202" t="str">
            <v/>
          </cell>
          <cell r="QI202" t="str">
            <v/>
          </cell>
          <cell r="QJ202" t="str">
            <v/>
          </cell>
          <cell r="QK202" t="str">
            <v/>
          </cell>
          <cell r="QL202" t="str">
            <v/>
          </cell>
          <cell r="QM202" t="str">
            <v/>
          </cell>
          <cell r="QN202" t="str">
            <v/>
          </cell>
          <cell r="QO202" t="str">
            <v/>
          </cell>
          <cell r="QP202" t="str">
            <v/>
          </cell>
          <cell r="QQ202" t="str">
            <v/>
          </cell>
          <cell r="QR202" t="str">
            <v/>
          </cell>
          <cell r="QS202" t="str">
            <v/>
          </cell>
          <cell r="QT202" t="str">
            <v/>
          </cell>
          <cell r="QU202" t="str">
            <v/>
          </cell>
          <cell r="QV202" t="str">
            <v/>
          </cell>
          <cell r="QW202" t="str">
            <v/>
          </cell>
          <cell r="QX202" t="str">
            <v/>
          </cell>
          <cell r="QY202" t="str">
            <v/>
          </cell>
          <cell r="QZ202" t="str">
            <v/>
          </cell>
          <cell r="RA202" t="str">
            <v/>
          </cell>
          <cell r="RB202" t="str">
            <v/>
          </cell>
          <cell r="RC202" t="str">
            <v/>
          </cell>
          <cell r="RD202" t="str">
            <v/>
          </cell>
          <cell r="RE202" t="str">
            <v/>
          </cell>
          <cell r="RF202" t="str">
            <v/>
          </cell>
          <cell r="RG202" t="str">
            <v/>
          </cell>
          <cell r="RH202" t="str">
            <v/>
          </cell>
          <cell r="RI202" t="str">
            <v/>
          </cell>
          <cell r="RL202" t="str">
            <v/>
          </cell>
        </row>
        <row r="203">
          <cell r="MM203" t="str">
            <v/>
          </cell>
          <cell r="MV203" t="str">
            <v/>
          </cell>
          <cell r="NE203" t="str">
            <v>0701wi03-Wingreen - WG85-10 - ULTIMATE Swissp. PU</v>
          </cell>
          <cell r="NN203" t="str">
            <v>0015vl03-Lüfta - MAXK-I3 7000 DC</v>
          </cell>
          <cell r="NW203" t="str">
            <v/>
          </cell>
          <cell r="OF203" t="str">
            <v/>
          </cell>
          <cell r="OQ203" t="str">
            <v/>
          </cell>
          <cell r="OR203" t="str">
            <v/>
          </cell>
          <cell r="OS203" t="str">
            <v/>
          </cell>
          <cell r="OT203" t="str">
            <v/>
          </cell>
          <cell r="OU203" t="str">
            <v/>
          </cell>
          <cell r="OV203" t="str">
            <v/>
          </cell>
          <cell r="OW203" t="str">
            <v/>
          </cell>
          <cell r="OX203" t="str">
            <v/>
          </cell>
          <cell r="OY203" t="str">
            <v/>
          </cell>
          <cell r="OZ203" t="str">
            <v/>
          </cell>
          <cell r="PA203" t="str">
            <v/>
          </cell>
          <cell r="PB203" t="str">
            <v/>
          </cell>
          <cell r="PC203" t="str">
            <v/>
          </cell>
          <cell r="PD203" t="str">
            <v/>
          </cell>
          <cell r="PE203" t="str">
            <v/>
          </cell>
          <cell r="PF203" t="str">
            <v/>
          </cell>
          <cell r="PG203" t="str">
            <v/>
          </cell>
          <cell r="PH203" t="str">
            <v/>
          </cell>
          <cell r="PI203" t="str">
            <v/>
          </cell>
          <cell r="PJ203" t="str">
            <v/>
          </cell>
          <cell r="PL203" t="str">
            <v/>
          </cell>
          <cell r="PM203" t="str">
            <v/>
          </cell>
          <cell r="PN203" t="str">
            <v/>
          </cell>
          <cell r="PO203" t="str">
            <v/>
          </cell>
          <cell r="PP203" t="str">
            <v/>
          </cell>
          <cell r="PQ203" t="str">
            <v/>
          </cell>
          <cell r="PR203" t="str">
            <v/>
          </cell>
          <cell r="PS203" t="str">
            <v/>
          </cell>
          <cell r="PT203" t="str">
            <v/>
          </cell>
          <cell r="PU203" t="str">
            <v/>
          </cell>
          <cell r="PV203" t="str">
            <v/>
          </cell>
          <cell r="PW203" t="str">
            <v/>
          </cell>
          <cell r="PX203" t="str">
            <v/>
          </cell>
          <cell r="PY203" t="str">
            <v/>
          </cell>
          <cell r="PZ203" t="str">
            <v/>
          </cell>
          <cell r="QA203" t="str">
            <v/>
          </cell>
          <cell r="QB203" t="str">
            <v/>
          </cell>
          <cell r="QC203" t="str">
            <v/>
          </cell>
          <cell r="QD203" t="str">
            <v/>
          </cell>
          <cell r="QE203" t="str">
            <v/>
          </cell>
          <cell r="QF203" t="str">
            <v/>
          </cell>
          <cell r="QG203" t="str">
            <v/>
          </cell>
          <cell r="QH203" t="str">
            <v/>
          </cell>
          <cell r="QI203" t="str">
            <v/>
          </cell>
          <cell r="QJ203" t="str">
            <v/>
          </cell>
          <cell r="QK203" t="str">
            <v/>
          </cell>
          <cell r="QL203" t="str">
            <v/>
          </cell>
          <cell r="QM203" t="str">
            <v/>
          </cell>
          <cell r="QN203" t="str">
            <v/>
          </cell>
          <cell r="QO203" t="str">
            <v/>
          </cell>
          <cell r="QP203" t="str">
            <v/>
          </cell>
          <cell r="QQ203" t="str">
            <v/>
          </cell>
          <cell r="QR203" t="str">
            <v/>
          </cell>
          <cell r="QS203" t="str">
            <v/>
          </cell>
          <cell r="QT203" t="str">
            <v/>
          </cell>
          <cell r="QU203" t="str">
            <v/>
          </cell>
          <cell r="QV203" t="str">
            <v/>
          </cell>
          <cell r="QW203" t="str">
            <v/>
          </cell>
          <cell r="QX203" t="str">
            <v/>
          </cell>
          <cell r="QY203" t="str">
            <v/>
          </cell>
          <cell r="QZ203" t="str">
            <v/>
          </cell>
          <cell r="RA203" t="str">
            <v/>
          </cell>
          <cell r="RB203" t="str">
            <v/>
          </cell>
          <cell r="RC203" t="str">
            <v/>
          </cell>
          <cell r="RD203" t="str">
            <v/>
          </cell>
          <cell r="RE203" t="str">
            <v/>
          </cell>
          <cell r="RF203" t="str">
            <v/>
          </cell>
          <cell r="RG203" t="str">
            <v/>
          </cell>
          <cell r="RH203" t="str">
            <v/>
          </cell>
          <cell r="RI203" t="str">
            <v/>
          </cell>
          <cell r="RL203" t="str">
            <v/>
          </cell>
        </row>
        <row r="204">
          <cell r="MM204" t="str">
            <v/>
          </cell>
          <cell r="MV204" t="str">
            <v/>
          </cell>
          <cell r="NE204" t="str">
            <v>0106wi03-YUNG-KI  - Fedora - SuperSp. Tri-Seal</v>
          </cell>
          <cell r="NN204" t="str">
            <v>0239vl03-Lüfta - MAXK-I3 2000 DC (non residential)</v>
          </cell>
          <cell r="NW204" t="str">
            <v/>
          </cell>
          <cell r="OF204" t="str">
            <v/>
          </cell>
          <cell r="OQ204" t="str">
            <v/>
          </cell>
          <cell r="OR204" t="str">
            <v/>
          </cell>
          <cell r="OS204" t="str">
            <v/>
          </cell>
          <cell r="OT204" t="str">
            <v/>
          </cell>
          <cell r="OU204" t="str">
            <v/>
          </cell>
          <cell r="OV204" t="str">
            <v/>
          </cell>
          <cell r="OW204" t="str">
            <v/>
          </cell>
          <cell r="OX204" t="str">
            <v/>
          </cell>
          <cell r="OY204" t="str">
            <v/>
          </cell>
          <cell r="OZ204" t="str">
            <v/>
          </cell>
          <cell r="PA204" t="str">
            <v/>
          </cell>
          <cell r="PB204" t="str">
            <v/>
          </cell>
          <cell r="PC204" t="str">
            <v/>
          </cell>
          <cell r="PD204" t="str">
            <v/>
          </cell>
          <cell r="PE204" t="str">
            <v/>
          </cell>
          <cell r="PF204" t="str">
            <v/>
          </cell>
          <cell r="PG204" t="str">
            <v/>
          </cell>
          <cell r="PH204" t="str">
            <v/>
          </cell>
          <cell r="PI204" t="str">
            <v/>
          </cell>
          <cell r="PJ204" t="str">
            <v/>
          </cell>
          <cell r="PL204" t="str">
            <v/>
          </cell>
          <cell r="PM204" t="str">
            <v/>
          </cell>
          <cell r="PN204" t="str">
            <v/>
          </cell>
          <cell r="PO204" t="str">
            <v/>
          </cell>
          <cell r="PP204" t="str">
            <v/>
          </cell>
          <cell r="PQ204" t="str">
            <v/>
          </cell>
          <cell r="PR204" t="str">
            <v/>
          </cell>
          <cell r="PS204" t="str">
            <v/>
          </cell>
          <cell r="PT204" t="str">
            <v/>
          </cell>
          <cell r="PU204" t="str">
            <v/>
          </cell>
          <cell r="PV204" t="str">
            <v/>
          </cell>
          <cell r="PW204" t="str">
            <v/>
          </cell>
          <cell r="PX204" t="str">
            <v/>
          </cell>
          <cell r="PY204" t="str">
            <v/>
          </cell>
          <cell r="PZ204" t="str">
            <v/>
          </cell>
          <cell r="QA204" t="str">
            <v/>
          </cell>
          <cell r="QB204" t="str">
            <v/>
          </cell>
          <cell r="QC204" t="str">
            <v/>
          </cell>
          <cell r="QD204" t="str">
            <v/>
          </cell>
          <cell r="QE204" t="str">
            <v/>
          </cell>
          <cell r="QF204" t="str">
            <v/>
          </cell>
          <cell r="QG204" t="str">
            <v/>
          </cell>
          <cell r="QH204" t="str">
            <v/>
          </cell>
          <cell r="QI204" t="str">
            <v/>
          </cell>
          <cell r="QJ204" t="str">
            <v/>
          </cell>
          <cell r="QK204" t="str">
            <v/>
          </cell>
          <cell r="QL204" t="str">
            <v/>
          </cell>
          <cell r="QM204" t="str">
            <v/>
          </cell>
          <cell r="QN204" t="str">
            <v/>
          </cell>
          <cell r="QO204" t="str">
            <v/>
          </cell>
          <cell r="QP204" t="str">
            <v/>
          </cell>
          <cell r="QQ204" t="str">
            <v/>
          </cell>
          <cell r="QR204" t="str">
            <v/>
          </cell>
          <cell r="QS204" t="str">
            <v/>
          </cell>
          <cell r="QT204" t="str">
            <v/>
          </cell>
          <cell r="QU204" t="str">
            <v/>
          </cell>
          <cell r="QV204" t="str">
            <v/>
          </cell>
          <cell r="QW204" t="str">
            <v/>
          </cell>
          <cell r="QX204" t="str">
            <v/>
          </cell>
          <cell r="QY204" t="str">
            <v/>
          </cell>
          <cell r="QZ204" t="str">
            <v/>
          </cell>
          <cell r="RA204" t="str">
            <v/>
          </cell>
          <cell r="RB204" t="str">
            <v/>
          </cell>
          <cell r="RC204" t="str">
            <v/>
          </cell>
          <cell r="RD204" t="str">
            <v/>
          </cell>
          <cell r="RE204" t="str">
            <v/>
          </cell>
          <cell r="RF204" t="str">
            <v/>
          </cell>
          <cell r="RG204" t="str">
            <v/>
          </cell>
          <cell r="RH204" t="str">
            <v/>
          </cell>
          <cell r="RI204" t="str">
            <v/>
          </cell>
          <cell r="RL204" t="str">
            <v/>
          </cell>
        </row>
        <row r="205">
          <cell r="MM205" t="str">
            <v/>
          </cell>
          <cell r="MV205" t="str">
            <v/>
          </cell>
          <cell r="NE205" t="str">
            <v>0608wi03-Zola - ZNC - SuperSp. Tri-Seal BU</v>
          </cell>
          <cell r="NN205" t="str">
            <v>0014vl03-Lüfta - MAXK-I3 2000 DC (residential)</v>
          </cell>
          <cell r="NW205" t="str">
            <v/>
          </cell>
          <cell r="OF205" t="str">
            <v/>
          </cell>
          <cell r="OQ205" t="str">
            <v/>
          </cell>
          <cell r="OR205" t="str">
            <v/>
          </cell>
          <cell r="OS205" t="str">
            <v/>
          </cell>
          <cell r="OT205" t="str">
            <v/>
          </cell>
          <cell r="OU205" t="str">
            <v/>
          </cell>
          <cell r="OV205" t="str">
            <v/>
          </cell>
          <cell r="OW205" t="str">
            <v/>
          </cell>
          <cell r="OX205" t="str">
            <v/>
          </cell>
          <cell r="OY205" t="str">
            <v/>
          </cell>
          <cell r="OZ205" t="str">
            <v/>
          </cell>
          <cell r="PA205" t="str">
            <v/>
          </cell>
          <cell r="PB205" t="str">
            <v/>
          </cell>
          <cell r="PC205" t="str">
            <v/>
          </cell>
          <cell r="PD205" t="str">
            <v/>
          </cell>
          <cell r="PE205" t="str">
            <v/>
          </cell>
          <cell r="PF205" t="str">
            <v/>
          </cell>
          <cell r="PG205" t="str">
            <v/>
          </cell>
          <cell r="PH205" t="str">
            <v/>
          </cell>
          <cell r="PI205" t="str">
            <v/>
          </cell>
          <cell r="PJ205" t="str">
            <v/>
          </cell>
          <cell r="PL205" t="str">
            <v/>
          </cell>
          <cell r="PM205" t="str">
            <v/>
          </cell>
          <cell r="PN205" t="str">
            <v/>
          </cell>
          <cell r="PO205" t="str">
            <v/>
          </cell>
          <cell r="PP205" t="str">
            <v/>
          </cell>
          <cell r="PQ205" t="str">
            <v/>
          </cell>
          <cell r="PR205" t="str">
            <v/>
          </cell>
          <cell r="PS205" t="str">
            <v/>
          </cell>
          <cell r="PT205" t="str">
            <v/>
          </cell>
          <cell r="PU205" t="str">
            <v/>
          </cell>
          <cell r="PV205" t="str">
            <v/>
          </cell>
          <cell r="PW205" t="str">
            <v/>
          </cell>
          <cell r="PX205" t="str">
            <v/>
          </cell>
          <cell r="PY205" t="str">
            <v/>
          </cell>
          <cell r="PZ205" t="str">
            <v/>
          </cell>
          <cell r="QA205" t="str">
            <v/>
          </cell>
          <cell r="QB205" t="str">
            <v/>
          </cell>
          <cell r="QC205" t="str">
            <v/>
          </cell>
          <cell r="QD205" t="str">
            <v/>
          </cell>
          <cell r="QE205" t="str">
            <v/>
          </cell>
          <cell r="QF205" t="str">
            <v/>
          </cell>
          <cell r="QG205" t="str">
            <v/>
          </cell>
          <cell r="QH205" t="str">
            <v/>
          </cell>
          <cell r="QI205" t="str">
            <v/>
          </cell>
          <cell r="QJ205" t="str">
            <v/>
          </cell>
          <cell r="QK205" t="str">
            <v/>
          </cell>
          <cell r="QL205" t="str">
            <v/>
          </cell>
          <cell r="QM205" t="str">
            <v/>
          </cell>
          <cell r="QN205" t="str">
            <v/>
          </cell>
          <cell r="QO205" t="str">
            <v/>
          </cell>
          <cell r="QP205" t="str">
            <v/>
          </cell>
          <cell r="QQ205" t="str">
            <v/>
          </cell>
          <cell r="QR205" t="str">
            <v/>
          </cell>
          <cell r="QS205" t="str">
            <v/>
          </cell>
          <cell r="QT205" t="str">
            <v/>
          </cell>
          <cell r="QU205" t="str">
            <v/>
          </cell>
          <cell r="QV205" t="str">
            <v/>
          </cell>
          <cell r="QW205" t="str">
            <v/>
          </cell>
          <cell r="QX205" t="str">
            <v/>
          </cell>
          <cell r="QY205" t="str">
            <v/>
          </cell>
          <cell r="QZ205" t="str">
            <v/>
          </cell>
          <cell r="RA205" t="str">
            <v/>
          </cell>
          <cell r="RB205" t="str">
            <v/>
          </cell>
          <cell r="RC205" t="str">
            <v/>
          </cell>
          <cell r="RD205" t="str">
            <v/>
          </cell>
          <cell r="RE205" t="str">
            <v/>
          </cell>
          <cell r="RF205" t="str">
            <v/>
          </cell>
          <cell r="RG205" t="str">
            <v/>
          </cell>
          <cell r="RH205" t="str">
            <v/>
          </cell>
          <cell r="RI205" t="str">
            <v/>
          </cell>
          <cell r="RL205" t="str">
            <v/>
          </cell>
        </row>
        <row r="206">
          <cell r="MM206" t="str">
            <v/>
          </cell>
          <cell r="MV206" t="str">
            <v/>
          </cell>
          <cell r="NE206" t="str">
            <v>0595wi03-Zyle Fenster UAB - PASSIVE EUROPA 92 - SWISSP. Ultimate</v>
          </cell>
          <cell r="NN206" t="str">
            <v>0502vl03-Menerga - Adconair 76 10 01</v>
          </cell>
          <cell r="NW206" t="str">
            <v/>
          </cell>
          <cell r="OF206" t="str">
            <v/>
          </cell>
          <cell r="OQ206" t="str">
            <v/>
          </cell>
          <cell r="OR206" t="str">
            <v/>
          </cell>
          <cell r="OS206" t="str">
            <v/>
          </cell>
          <cell r="OT206" t="str">
            <v/>
          </cell>
          <cell r="OU206" t="str">
            <v/>
          </cell>
          <cell r="OV206" t="str">
            <v/>
          </cell>
          <cell r="OW206" t="str">
            <v/>
          </cell>
          <cell r="OX206" t="str">
            <v/>
          </cell>
          <cell r="OY206" t="str">
            <v/>
          </cell>
          <cell r="OZ206" t="str">
            <v/>
          </cell>
          <cell r="PA206" t="str">
            <v/>
          </cell>
          <cell r="PB206" t="str">
            <v/>
          </cell>
          <cell r="PC206" t="str">
            <v/>
          </cell>
          <cell r="PD206" t="str">
            <v/>
          </cell>
          <cell r="PE206" t="str">
            <v/>
          </cell>
          <cell r="PF206" t="str">
            <v/>
          </cell>
          <cell r="PG206" t="str">
            <v/>
          </cell>
          <cell r="PH206" t="str">
            <v/>
          </cell>
          <cell r="PI206" t="str">
            <v/>
          </cell>
          <cell r="PJ206" t="str">
            <v/>
          </cell>
          <cell r="PL206" t="str">
            <v/>
          </cell>
          <cell r="PM206" t="str">
            <v/>
          </cell>
          <cell r="PN206" t="str">
            <v/>
          </cell>
          <cell r="PO206" t="str">
            <v/>
          </cell>
          <cell r="PP206" t="str">
            <v/>
          </cell>
          <cell r="PQ206" t="str">
            <v/>
          </cell>
          <cell r="PR206" t="str">
            <v/>
          </cell>
          <cell r="PS206" t="str">
            <v/>
          </cell>
          <cell r="PT206" t="str">
            <v/>
          </cell>
          <cell r="PU206" t="str">
            <v/>
          </cell>
          <cell r="PV206" t="str">
            <v/>
          </cell>
          <cell r="PW206" t="str">
            <v/>
          </cell>
          <cell r="PX206" t="str">
            <v/>
          </cell>
          <cell r="PY206" t="str">
            <v/>
          </cell>
          <cell r="PZ206" t="str">
            <v/>
          </cell>
          <cell r="QA206" t="str">
            <v/>
          </cell>
          <cell r="QB206" t="str">
            <v/>
          </cell>
          <cell r="QC206" t="str">
            <v/>
          </cell>
          <cell r="QD206" t="str">
            <v/>
          </cell>
          <cell r="QE206" t="str">
            <v/>
          </cell>
          <cell r="QF206" t="str">
            <v/>
          </cell>
          <cell r="QG206" t="str">
            <v/>
          </cell>
          <cell r="QH206" t="str">
            <v/>
          </cell>
          <cell r="QI206" t="str">
            <v/>
          </cell>
          <cell r="QJ206" t="str">
            <v/>
          </cell>
          <cell r="QK206" t="str">
            <v/>
          </cell>
          <cell r="QL206" t="str">
            <v/>
          </cell>
          <cell r="QM206" t="str">
            <v/>
          </cell>
          <cell r="QN206" t="str">
            <v/>
          </cell>
          <cell r="QO206" t="str">
            <v/>
          </cell>
          <cell r="QP206" t="str">
            <v/>
          </cell>
          <cell r="QQ206" t="str">
            <v/>
          </cell>
          <cell r="QR206" t="str">
            <v/>
          </cell>
          <cell r="QS206" t="str">
            <v/>
          </cell>
          <cell r="QT206" t="str">
            <v/>
          </cell>
          <cell r="QU206" t="str">
            <v/>
          </cell>
          <cell r="QV206" t="str">
            <v/>
          </cell>
          <cell r="QW206" t="str">
            <v/>
          </cell>
          <cell r="QX206" t="str">
            <v/>
          </cell>
          <cell r="QY206" t="str">
            <v/>
          </cell>
          <cell r="QZ206" t="str">
            <v/>
          </cell>
          <cell r="RA206" t="str">
            <v/>
          </cell>
          <cell r="RB206" t="str">
            <v/>
          </cell>
          <cell r="RC206" t="str">
            <v/>
          </cell>
          <cell r="RD206" t="str">
            <v/>
          </cell>
          <cell r="RE206" t="str">
            <v/>
          </cell>
          <cell r="RF206" t="str">
            <v/>
          </cell>
          <cell r="RG206" t="str">
            <v/>
          </cell>
          <cell r="RH206" t="str">
            <v/>
          </cell>
          <cell r="RI206" t="str">
            <v/>
          </cell>
          <cell r="RL206" t="str">
            <v/>
          </cell>
        </row>
        <row r="207">
          <cell r="MM207" t="str">
            <v/>
          </cell>
          <cell r="MV207" t="str">
            <v/>
          </cell>
          <cell r="NE207" t="str">
            <v>0205fx03-batimet - TA35 SE fix glazing - SWISSP. V</v>
          </cell>
          <cell r="NN207" t="str">
            <v>0591vl03-Menerga - Resolair 64 07 01</v>
          </cell>
          <cell r="NW207" t="str">
            <v/>
          </cell>
          <cell r="OF207" t="str">
            <v/>
          </cell>
          <cell r="OQ207" t="str">
            <v/>
          </cell>
          <cell r="OR207" t="str">
            <v/>
          </cell>
          <cell r="OS207" t="str">
            <v/>
          </cell>
          <cell r="OT207" t="str">
            <v/>
          </cell>
          <cell r="OU207" t="str">
            <v/>
          </cell>
          <cell r="OV207" t="str">
            <v/>
          </cell>
          <cell r="OW207" t="str">
            <v/>
          </cell>
          <cell r="OX207" t="str">
            <v/>
          </cell>
          <cell r="OY207" t="str">
            <v/>
          </cell>
          <cell r="OZ207" t="str">
            <v/>
          </cell>
          <cell r="PA207" t="str">
            <v/>
          </cell>
          <cell r="PB207" t="str">
            <v/>
          </cell>
          <cell r="PC207" t="str">
            <v/>
          </cell>
          <cell r="PD207" t="str">
            <v/>
          </cell>
          <cell r="PE207" t="str">
            <v/>
          </cell>
          <cell r="PF207" t="str">
            <v/>
          </cell>
          <cell r="PG207" t="str">
            <v/>
          </cell>
          <cell r="PH207" t="str">
            <v/>
          </cell>
          <cell r="PI207" t="str">
            <v/>
          </cell>
          <cell r="PJ207" t="str">
            <v/>
          </cell>
          <cell r="PL207" t="str">
            <v/>
          </cell>
          <cell r="PM207" t="str">
            <v/>
          </cell>
          <cell r="PN207" t="str">
            <v/>
          </cell>
          <cell r="PO207" t="str">
            <v/>
          </cell>
          <cell r="PP207" t="str">
            <v/>
          </cell>
          <cell r="PQ207" t="str">
            <v/>
          </cell>
          <cell r="PR207" t="str">
            <v/>
          </cell>
          <cell r="PS207" t="str">
            <v/>
          </cell>
          <cell r="PT207" t="str">
            <v/>
          </cell>
          <cell r="PU207" t="str">
            <v/>
          </cell>
          <cell r="PV207" t="str">
            <v/>
          </cell>
          <cell r="PW207" t="str">
            <v/>
          </cell>
          <cell r="PX207" t="str">
            <v/>
          </cell>
          <cell r="PY207" t="str">
            <v/>
          </cell>
          <cell r="PZ207" t="str">
            <v/>
          </cell>
          <cell r="QA207" t="str">
            <v/>
          </cell>
          <cell r="QB207" t="str">
            <v/>
          </cell>
          <cell r="QC207" t="str">
            <v/>
          </cell>
          <cell r="QD207" t="str">
            <v/>
          </cell>
          <cell r="QE207" t="str">
            <v/>
          </cell>
          <cell r="QF207" t="str">
            <v/>
          </cell>
          <cell r="QG207" t="str">
            <v/>
          </cell>
          <cell r="QH207" t="str">
            <v/>
          </cell>
          <cell r="QI207" t="str">
            <v/>
          </cell>
          <cell r="QJ207" t="str">
            <v/>
          </cell>
          <cell r="QK207" t="str">
            <v/>
          </cell>
          <cell r="QL207" t="str">
            <v/>
          </cell>
          <cell r="QM207" t="str">
            <v/>
          </cell>
          <cell r="QN207" t="str">
            <v/>
          </cell>
          <cell r="QO207" t="str">
            <v/>
          </cell>
          <cell r="QP207" t="str">
            <v/>
          </cell>
          <cell r="QQ207" t="str">
            <v/>
          </cell>
          <cell r="QR207" t="str">
            <v/>
          </cell>
          <cell r="QS207" t="str">
            <v/>
          </cell>
          <cell r="QT207" t="str">
            <v/>
          </cell>
          <cell r="QU207" t="str">
            <v/>
          </cell>
          <cell r="QV207" t="str">
            <v/>
          </cell>
          <cell r="QW207" t="str">
            <v/>
          </cell>
          <cell r="QX207" t="str">
            <v/>
          </cell>
          <cell r="QY207" t="str">
            <v/>
          </cell>
          <cell r="QZ207" t="str">
            <v/>
          </cell>
          <cell r="RA207" t="str">
            <v/>
          </cell>
          <cell r="RB207" t="str">
            <v/>
          </cell>
          <cell r="RC207" t="str">
            <v/>
          </cell>
          <cell r="RD207" t="str">
            <v/>
          </cell>
          <cell r="RE207" t="str">
            <v/>
          </cell>
          <cell r="RF207" t="str">
            <v/>
          </cell>
          <cell r="RG207" t="str">
            <v/>
          </cell>
          <cell r="RH207" t="str">
            <v/>
          </cell>
          <cell r="RI207" t="str">
            <v/>
          </cell>
          <cell r="RL207" t="str">
            <v/>
          </cell>
        </row>
        <row r="208">
          <cell r="MM208" t="str">
            <v/>
          </cell>
          <cell r="MV208" t="str">
            <v/>
          </cell>
          <cell r="NE208" t="str">
            <v>0697fx03-BiTri - RUKNA-M fixed - SWISSP. Ultimate</v>
          </cell>
          <cell r="NN208" t="str">
            <v>0540vl03-PICHLER  - LG 6000 System VENTECH</v>
          </cell>
          <cell r="NW208" t="str">
            <v/>
          </cell>
          <cell r="OF208" t="str">
            <v/>
          </cell>
          <cell r="OQ208" t="str">
            <v/>
          </cell>
          <cell r="OR208" t="str">
            <v/>
          </cell>
          <cell r="OS208" t="str">
            <v/>
          </cell>
          <cell r="OT208" t="str">
            <v/>
          </cell>
          <cell r="OU208" t="str">
            <v/>
          </cell>
          <cell r="OV208" t="str">
            <v/>
          </cell>
          <cell r="OW208" t="str">
            <v/>
          </cell>
          <cell r="OX208" t="str">
            <v/>
          </cell>
          <cell r="OY208" t="str">
            <v/>
          </cell>
          <cell r="OZ208" t="str">
            <v/>
          </cell>
          <cell r="PA208" t="str">
            <v/>
          </cell>
          <cell r="PB208" t="str">
            <v/>
          </cell>
          <cell r="PC208" t="str">
            <v/>
          </cell>
          <cell r="PD208" t="str">
            <v/>
          </cell>
          <cell r="PE208" t="str">
            <v/>
          </cell>
          <cell r="PF208" t="str">
            <v/>
          </cell>
          <cell r="PG208" t="str">
            <v/>
          </cell>
          <cell r="PH208" t="str">
            <v/>
          </cell>
          <cell r="PI208" t="str">
            <v/>
          </cell>
          <cell r="PJ208" t="str">
            <v/>
          </cell>
          <cell r="PL208" t="str">
            <v/>
          </cell>
          <cell r="PM208" t="str">
            <v/>
          </cell>
          <cell r="PN208" t="str">
            <v/>
          </cell>
          <cell r="PO208" t="str">
            <v/>
          </cell>
          <cell r="PP208" t="str">
            <v/>
          </cell>
          <cell r="PQ208" t="str">
            <v/>
          </cell>
          <cell r="PR208" t="str">
            <v/>
          </cell>
          <cell r="PS208" t="str">
            <v/>
          </cell>
          <cell r="PT208" t="str">
            <v/>
          </cell>
          <cell r="PU208" t="str">
            <v/>
          </cell>
          <cell r="PV208" t="str">
            <v/>
          </cell>
          <cell r="PW208" t="str">
            <v/>
          </cell>
          <cell r="PX208" t="str">
            <v/>
          </cell>
          <cell r="PY208" t="str">
            <v/>
          </cell>
          <cell r="PZ208" t="str">
            <v/>
          </cell>
          <cell r="QA208" t="str">
            <v/>
          </cell>
          <cell r="QB208" t="str">
            <v/>
          </cell>
          <cell r="QC208" t="str">
            <v/>
          </cell>
          <cell r="QD208" t="str">
            <v/>
          </cell>
          <cell r="QE208" t="str">
            <v/>
          </cell>
          <cell r="QF208" t="str">
            <v/>
          </cell>
          <cell r="QG208" t="str">
            <v/>
          </cell>
          <cell r="QH208" t="str">
            <v/>
          </cell>
          <cell r="QI208" t="str">
            <v/>
          </cell>
          <cell r="QJ208" t="str">
            <v/>
          </cell>
          <cell r="QK208" t="str">
            <v/>
          </cell>
          <cell r="QL208" t="str">
            <v/>
          </cell>
          <cell r="QM208" t="str">
            <v/>
          </cell>
          <cell r="QN208" t="str">
            <v/>
          </cell>
          <cell r="QO208" t="str">
            <v/>
          </cell>
          <cell r="QP208" t="str">
            <v/>
          </cell>
          <cell r="QQ208" t="str">
            <v/>
          </cell>
          <cell r="QR208" t="str">
            <v/>
          </cell>
          <cell r="QS208" t="str">
            <v/>
          </cell>
          <cell r="QT208" t="str">
            <v/>
          </cell>
          <cell r="QU208" t="str">
            <v/>
          </cell>
          <cell r="QV208" t="str">
            <v/>
          </cell>
          <cell r="QW208" t="str">
            <v/>
          </cell>
          <cell r="QX208" t="str">
            <v/>
          </cell>
          <cell r="QY208" t="str">
            <v/>
          </cell>
          <cell r="QZ208" t="str">
            <v/>
          </cell>
          <cell r="RA208" t="str">
            <v/>
          </cell>
          <cell r="RB208" t="str">
            <v/>
          </cell>
          <cell r="RC208" t="str">
            <v/>
          </cell>
          <cell r="RD208" t="str">
            <v/>
          </cell>
          <cell r="RE208" t="str">
            <v/>
          </cell>
          <cell r="RF208" t="str">
            <v/>
          </cell>
          <cell r="RG208" t="str">
            <v/>
          </cell>
          <cell r="RH208" t="str">
            <v/>
          </cell>
          <cell r="RI208" t="str">
            <v/>
          </cell>
          <cell r="RL208" t="str">
            <v/>
          </cell>
        </row>
        <row r="209">
          <cell r="MM209" t="str">
            <v/>
          </cell>
          <cell r="MV209" t="str">
            <v/>
          </cell>
          <cell r="NE209" t="str">
            <v>0689fx03-Krone Vinduer - HeaCO Wood F - SWISSP. Ultimate</v>
          </cell>
          <cell r="NN209" t="str">
            <v>0241vl03-PICHLER  - LG 3200 System VENTECH (non residential)</v>
          </cell>
          <cell r="NW209" t="str">
            <v/>
          </cell>
          <cell r="OF209" t="str">
            <v/>
          </cell>
          <cell r="OQ209" t="str">
            <v/>
          </cell>
          <cell r="OR209" t="str">
            <v/>
          </cell>
          <cell r="OS209" t="str">
            <v/>
          </cell>
          <cell r="OT209" t="str">
            <v/>
          </cell>
          <cell r="OU209" t="str">
            <v/>
          </cell>
          <cell r="OV209" t="str">
            <v/>
          </cell>
          <cell r="OW209" t="str">
            <v/>
          </cell>
          <cell r="OX209" t="str">
            <v/>
          </cell>
          <cell r="OY209" t="str">
            <v/>
          </cell>
          <cell r="OZ209" t="str">
            <v/>
          </cell>
          <cell r="PA209" t="str">
            <v/>
          </cell>
          <cell r="PB209" t="str">
            <v/>
          </cell>
          <cell r="PC209" t="str">
            <v/>
          </cell>
          <cell r="PD209" t="str">
            <v/>
          </cell>
          <cell r="PE209" t="str">
            <v/>
          </cell>
          <cell r="PF209" t="str">
            <v/>
          </cell>
          <cell r="PG209" t="str">
            <v/>
          </cell>
          <cell r="PH209" t="str">
            <v/>
          </cell>
          <cell r="PI209" t="str">
            <v/>
          </cell>
          <cell r="PJ209" t="str">
            <v/>
          </cell>
          <cell r="PL209" t="str">
            <v/>
          </cell>
          <cell r="PM209" t="str">
            <v/>
          </cell>
          <cell r="PN209" t="str">
            <v/>
          </cell>
          <cell r="PO209" t="str">
            <v/>
          </cell>
          <cell r="PP209" t="str">
            <v/>
          </cell>
          <cell r="PQ209" t="str">
            <v/>
          </cell>
          <cell r="PR209" t="str">
            <v/>
          </cell>
          <cell r="PS209" t="str">
            <v/>
          </cell>
          <cell r="PT209" t="str">
            <v/>
          </cell>
          <cell r="PU209" t="str">
            <v/>
          </cell>
          <cell r="PV209" t="str">
            <v/>
          </cell>
          <cell r="PW209" t="str">
            <v/>
          </cell>
          <cell r="PX209" t="str">
            <v/>
          </cell>
          <cell r="PY209" t="str">
            <v/>
          </cell>
          <cell r="PZ209" t="str">
            <v/>
          </cell>
          <cell r="QA209" t="str">
            <v/>
          </cell>
          <cell r="QB209" t="str">
            <v/>
          </cell>
          <cell r="QC209" t="str">
            <v/>
          </cell>
          <cell r="QD209" t="str">
            <v/>
          </cell>
          <cell r="QE209" t="str">
            <v/>
          </cell>
          <cell r="QF209" t="str">
            <v/>
          </cell>
          <cell r="QG209" t="str">
            <v/>
          </cell>
          <cell r="QH209" t="str">
            <v/>
          </cell>
          <cell r="QI209" t="str">
            <v/>
          </cell>
          <cell r="QJ209" t="str">
            <v/>
          </cell>
          <cell r="QK209" t="str">
            <v/>
          </cell>
          <cell r="QL209" t="str">
            <v/>
          </cell>
          <cell r="QM209" t="str">
            <v/>
          </cell>
          <cell r="QN209" t="str">
            <v/>
          </cell>
          <cell r="QO209" t="str">
            <v/>
          </cell>
          <cell r="QP209" t="str">
            <v/>
          </cell>
          <cell r="QQ209" t="str">
            <v/>
          </cell>
          <cell r="QR209" t="str">
            <v/>
          </cell>
          <cell r="QS209" t="str">
            <v/>
          </cell>
          <cell r="QT209" t="str">
            <v/>
          </cell>
          <cell r="QU209" t="str">
            <v/>
          </cell>
          <cell r="QV209" t="str">
            <v/>
          </cell>
          <cell r="QW209" t="str">
            <v/>
          </cell>
          <cell r="QX209" t="str">
            <v/>
          </cell>
          <cell r="QY209" t="str">
            <v/>
          </cell>
          <cell r="QZ209" t="str">
            <v/>
          </cell>
          <cell r="RA209" t="str">
            <v/>
          </cell>
          <cell r="RB209" t="str">
            <v/>
          </cell>
          <cell r="RC209" t="str">
            <v/>
          </cell>
          <cell r="RD209" t="str">
            <v/>
          </cell>
          <cell r="RE209" t="str">
            <v/>
          </cell>
          <cell r="RF209" t="str">
            <v/>
          </cell>
          <cell r="RG209" t="str">
            <v/>
          </cell>
          <cell r="RH209" t="str">
            <v/>
          </cell>
          <cell r="RI209" t="str">
            <v/>
          </cell>
          <cell r="RL209" t="str">
            <v/>
          </cell>
        </row>
        <row r="210">
          <cell r="MM210" t="str">
            <v/>
          </cell>
          <cell r="MV210" t="str">
            <v/>
          </cell>
          <cell r="NE210" t="str">
            <v>0686fx03-Nordfenster-Excl. Wood Group - EWG Passive Fixed - SWISSP. Ultimate PU</v>
          </cell>
          <cell r="NN210" t="str">
            <v>0013vl03-PICHLER  - LG 3200 System VENTECH (residential)</v>
          </cell>
          <cell r="NW210" t="str">
            <v/>
          </cell>
          <cell r="OF210" t="str">
            <v/>
          </cell>
          <cell r="OQ210" t="str">
            <v/>
          </cell>
          <cell r="OR210" t="str">
            <v/>
          </cell>
          <cell r="OS210" t="str">
            <v/>
          </cell>
          <cell r="OT210" t="str">
            <v/>
          </cell>
          <cell r="OU210" t="str">
            <v/>
          </cell>
          <cell r="OV210" t="str">
            <v/>
          </cell>
          <cell r="OW210" t="str">
            <v/>
          </cell>
          <cell r="OX210" t="str">
            <v/>
          </cell>
          <cell r="OY210" t="str">
            <v/>
          </cell>
          <cell r="OZ210" t="str">
            <v/>
          </cell>
          <cell r="PA210" t="str">
            <v/>
          </cell>
          <cell r="PB210" t="str">
            <v/>
          </cell>
          <cell r="PC210" t="str">
            <v/>
          </cell>
          <cell r="PD210" t="str">
            <v/>
          </cell>
          <cell r="PE210" t="str">
            <v/>
          </cell>
          <cell r="PF210" t="str">
            <v/>
          </cell>
          <cell r="PG210" t="str">
            <v/>
          </cell>
          <cell r="PH210" t="str">
            <v/>
          </cell>
          <cell r="PI210" t="str">
            <v/>
          </cell>
          <cell r="PJ210" t="str">
            <v/>
          </cell>
          <cell r="PL210" t="str">
            <v/>
          </cell>
          <cell r="PM210" t="str">
            <v/>
          </cell>
          <cell r="PN210" t="str">
            <v/>
          </cell>
          <cell r="PO210" t="str">
            <v/>
          </cell>
          <cell r="PP210" t="str">
            <v/>
          </cell>
          <cell r="PQ210" t="str">
            <v/>
          </cell>
          <cell r="PR210" t="str">
            <v/>
          </cell>
          <cell r="PS210" t="str">
            <v/>
          </cell>
          <cell r="PT210" t="str">
            <v/>
          </cell>
          <cell r="PU210" t="str">
            <v/>
          </cell>
          <cell r="PV210" t="str">
            <v/>
          </cell>
          <cell r="PW210" t="str">
            <v/>
          </cell>
          <cell r="PX210" t="str">
            <v/>
          </cell>
          <cell r="PY210" t="str">
            <v/>
          </cell>
          <cell r="PZ210" t="str">
            <v/>
          </cell>
          <cell r="QA210" t="str">
            <v/>
          </cell>
          <cell r="QB210" t="str">
            <v/>
          </cell>
          <cell r="QC210" t="str">
            <v/>
          </cell>
          <cell r="QD210" t="str">
            <v/>
          </cell>
          <cell r="QE210" t="str">
            <v/>
          </cell>
          <cell r="QF210" t="str">
            <v/>
          </cell>
          <cell r="QG210" t="str">
            <v/>
          </cell>
          <cell r="QH210" t="str">
            <v/>
          </cell>
          <cell r="QI210" t="str">
            <v/>
          </cell>
          <cell r="QJ210" t="str">
            <v/>
          </cell>
          <cell r="QK210" t="str">
            <v/>
          </cell>
          <cell r="QL210" t="str">
            <v/>
          </cell>
          <cell r="QM210" t="str">
            <v/>
          </cell>
          <cell r="QN210" t="str">
            <v/>
          </cell>
          <cell r="QO210" t="str">
            <v/>
          </cell>
          <cell r="QP210" t="str">
            <v/>
          </cell>
          <cell r="QQ210" t="str">
            <v/>
          </cell>
          <cell r="QR210" t="str">
            <v/>
          </cell>
          <cell r="QS210" t="str">
            <v/>
          </cell>
          <cell r="QT210" t="str">
            <v/>
          </cell>
          <cell r="QU210" t="str">
            <v/>
          </cell>
          <cell r="QV210" t="str">
            <v/>
          </cell>
          <cell r="QW210" t="str">
            <v/>
          </cell>
          <cell r="QX210" t="str">
            <v/>
          </cell>
          <cell r="QY210" t="str">
            <v/>
          </cell>
          <cell r="QZ210" t="str">
            <v/>
          </cell>
          <cell r="RA210" t="str">
            <v/>
          </cell>
          <cell r="RB210" t="str">
            <v/>
          </cell>
          <cell r="RC210" t="str">
            <v/>
          </cell>
          <cell r="RD210" t="str">
            <v/>
          </cell>
          <cell r="RE210" t="str">
            <v/>
          </cell>
          <cell r="RF210" t="str">
            <v/>
          </cell>
          <cell r="RG210" t="str">
            <v/>
          </cell>
          <cell r="RH210" t="str">
            <v/>
          </cell>
          <cell r="RI210" t="str">
            <v/>
          </cell>
          <cell r="RL210" t="str">
            <v/>
          </cell>
        </row>
        <row r="211">
          <cell r="MM211" t="str">
            <v/>
          </cell>
          <cell r="MV211" t="str">
            <v/>
          </cell>
          <cell r="NE211" t="str">
            <v>0769fx03-Pazen Fenster + Technik - ENERsign eco fix - SWISSP. Ultimate PU</v>
          </cell>
          <cell r="NN211" t="str">
            <v>0240vl03-PICHLER  - LG 1400 System VENTECH (non residential)</v>
          </cell>
          <cell r="NW211" t="str">
            <v/>
          </cell>
          <cell r="OF211" t="str">
            <v/>
          </cell>
          <cell r="OQ211" t="str">
            <v/>
          </cell>
          <cell r="OR211" t="str">
            <v/>
          </cell>
          <cell r="OS211" t="str">
            <v/>
          </cell>
          <cell r="OT211" t="str">
            <v/>
          </cell>
          <cell r="OU211" t="str">
            <v/>
          </cell>
          <cell r="OV211" t="str">
            <v/>
          </cell>
          <cell r="OW211" t="str">
            <v/>
          </cell>
          <cell r="OX211" t="str">
            <v/>
          </cell>
          <cell r="OY211" t="str">
            <v/>
          </cell>
          <cell r="OZ211" t="str">
            <v/>
          </cell>
          <cell r="PA211" t="str">
            <v/>
          </cell>
          <cell r="PB211" t="str">
            <v/>
          </cell>
          <cell r="PC211" t="str">
            <v/>
          </cell>
          <cell r="PD211" t="str">
            <v/>
          </cell>
          <cell r="PE211" t="str">
            <v/>
          </cell>
          <cell r="PF211" t="str">
            <v/>
          </cell>
          <cell r="PG211" t="str">
            <v/>
          </cell>
          <cell r="PH211" t="str">
            <v/>
          </cell>
          <cell r="PI211" t="str">
            <v/>
          </cell>
          <cell r="PJ211" t="str">
            <v/>
          </cell>
          <cell r="PL211" t="str">
            <v/>
          </cell>
          <cell r="PM211" t="str">
            <v/>
          </cell>
          <cell r="PN211" t="str">
            <v/>
          </cell>
          <cell r="PO211" t="str">
            <v/>
          </cell>
          <cell r="PP211" t="str">
            <v/>
          </cell>
          <cell r="PQ211" t="str">
            <v/>
          </cell>
          <cell r="PR211" t="str">
            <v/>
          </cell>
          <cell r="PS211" t="str">
            <v/>
          </cell>
          <cell r="PT211" t="str">
            <v/>
          </cell>
          <cell r="PU211" t="str">
            <v/>
          </cell>
          <cell r="PV211" t="str">
            <v/>
          </cell>
          <cell r="PW211" t="str">
            <v/>
          </cell>
          <cell r="PX211" t="str">
            <v/>
          </cell>
          <cell r="PY211" t="str">
            <v/>
          </cell>
          <cell r="PZ211" t="str">
            <v/>
          </cell>
          <cell r="QA211" t="str">
            <v/>
          </cell>
          <cell r="QB211" t="str">
            <v/>
          </cell>
          <cell r="QC211" t="str">
            <v/>
          </cell>
          <cell r="QD211" t="str">
            <v/>
          </cell>
          <cell r="QE211" t="str">
            <v/>
          </cell>
          <cell r="QF211" t="str">
            <v/>
          </cell>
          <cell r="QG211" t="str">
            <v/>
          </cell>
          <cell r="QH211" t="str">
            <v/>
          </cell>
          <cell r="QI211" t="str">
            <v/>
          </cell>
          <cell r="QJ211" t="str">
            <v/>
          </cell>
          <cell r="QK211" t="str">
            <v/>
          </cell>
          <cell r="QL211" t="str">
            <v/>
          </cell>
          <cell r="QM211" t="str">
            <v/>
          </cell>
          <cell r="QN211" t="str">
            <v/>
          </cell>
          <cell r="QO211" t="str">
            <v/>
          </cell>
          <cell r="QP211" t="str">
            <v/>
          </cell>
          <cell r="QQ211" t="str">
            <v/>
          </cell>
          <cell r="QR211" t="str">
            <v/>
          </cell>
          <cell r="QS211" t="str">
            <v/>
          </cell>
          <cell r="QT211" t="str">
            <v/>
          </cell>
          <cell r="QU211" t="str">
            <v/>
          </cell>
          <cell r="QV211" t="str">
            <v/>
          </cell>
          <cell r="QW211" t="str">
            <v/>
          </cell>
          <cell r="QX211" t="str">
            <v/>
          </cell>
          <cell r="QY211" t="str">
            <v/>
          </cell>
          <cell r="QZ211" t="str">
            <v/>
          </cell>
          <cell r="RA211" t="str">
            <v/>
          </cell>
          <cell r="RB211" t="str">
            <v/>
          </cell>
          <cell r="RC211" t="str">
            <v/>
          </cell>
          <cell r="RD211" t="str">
            <v/>
          </cell>
          <cell r="RE211" t="str">
            <v/>
          </cell>
          <cell r="RF211" t="str">
            <v/>
          </cell>
          <cell r="RG211" t="str">
            <v/>
          </cell>
          <cell r="RH211" t="str">
            <v/>
          </cell>
          <cell r="RI211" t="str">
            <v/>
          </cell>
          <cell r="RL211" t="str">
            <v/>
          </cell>
        </row>
        <row r="212">
          <cell r="MM212" t="str">
            <v/>
          </cell>
          <cell r="MV212" t="str">
            <v/>
          </cell>
          <cell r="NE212" t="str">
            <v>0772fx02-Pazen Fenster + Technik - ENERsign plus fix - SWISSP. Ultimate PU</v>
          </cell>
          <cell r="NN212" t="str">
            <v>0012vl03-PICHLER  - LG 1400 System VENTECH (residential)</v>
          </cell>
          <cell r="NW212" t="str">
            <v/>
          </cell>
          <cell r="OF212" t="str">
            <v/>
          </cell>
          <cell r="OQ212" t="str">
            <v/>
          </cell>
          <cell r="OR212" t="str">
            <v/>
          </cell>
          <cell r="OS212" t="str">
            <v/>
          </cell>
          <cell r="OT212" t="str">
            <v/>
          </cell>
          <cell r="OU212" t="str">
            <v/>
          </cell>
          <cell r="OV212" t="str">
            <v/>
          </cell>
          <cell r="OW212" t="str">
            <v/>
          </cell>
          <cell r="OX212" t="str">
            <v/>
          </cell>
          <cell r="OY212" t="str">
            <v/>
          </cell>
          <cell r="OZ212" t="str">
            <v/>
          </cell>
          <cell r="PA212" t="str">
            <v/>
          </cell>
          <cell r="PB212" t="str">
            <v/>
          </cell>
          <cell r="PC212" t="str">
            <v/>
          </cell>
          <cell r="PD212" t="str">
            <v/>
          </cell>
          <cell r="PE212" t="str">
            <v/>
          </cell>
          <cell r="PF212" t="str">
            <v/>
          </cell>
          <cell r="PG212" t="str">
            <v/>
          </cell>
          <cell r="PH212" t="str">
            <v/>
          </cell>
          <cell r="PI212" t="str">
            <v/>
          </cell>
          <cell r="PJ212" t="str">
            <v/>
          </cell>
          <cell r="PL212" t="str">
            <v/>
          </cell>
          <cell r="PM212" t="str">
            <v/>
          </cell>
          <cell r="PN212" t="str">
            <v/>
          </cell>
          <cell r="PO212" t="str">
            <v/>
          </cell>
          <cell r="PP212" t="str">
            <v/>
          </cell>
          <cell r="PQ212" t="str">
            <v/>
          </cell>
          <cell r="PR212" t="str">
            <v/>
          </cell>
          <cell r="PS212" t="str">
            <v/>
          </cell>
          <cell r="PT212" t="str">
            <v/>
          </cell>
          <cell r="PU212" t="str">
            <v/>
          </cell>
          <cell r="PV212" t="str">
            <v/>
          </cell>
          <cell r="PW212" t="str">
            <v/>
          </cell>
          <cell r="PX212" t="str">
            <v/>
          </cell>
          <cell r="PY212" t="str">
            <v/>
          </cell>
          <cell r="PZ212" t="str">
            <v/>
          </cell>
          <cell r="QA212" t="str">
            <v/>
          </cell>
          <cell r="QB212" t="str">
            <v/>
          </cell>
          <cell r="QC212" t="str">
            <v/>
          </cell>
          <cell r="QD212" t="str">
            <v/>
          </cell>
          <cell r="QE212" t="str">
            <v/>
          </cell>
          <cell r="QF212" t="str">
            <v/>
          </cell>
          <cell r="QG212" t="str">
            <v/>
          </cell>
          <cell r="QH212" t="str">
            <v/>
          </cell>
          <cell r="QI212" t="str">
            <v/>
          </cell>
          <cell r="QJ212" t="str">
            <v/>
          </cell>
          <cell r="QK212" t="str">
            <v/>
          </cell>
          <cell r="QL212" t="str">
            <v/>
          </cell>
          <cell r="QM212" t="str">
            <v/>
          </cell>
          <cell r="QN212" t="str">
            <v/>
          </cell>
          <cell r="QO212" t="str">
            <v/>
          </cell>
          <cell r="QP212" t="str">
            <v/>
          </cell>
          <cell r="QQ212" t="str">
            <v/>
          </cell>
          <cell r="QR212" t="str">
            <v/>
          </cell>
          <cell r="QS212" t="str">
            <v/>
          </cell>
          <cell r="QT212" t="str">
            <v/>
          </cell>
          <cell r="QU212" t="str">
            <v/>
          </cell>
          <cell r="QV212" t="str">
            <v/>
          </cell>
          <cell r="QW212" t="str">
            <v/>
          </cell>
          <cell r="QX212" t="str">
            <v/>
          </cell>
          <cell r="QY212" t="str">
            <v/>
          </cell>
          <cell r="QZ212" t="str">
            <v/>
          </cell>
          <cell r="RA212" t="str">
            <v/>
          </cell>
          <cell r="RB212" t="str">
            <v/>
          </cell>
          <cell r="RC212" t="str">
            <v/>
          </cell>
          <cell r="RD212" t="str">
            <v/>
          </cell>
          <cell r="RE212" t="str">
            <v/>
          </cell>
          <cell r="RF212" t="str">
            <v/>
          </cell>
          <cell r="RG212" t="str">
            <v/>
          </cell>
          <cell r="RH212" t="str">
            <v/>
          </cell>
          <cell r="RI212" t="str">
            <v/>
          </cell>
          <cell r="RL212" t="str">
            <v/>
          </cell>
        </row>
        <row r="213">
          <cell r="MM213" t="str">
            <v/>
          </cell>
          <cell r="MV213" t="str">
            <v/>
          </cell>
          <cell r="NE213" t="str">
            <v>0647fx03-Pazen Fenster+Technik - ENERsign plus Fest - Chromatech Ultra PU</v>
          </cell>
          <cell r="NN213" t="str">
            <v>0242vl03-PICHLER  - LG 4000 System VENTECH</v>
          </cell>
          <cell r="NW213" t="str">
            <v/>
          </cell>
          <cell r="OF213" t="str">
            <v/>
          </cell>
          <cell r="OQ213" t="str">
            <v/>
          </cell>
          <cell r="OR213" t="str">
            <v/>
          </cell>
          <cell r="OS213" t="str">
            <v/>
          </cell>
          <cell r="OT213" t="str">
            <v/>
          </cell>
          <cell r="OU213" t="str">
            <v/>
          </cell>
          <cell r="OV213" t="str">
            <v/>
          </cell>
          <cell r="OW213" t="str">
            <v/>
          </cell>
          <cell r="OX213" t="str">
            <v/>
          </cell>
          <cell r="OY213" t="str">
            <v/>
          </cell>
          <cell r="OZ213" t="str">
            <v/>
          </cell>
          <cell r="PA213" t="str">
            <v/>
          </cell>
          <cell r="PB213" t="str">
            <v/>
          </cell>
          <cell r="PC213" t="str">
            <v/>
          </cell>
          <cell r="PD213" t="str">
            <v/>
          </cell>
          <cell r="PE213" t="str">
            <v/>
          </cell>
          <cell r="PF213" t="str">
            <v/>
          </cell>
          <cell r="PG213" t="str">
            <v/>
          </cell>
          <cell r="PH213" t="str">
            <v/>
          </cell>
          <cell r="PI213" t="str">
            <v/>
          </cell>
          <cell r="PJ213" t="str">
            <v/>
          </cell>
          <cell r="PL213" t="str">
            <v/>
          </cell>
          <cell r="PM213" t="str">
            <v/>
          </cell>
          <cell r="PN213" t="str">
            <v/>
          </cell>
          <cell r="PO213" t="str">
            <v/>
          </cell>
          <cell r="PP213" t="str">
            <v/>
          </cell>
          <cell r="PQ213" t="str">
            <v/>
          </cell>
          <cell r="PR213" t="str">
            <v/>
          </cell>
          <cell r="PS213" t="str">
            <v/>
          </cell>
          <cell r="PT213" t="str">
            <v/>
          </cell>
          <cell r="PU213" t="str">
            <v/>
          </cell>
          <cell r="PV213" t="str">
            <v/>
          </cell>
          <cell r="PW213" t="str">
            <v/>
          </cell>
          <cell r="PX213" t="str">
            <v/>
          </cell>
          <cell r="PY213" t="str">
            <v/>
          </cell>
          <cell r="PZ213" t="str">
            <v/>
          </cell>
          <cell r="QA213" t="str">
            <v/>
          </cell>
          <cell r="QB213" t="str">
            <v/>
          </cell>
          <cell r="QC213" t="str">
            <v/>
          </cell>
          <cell r="QD213" t="str">
            <v/>
          </cell>
          <cell r="QE213" t="str">
            <v/>
          </cell>
          <cell r="QF213" t="str">
            <v/>
          </cell>
          <cell r="QG213" t="str">
            <v/>
          </cell>
          <cell r="QH213" t="str">
            <v/>
          </cell>
          <cell r="QI213" t="str">
            <v/>
          </cell>
          <cell r="QJ213" t="str">
            <v/>
          </cell>
          <cell r="QK213" t="str">
            <v/>
          </cell>
          <cell r="QL213" t="str">
            <v/>
          </cell>
          <cell r="QM213" t="str">
            <v/>
          </cell>
          <cell r="QN213" t="str">
            <v/>
          </cell>
          <cell r="QO213" t="str">
            <v/>
          </cell>
          <cell r="QP213" t="str">
            <v/>
          </cell>
          <cell r="QQ213" t="str">
            <v/>
          </cell>
          <cell r="QR213" t="str">
            <v/>
          </cell>
          <cell r="QS213" t="str">
            <v/>
          </cell>
          <cell r="QT213" t="str">
            <v/>
          </cell>
          <cell r="QU213" t="str">
            <v/>
          </cell>
          <cell r="QV213" t="str">
            <v/>
          </cell>
          <cell r="QW213" t="str">
            <v/>
          </cell>
          <cell r="QX213" t="str">
            <v/>
          </cell>
          <cell r="QY213" t="str">
            <v/>
          </cell>
          <cell r="QZ213" t="str">
            <v/>
          </cell>
          <cell r="RA213" t="str">
            <v/>
          </cell>
          <cell r="RB213" t="str">
            <v/>
          </cell>
          <cell r="RC213" t="str">
            <v/>
          </cell>
          <cell r="RD213" t="str">
            <v/>
          </cell>
          <cell r="RE213" t="str">
            <v/>
          </cell>
          <cell r="RF213" t="str">
            <v/>
          </cell>
          <cell r="RG213" t="str">
            <v/>
          </cell>
          <cell r="RH213" t="str">
            <v/>
          </cell>
          <cell r="RI213" t="str">
            <v/>
          </cell>
          <cell r="RL213" t="str">
            <v/>
          </cell>
        </row>
        <row r="214">
          <cell r="MM214" t="str">
            <v/>
          </cell>
          <cell r="MV214" t="str">
            <v/>
          </cell>
          <cell r="NE214" t="str">
            <v>0573fx01-Pazen Fenster+Technik - ENERsign arctis** - SWISSP. Ultimate</v>
          </cell>
          <cell r="NN214" t="str">
            <v>0740vl03-PICHLER  - LG 1000 (non-residential building)</v>
          </cell>
          <cell r="NW214" t="str">
            <v/>
          </cell>
          <cell r="OF214" t="str">
            <v/>
          </cell>
          <cell r="OQ214" t="str">
            <v/>
          </cell>
          <cell r="OR214" t="str">
            <v/>
          </cell>
          <cell r="OS214" t="str">
            <v/>
          </cell>
          <cell r="OT214" t="str">
            <v/>
          </cell>
          <cell r="OU214" t="str">
            <v/>
          </cell>
          <cell r="OV214" t="str">
            <v/>
          </cell>
          <cell r="OW214" t="str">
            <v/>
          </cell>
          <cell r="OX214" t="str">
            <v/>
          </cell>
          <cell r="OY214" t="str">
            <v/>
          </cell>
          <cell r="OZ214" t="str">
            <v/>
          </cell>
          <cell r="PA214" t="str">
            <v/>
          </cell>
          <cell r="PB214" t="str">
            <v/>
          </cell>
          <cell r="PC214" t="str">
            <v/>
          </cell>
          <cell r="PD214" t="str">
            <v/>
          </cell>
          <cell r="PE214" t="str">
            <v/>
          </cell>
          <cell r="PF214" t="str">
            <v/>
          </cell>
          <cell r="PG214" t="str">
            <v/>
          </cell>
          <cell r="PH214" t="str">
            <v/>
          </cell>
          <cell r="PI214" t="str">
            <v/>
          </cell>
          <cell r="PJ214" t="str">
            <v/>
          </cell>
          <cell r="PL214" t="str">
            <v/>
          </cell>
          <cell r="PM214" t="str">
            <v/>
          </cell>
          <cell r="PN214" t="str">
            <v/>
          </cell>
          <cell r="PO214" t="str">
            <v/>
          </cell>
          <cell r="PP214" t="str">
            <v/>
          </cell>
          <cell r="PQ214" t="str">
            <v/>
          </cell>
          <cell r="PR214" t="str">
            <v/>
          </cell>
          <cell r="PS214" t="str">
            <v/>
          </cell>
          <cell r="PT214" t="str">
            <v/>
          </cell>
          <cell r="PU214" t="str">
            <v/>
          </cell>
          <cell r="PV214" t="str">
            <v/>
          </cell>
          <cell r="PW214" t="str">
            <v/>
          </cell>
          <cell r="PX214" t="str">
            <v/>
          </cell>
          <cell r="PY214" t="str">
            <v/>
          </cell>
          <cell r="PZ214" t="str">
            <v/>
          </cell>
          <cell r="QA214" t="str">
            <v/>
          </cell>
          <cell r="QB214" t="str">
            <v/>
          </cell>
          <cell r="QC214" t="str">
            <v/>
          </cell>
          <cell r="QD214" t="str">
            <v/>
          </cell>
          <cell r="QE214" t="str">
            <v/>
          </cell>
          <cell r="QF214" t="str">
            <v/>
          </cell>
          <cell r="QG214" t="str">
            <v/>
          </cell>
          <cell r="QH214" t="str">
            <v/>
          </cell>
          <cell r="QI214" t="str">
            <v/>
          </cell>
          <cell r="QJ214" t="str">
            <v/>
          </cell>
          <cell r="QK214" t="str">
            <v/>
          </cell>
          <cell r="QL214" t="str">
            <v/>
          </cell>
          <cell r="QM214" t="str">
            <v/>
          </cell>
          <cell r="QN214" t="str">
            <v/>
          </cell>
          <cell r="QO214" t="str">
            <v/>
          </cell>
          <cell r="QP214" t="str">
            <v/>
          </cell>
          <cell r="QQ214" t="str">
            <v/>
          </cell>
          <cell r="QR214" t="str">
            <v/>
          </cell>
          <cell r="QS214" t="str">
            <v/>
          </cell>
          <cell r="QT214" t="str">
            <v/>
          </cell>
          <cell r="QU214" t="str">
            <v/>
          </cell>
          <cell r="QV214" t="str">
            <v/>
          </cell>
          <cell r="QW214" t="str">
            <v/>
          </cell>
          <cell r="QX214" t="str">
            <v/>
          </cell>
          <cell r="QY214" t="str">
            <v/>
          </cell>
          <cell r="QZ214" t="str">
            <v/>
          </cell>
          <cell r="RA214" t="str">
            <v/>
          </cell>
          <cell r="RB214" t="str">
            <v/>
          </cell>
          <cell r="RC214" t="str">
            <v/>
          </cell>
          <cell r="RD214" t="str">
            <v/>
          </cell>
          <cell r="RE214" t="str">
            <v/>
          </cell>
          <cell r="RF214" t="str">
            <v/>
          </cell>
          <cell r="RG214" t="str">
            <v/>
          </cell>
          <cell r="RH214" t="str">
            <v/>
          </cell>
          <cell r="RI214" t="str">
            <v/>
          </cell>
          <cell r="RL214" t="str">
            <v/>
          </cell>
        </row>
        <row r="215">
          <cell r="MM215" t="str">
            <v/>
          </cell>
          <cell r="MV215" t="str">
            <v/>
          </cell>
          <cell r="NE215" t="str">
            <v>0530fx03-POL SKONE - EC90 PLUS ALU-EFFECT Fix - SWISSP. V</v>
          </cell>
          <cell r="NN215" t="str">
            <v>0740vl03-PICHLER  - LG 1000 (residential building)</v>
          </cell>
          <cell r="OQ215" t="str">
            <v/>
          </cell>
          <cell r="OR215" t="str">
            <v/>
          </cell>
          <cell r="OS215" t="str">
            <v/>
          </cell>
          <cell r="OT215" t="str">
            <v/>
          </cell>
          <cell r="OU215" t="str">
            <v/>
          </cell>
          <cell r="OV215" t="str">
            <v/>
          </cell>
          <cell r="OW215" t="str">
            <v/>
          </cell>
          <cell r="OX215" t="str">
            <v/>
          </cell>
          <cell r="OY215" t="str">
            <v/>
          </cell>
          <cell r="OZ215" t="str">
            <v/>
          </cell>
          <cell r="PA215" t="str">
            <v/>
          </cell>
          <cell r="PB215" t="str">
            <v/>
          </cell>
          <cell r="PC215" t="str">
            <v/>
          </cell>
          <cell r="PD215" t="str">
            <v/>
          </cell>
          <cell r="PE215" t="str">
            <v/>
          </cell>
          <cell r="PF215" t="str">
            <v/>
          </cell>
          <cell r="PG215" t="str">
            <v/>
          </cell>
          <cell r="PH215" t="str">
            <v/>
          </cell>
          <cell r="PI215" t="str">
            <v/>
          </cell>
          <cell r="PJ215" t="str">
            <v/>
          </cell>
          <cell r="PL215" t="str">
            <v/>
          </cell>
          <cell r="PM215" t="str">
            <v/>
          </cell>
          <cell r="PN215" t="str">
            <v/>
          </cell>
          <cell r="PO215" t="str">
            <v/>
          </cell>
          <cell r="PP215" t="str">
            <v/>
          </cell>
          <cell r="PQ215" t="str">
            <v/>
          </cell>
          <cell r="PR215" t="str">
            <v/>
          </cell>
          <cell r="PS215" t="str">
            <v/>
          </cell>
          <cell r="PT215" t="str">
            <v/>
          </cell>
          <cell r="PU215" t="str">
            <v/>
          </cell>
          <cell r="PV215" t="str">
            <v/>
          </cell>
          <cell r="PW215" t="str">
            <v/>
          </cell>
          <cell r="PX215" t="str">
            <v/>
          </cell>
          <cell r="PY215" t="str">
            <v/>
          </cell>
          <cell r="PZ215" t="str">
            <v/>
          </cell>
          <cell r="QA215" t="str">
            <v/>
          </cell>
          <cell r="QB215" t="str">
            <v/>
          </cell>
          <cell r="QC215" t="str">
            <v/>
          </cell>
          <cell r="QD215" t="str">
            <v/>
          </cell>
          <cell r="QE215" t="str">
            <v/>
          </cell>
          <cell r="QF215" t="str">
            <v/>
          </cell>
          <cell r="QG215" t="str">
            <v/>
          </cell>
          <cell r="QH215" t="str">
            <v/>
          </cell>
          <cell r="QI215" t="str">
            <v/>
          </cell>
          <cell r="QJ215" t="str">
            <v/>
          </cell>
          <cell r="QK215" t="str">
            <v/>
          </cell>
          <cell r="QL215" t="str">
            <v/>
          </cell>
          <cell r="QM215" t="str">
            <v/>
          </cell>
          <cell r="QN215" t="str">
            <v/>
          </cell>
          <cell r="QO215" t="str">
            <v/>
          </cell>
          <cell r="QP215" t="str">
            <v/>
          </cell>
          <cell r="QQ215" t="str">
            <v/>
          </cell>
          <cell r="QR215" t="str">
            <v/>
          </cell>
          <cell r="QS215" t="str">
            <v/>
          </cell>
          <cell r="QT215" t="str">
            <v/>
          </cell>
          <cell r="QU215" t="str">
            <v/>
          </cell>
          <cell r="QV215" t="str">
            <v/>
          </cell>
          <cell r="QW215" t="str">
            <v/>
          </cell>
          <cell r="QX215" t="str">
            <v/>
          </cell>
          <cell r="QY215" t="str">
            <v/>
          </cell>
          <cell r="QZ215" t="str">
            <v/>
          </cell>
          <cell r="RA215" t="str">
            <v/>
          </cell>
          <cell r="RB215" t="str">
            <v/>
          </cell>
          <cell r="RC215" t="str">
            <v/>
          </cell>
          <cell r="RD215" t="str">
            <v/>
          </cell>
          <cell r="RE215" t="str">
            <v/>
          </cell>
          <cell r="RF215" t="str">
            <v/>
          </cell>
          <cell r="RG215" t="str">
            <v/>
          </cell>
          <cell r="RH215" t="str">
            <v/>
          </cell>
          <cell r="RI215" t="str">
            <v/>
          </cell>
          <cell r="RL215" t="str">
            <v/>
          </cell>
        </row>
        <row r="216">
          <cell r="MM216" t="str">
            <v/>
          </cell>
          <cell r="MV216" t="str">
            <v/>
          </cell>
          <cell r="NE216" t="str">
            <v>0749fx03-POL SKONE - EC90 PLUS ALU-EFFECT Fix Typ A - ULTIMATE Swisspacer</v>
          </cell>
          <cell r="NN216" t="str">
            <v/>
          </cell>
          <cell r="OQ216" t="str">
            <v/>
          </cell>
          <cell r="OR216" t="str">
            <v/>
          </cell>
          <cell r="OS216" t="str">
            <v/>
          </cell>
          <cell r="OT216" t="str">
            <v/>
          </cell>
          <cell r="OU216" t="str">
            <v/>
          </cell>
          <cell r="OV216" t="str">
            <v/>
          </cell>
          <cell r="OW216" t="str">
            <v/>
          </cell>
          <cell r="OX216" t="str">
            <v/>
          </cell>
          <cell r="OY216" t="str">
            <v/>
          </cell>
          <cell r="OZ216" t="str">
            <v/>
          </cell>
          <cell r="PA216" t="str">
            <v/>
          </cell>
          <cell r="PB216" t="str">
            <v/>
          </cell>
          <cell r="PC216" t="str">
            <v/>
          </cell>
          <cell r="PD216" t="str">
            <v/>
          </cell>
          <cell r="PE216" t="str">
            <v/>
          </cell>
          <cell r="PF216" t="str">
            <v/>
          </cell>
          <cell r="PG216" t="str">
            <v/>
          </cell>
          <cell r="PH216" t="str">
            <v/>
          </cell>
          <cell r="PI216" t="str">
            <v/>
          </cell>
          <cell r="PJ216" t="str">
            <v/>
          </cell>
          <cell r="PL216" t="str">
            <v/>
          </cell>
          <cell r="PM216" t="str">
            <v/>
          </cell>
          <cell r="PN216" t="str">
            <v/>
          </cell>
          <cell r="PO216" t="str">
            <v/>
          </cell>
          <cell r="PP216" t="str">
            <v/>
          </cell>
          <cell r="PQ216" t="str">
            <v/>
          </cell>
          <cell r="PR216" t="str">
            <v/>
          </cell>
          <cell r="PS216" t="str">
            <v/>
          </cell>
          <cell r="PT216" t="str">
            <v/>
          </cell>
          <cell r="PU216" t="str">
            <v/>
          </cell>
          <cell r="PV216" t="str">
            <v/>
          </cell>
          <cell r="PW216" t="str">
            <v/>
          </cell>
          <cell r="PX216" t="str">
            <v/>
          </cell>
          <cell r="PY216" t="str">
            <v/>
          </cell>
          <cell r="PZ216" t="str">
            <v/>
          </cell>
          <cell r="QA216" t="str">
            <v/>
          </cell>
          <cell r="QB216" t="str">
            <v/>
          </cell>
          <cell r="QC216" t="str">
            <v/>
          </cell>
          <cell r="QD216" t="str">
            <v/>
          </cell>
          <cell r="QE216" t="str">
            <v/>
          </cell>
          <cell r="QF216" t="str">
            <v/>
          </cell>
          <cell r="QG216" t="str">
            <v/>
          </cell>
          <cell r="QH216" t="str">
            <v/>
          </cell>
          <cell r="QI216" t="str">
            <v/>
          </cell>
          <cell r="QJ216" t="str">
            <v/>
          </cell>
          <cell r="QK216" t="str">
            <v/>
          </cell>
          <cell r="QL216" t="str">
            <v/>
          </cell>
          <cell r="QM216" t="str">
            <v/>
          </cell>
          <cell r="QN216" t="str">
            <v/>
          </cell>
          <cell r="QO216" t="str">
            <v/>
          </cell>
          <cell r="QP216" t="str">
            <v/>
          </cell>
          <cell r="QQ216" t="str">
            <v/>
          </cell>
          <cell r="QR216" t="str">
            <v/>
          </cell>
          <cell r="QS216" t="str">
            <v/>
          </cell>
          <cell r="QT216" t="str">
            <v/>
          </cell>
          <cell r="QU216" t="str">
            <v/>
          </cell>
          <cell r="QV216" t="str">
            <v/>
          </cell>
          <cell r="QW216" t="str">
            <v/>
          </cell>
          <cell r="QX216" t="str">
            <v/>
          </cell>
          <cell r="QY216" t="str">
            <v/>
          </cell>
          <cell r="QZ216" t="str">
            <v/>
          </cell>
          <cell r="RA216" t="str">
            <v/>
          </cell>
          <cell r="RB216" t="str">
            <v/>
          </cell>
          <cell r="RC216" t="str">
            <v/>
          </cell>
          <cell r="RD216" t="str">
            <v/>
          </cell>
          <cell r="RE216" t="str">
            <v/>
          </cell>
          <cell r="RF216" t="str">
            <v/>
          </cell>
          <cell r="RG216" t="str">
            <v/>
          </cell>
          <cell r="RH216" t="str">
            <v/>
          </cell>
          <cell r="RI216" t="str">
            <v/>
          </cell>
          <cell r="RL216" t="str">
            <v/>
          </cell>
        </row>
        <row r="217">
          <cell r="MM217" t="str">
            <v/>
          </cell>
          <cell r="MV217" t="str">
            <v/>
          </cell>
          <cell r="NE217" t="str">
            <v>0122fx03-pro Passivhausfenster - SmartWinFix - SWISSP. V</v>
          </cell>
          <cell r="NN217" t="str">
            <v/>
          </cell>
          <cell r="OQ217" t="str">
            <v/>
          </cell>
          <cell r="OR217" t="str">
            <v/>
          </cell>
          <cell r="OS217" t="str">
            <v/>
          </cell>
          <cell r="OT217" t="str">
            <v/>
          </cell>
          <cell r="OU217" t="str">
            <v/>
          </cell>
          <cell r="OV217" t="str">
            <v/>
          </cell>
          <cell r="OW217" t="str">
            <v/>
          </cell>
          <cell r="OX217" t="str">
            <v/>
          </cell>
          <cell r="OY217" t="str">
            <v/>
          </cell>
          <cell r="OZ217" t="str">
            <v/>
          </cell>
          <cell r="PA217" t="str">
            <v/>
          </cell>
          <cell r="PB217" t="str">
            <v/>
          </cell>
          <cell r="PC217" t="str">
            <v/>
          </cell>
          <cell r="PD217" t="str">
            <v/>
          </cell>
          <cell r="PE217" t="str">
            <v/>
          </cell>
          <cell r="PF217" t="str">
            <v/>
          </cell>
          <cell r="PG217" t="str">
            <v/>
          </cell>
          <cell r="PH217" t="str">
            <v/>
          </cell>
          <cell r="PI217" t="str">
            <v/>
          </cell>
          <cell r="PJ217" t="str">
            <v/>
          </cell>
          <cell r="PL217" t="str">
            <v/>
          </cell>
          <cell r="PM217" t="str">
            <v/>
          </cell>
          <cell r="PN217" t="str">
            <v/>
          </cell>
          <cell r="PO217" t="str">
            <v/>
          </cell>
          <cell r="PP217" t="str">
            <v/>
          </cell>
          <cell r="PQ217" t="str">
            <v/>
          </cell>
          <cell r="PR217" t="str">
            <v/>
          </cell>
          <cell r="PS217" t="str">
            <v/>
          </cell>
          <cell r="PT217" t="str">
            <v/>
          </cell>
          <cell r="PU217" t="str">
            <v/>
          </cell>
          <cell r="PV217" t="str">
            <v/>
          </cell>
          <cell r="PW217" t="str">
            <v/>
          </cell>
          <cell r="PX217" t="str">
            <v/>
          </cell>
          <cell r="PY217" t="str">
            <v/>
          </cell>
          <cell r="PZ217" t="str">
            <v/>
          </cell>
          <cell r="QA217" t="str">
            <v/>
          </cell>
          <cell r="QB217" t="str">
            <v/>
          </cell>
          <cell r="QC217" t="str">
            <v/>
          </cell>
          <cell r="QD217" t="str">
            <v/>
          </cell>
          <cell r="QE217" t="str">
            <v/>
          </cell>
          <cell r="QF217" t="str">
            <v/>
          </cell>
          <cell r="QG217" t="str">
            <v/>
          </cell>
          <cell r="QH217" t="str">
            <v/>
          </cell>
          <cell r="QI217" t="str">
            <v/>
          </cell>
          <cell r="QJ217" t="str">
            <v/>
          </cell>
          <cell r="QK217" t="str">
            <v/>
          </cell>
          <cell r="QL217" t="str">
            <v/>
          </cell>
          <cell r="QM217" t="str">
            <v/>
          </cell>
          <cell r="QN217" t="str">
            <v/>
          </cell>
          <cell r="QO217" t="str">
            <v/>
          </cell>
          <cell r="QP217" t="str">
            <v/>
          </cell>
          <cell r="QQ217" t="str">
            <v/>
          </cell>
          <cell r="QR217" t="str">
            <v/>
          </cell>
          <cell r="QS217" t="str">
            <v/>
          </cell>
          <cell r="QT217" t="str">
            <v/>
          </cell>
          <cell r="QU217" t="str">
            <v/>
          </cell>
          <cell r="QV217" t="str">
            <v/>
          </cell>
          <cell r="QW217" t="str">
            <v/>
          </cell>
          <cell r="QX217" t="str">
            <v/>
          </cell>
          <cell r="QY217" t="str">
            <v/>
          </cell>
          <cell r="QZ217" t="str">
            <v/>
          </cell>
          <cell r="RA217" t="str">
            <v/>
          </cell>
          <cell r="RB217" t="str">
            <v/>
          </cell>
          <cell r="RC217" t="str">
            <v/>
          </cell>
          <cell r="RD217" t="str">
            <v/>
          </cell>
          <cell r="RE217" t="str">
            <v/>
          </cell>
          <cell r="RF217" t="str">
            <v/>
          </cell>
          <cell r="RG217" t="str">
            <v/>
          </cell>
          <cell r="RH217" t="str">
            <v/>
          </cell>
          <cell r="RI217" t="str">
            <v/>
          </cell>
          <cell r="RL217" t="str">
            <v/>
          </cell>
        </row>
        <row r="218">
          <cell r="MM218" t="str">
            <v/>
          </cell>
          <cell r="MV218" t="str">
            <v/>
          </cell>
          <cell r="NE218" t="str">
            <v>0699fx03-Svenska - Fast Passiv - SWISSP. Ultimate PU</v>
          </cell>
          <cell r="NN218" t="str">
            <v/>
          </cell>
          <cell r="OQ218" t="str">
            <v/>
          </cell>
          <cell r="OR218" t="str">
            <v/>
          </cell>
          <cell r="OS218" t="str">
            <v/>
          </cell>
          <cell r="OT218" t="str">
            <v/>
          </cell>
          <cell r="OU218" t="str">
            <v/>
          </cell>
          <cell r="OV218" t="str">
            <v/>
          </cell>
          <cell r="OW218" t="str">
            <v/>
          </cell>
          <cell r="OX218" t="str">
            <v/>
          </cell>
          <cell r="OY218" t="str">
            <v/>
          </cell>
          <cell r="OZ218" t="str">
            <v/>
          </cell>
          <cell r="PA218" t="str">
            <v/>
          </cell>
          <cell r="PB218" t="str">
            <v/>
          </cell>
          <cell r="PC218" t="str">
            <v/>
          </cell>
          <cell r="PD218" t="str">
            <v/>
          </cell>
          <cell r="PE218" t="str">
            <v/>
          </cell>
          <cell r="PF218" t="str">
            <v/>
          </cell>
          <cell r="PG218" t="str">
            <v/>
          </cell>
          <cell r="PH218" t="str">
            <v/>
          </cell>
          <cell r="PI218" t="str">
            <v/>
          </cell>
          <cell r="PJ218" t="str">
            <v/>
          </cell>
          <cell r="PL218" t="str">
            <v/>
          </cell>
          <cell r="PM218" t="str">
            <v/>
          </cell>
          <cell r="PN218" t="str">
            <v/>
          </cell>
          <cell r="PO218" t="str">
            <v/>
          </cell>
          <cell r="PP218" t="str">
            <v/>
          </cell>
          <cell r="PQ218" t="str">
            <v/>
          </cell>
          <cell r="PR218" t="str">
            <v/>
          </cell>
          <cell r="PS218" t="str">
            <v/>
          </cell>
          <cell r="PT218" t="str">
            <v/>
          </cell>
          <cell r="PU218" t="str">
            <v/>
          </cell>
          <cell r="PV218" t="str">
            <v/>
          </cell>
          <cell r="PW218" t="str">
            <v/>
          </cell>
          <cell r="PX218" t="str">
            <v/>
          </cell>
          <cell r="PY218" t="str">
            <v/>
          </cell>
          <cell r="PZ218" t="str">
            <v/>
          </cell>
          <cell r="QA218" t="str">
            <v/>
          </cell>
          <cell r="QB218" t="str">
            <v/>
          </cell>
          <cell r="QC218" t="str">
            <v/>
          </cell>
          <cell r="QD218" t="str">
            <v/>
          </cell>
          <cell r="QE218" t="str">
            <v/>
          </cell>
          <cell r="QF218" t="str">
            <v/>
          </cell>
          <cell r="QG218" t="str">
            <v/>
          </cell>
          <cell r="QH218" t="str">
            <v/>
          </cell>
          <cell r="QI218" t="str">
            <v/>
          </cell>
          <cell r="QJ218" t="str">
            <v/>
          </cell>
          <cell r="QK218" t="str">
            <v/>
          </cell>
          <cell r="QL218" t="str">
            <v/>
          </cell>
          <cell r="QM218" t="str">
            <v/>
          </cell>
          <cell r="QN218" t="str">
            <v/>
          </cell>
          <cell r="QO218" t="str">
            <v/>
          </cell>
          <cell r="QP218" t="str">
            <v/>
          </cell>
          <cell r="QQ218" t="str">
            <v/>
          </cell>
          <cell r="QR218" t="str">
            <v/>
          </cell>
          <cell r="QS218" t="str">
            <v/>
          </cell>
          <cell r="QT218" t="str">
            <v/>
          </cell>
          <cell r="QU218" t="str">
            <v/>
          </cell>
          <cell r="QV218" t="str">
            <v/>
          </cell>
          <cell r="QW218" t="str">
            <v/>
          </cell>
          <cell r="QX218" t="str">
            <v/>
          </cell>
          <cell r="QY218" t="str">
            <v/>
          </cell>
          <cell r="QZ218" t="str">
            <v/>
          </cell>
          <cell r="RA218" t="str">
            <v/>
          </cell>
          <cell r="RB218" t="str">
            <v/>
          </cell>
          <cell r="RC218" t="str">
            <v/>
          </cell>
          <cell r="RD218" t="str">
            <v/>
          </cell>
          <cell r="RE218" t="str">
            <v/>
          </cell>
          <cell r="RF218" t="str">
            <v/>
          </cell>
          <cell r="RG218" t="str">
            <v/>
          </cell>
          <cell r="RH218" t="str">
            <v/>
          </cell>
          <cell r="RI218" t="str">
            <v/>
          </cell>
          <cell r="RL218" t="str">
            <v/>
          </cell>
        </row>
        <row r="219">
          <cell r="MM219" t="str">
            <v/>
          </cell>
          <cell r="MV219" t="str">
            <v/>
          </cell>
          <cell r="NE219" t="str">
            <v>0124fx03-TROHA-DIL - BLUEGREEN Petra - SWISSP. V</v>
          </cell>
          <cell r="NN219" t="str">
            <v/>
          </cell>
          <cell r="OQ219" t="str">
            <v/>
          </cell>
          <cell r="OR219" t="str">
            <v/>
          </cell>
          <cell r="OS219" t="str">
            <v/>
          </cell>
          <cell r="OT219" t="str">
            <v/>
          </cell>
          <cell r="OU219" t="str">
            <v/>
          </cell>
          <cell r="OV219" t="str">
            <v/>
          </cell>
          <cell r="OW219" t="str">
            <v/>
          </cell>
          <cell r="OX219" t="str">
            <v/>
          </cell>
          <cell r="OY219" t="str">
            <v/>
          </cell>
          <cell r="OZ219" t="str">
            <v/>
          </cell>
          <cell r="PA219" t="str">
            <v/>
          </cell>
          <cell r="PB219" t="str">
            <v/>
          </cell>
          <cell r="PC219" t="str">
            <v/>
          </cell>
          <cell r="PD219" t="str">
            <v/>
          </cell>
          <cell r="PE219" t="str">
            <v/>
          </cell>
          <cell r="PF219" t="str">
            <v/>
          </cell>
          <cell r="PG219" t="str">
            <v/>
          </cell>
          <cell r="PH219" t="str">
            <v/>
          </cell>
          <cell r="PI219" t="str">
            <v/>
          </cell>
          <cell r="PJ219" t="str">
            <v/>
          </cell>
          <cell r="PL219" t="str">
            <v/>
          </cell>
          <cell r="PM219" t="str">
            <v/>
          </cell>
          <cell r="PN219" t="str">
            <v/>
          </cell>
          <cell r="PO219" t="str">
            <v/>
          </cell>
          <cell r="PP219" t="str">
            <v/>
          </cell>
          <cell r="PQ219" t="str">
            <v/>
          </cell>
          <cell r="PR219" t="str">
            <v/>
          </cell>
          <cell r="PS219" t="str">
            <v/>
          </cell>
          <cell r="PT219" t="str">
            <v/>
          </cell>
          <cell r="PU219" t="str">
            <v/>
          </cell>
          <cell r="PV219" t="str">
            <v/>
          </cell>
          <cell r="PW219" t="str">
            <v/>
          </cell>
          <cell r="PX219" t="str">
            <v/>
          </cell>
          <cell r="PY219" t="str">
            <v/>
          </cell>
          <cell r="PZ219" t="str">
            <v/>
          </cell>
          <cell r="QA219" t="str">
            <v/>
          </cell>
          <cell r="QB219" t="str">
            <v/>
          </cell>
          <cell r="QC219" t="str">
            <v/>
          </cell>
          <cell r="QD219" t="str">
            <v/>
          </cell>
          <cell r="QE219" t="str">
            <v/>
          </cell>
          <cell r="QF219" t="str">
            <v/>
          </cell>
          <cell r="QG219" t="str">
            <v/>
          </cell>
          <cell r="QH219" t="str">
            <v/>
          </cell>
          <cell r="QI219" t="str">
            <v/>
          </cell>
          <cell r="QJ219" t="str">
            <v/>
          </cell>
          <cell r="QK219" t="str">
            <v/>
          </cell>
          <cell r="QL219" t="str">
            <v/>
          </cell>
          <cell r="QM219" t="str">
            <v/>
          </cell>
          <cell r="QN219" t="str">
            <v/>
          </cell>
          <cell r="QO219" t="str">
            <v/>
          </cell>
          <cell r="QP219" t="str">
            <v/>
          </cell>
          <cell r="QQ219" t="str">
            <v/>
          </cell>
          <cell r="QR219" t="str">
            <v/>
          </cell>
          <cell r="QS219" t="str">
            <v/>
          </cell>
          <cell r="QT219" t="str">
            <v/>
          </cell>
          <cell r="QU219" t="str">
            <v/>
          </cell>
          <cell r="QV219" t="str">
            <v/>
          </cell>
          <cell r="QW219" t="str">
            <v/>
          </cell>
          <cell r="QX219" t="str">
            <v/>
          </cell>
          <cell r="QY219" t="str">
            <v/>
          </cell>
          <cell r="QZ219" t="str">
            <v/>
          </cell>
          <cell r="RA219" t="str">
            <v/>
          </cell>
          <cell r="RB219" t="str">
            <v/>
          </cell>
          <cell r="RC219" t="str">
            <v/>
          </cell>
          <cell r="RD219" t="str">
            <v/>
          </cell>
          <cell r="RE219" t="str">
            <v/>
          </cell>
          <cell r="RF219" t="str">
            <v/>
          </cell>
          <cell r="RG219" t="str">
            <v/>
          </cell>
          <cell r="RH219" t="str">
            <v/>
          </cell>
          <cell r="RI219" t="str">
            <v/>
          </cell>
          <cell r="RL219" t="str">
            <v/>
          </cell>
        </row>
        <row r="220">
          <cell r="MM220" t="str">
            <v/>
          </cell>
          <cell r="MV220" t="str">
            <v/>
          </cell>
          <cell r="NE220" t="str">
            <v>0545fx03-Wooden Windows - CaliPassiv Fixed - SuperSp. Tri-Seal BU</v>
          </cell>
          <cell r="NN220" t="str">
            <v/>
          </cell>
          <cell r="OQ220" t="str">
            <v/>
          </cell>
          <cell r="OR220" t="str">
            <v/>
          </cell>
          <cell r="OS220" t="str">
            <v/>
          </cell>
          <cell r="OT220" t="str">
            <v/>
          </cell>
          <cell r="OU220" t="str">
            <v/>
          </cell>
          <cell r="OV220" t="str">
            <v/>
          </cell>
          <cell r="OW220" t="str">
            <v/>
          </cell>
          <cell r="OX220" t="str">
            <v/>
          </cell>
          <cell r="OY220" t="str">
            <v/>
          </cell>
          <cell r="OZ220" t="str">
            <v/>
          </cell>
          <cell r="PA220" t="str">
            <v/>
          </cell>
          <cell r="PB220" t="str">
            <v/>
          </cell>
          <cell r="PC220" t="str">
            <v/>
          </cell>
          <cell r="PD220" t="str">
            <v/>
          </cell>
          <cell r="PE220" t="str">
            <v/>
          </cell>
          <cell r="PF220" t="str">
            <v/>
          </cell>
          <cell r="PG220" t="str">
            <v/>
          </cell>
          <cell r="PH220" t="str">
            <v/>
          </cell>
          <cell r="PI220" t="str">
            <v/>
          </cell>
          <cell r="PJ220" t="str">
            <v/>
          </cell>
          <cell r="PL220" t="str">
            <v/>
          </cell>
          <cell r="PM220" t="str">
            <v/>
          </cell>
          <cell r="PN220" t="str">
            <v/>
          </cell>
          <cell r="PO220" t="str">
            <v/>
          </cell>
          <cell r="PP220" t="str">
            <v/>
          </cell>
          <cell r="PQ220" t="str">
            <v/>
          </cell>
          <cell r="PR220" t="str">
            <v/>
          </cell>
          <cell r="PS220" t="str">
            <v/>
          </cell>
          <cell r="PT220" t="str">
            <v/>
          </cell>
          <cell r="PU220" t="str">
            <v/>
          </cell>
          <cell r="PV220" t="str">
            <v/>
          </cell>
          <cell r="PW220" t="str">
            <v/>
          </cell>
          <cell r="PX220" t="str">
            <v/>
          </cell>
          <cell r="PY220" t="str">
            <v/>
          </cell>
          <cell r="PZ220" t="str">
            <v/>
          </cell>
          <cell r="QA220" t="str">
            <v/>
          </cell>
          <cell r="QB220" t="str">
            <v/>
          </cell>
          <cell r="QC220" t="str">
            <v/>
          </cell>
          <cell r="QD220" t="str">
            <v/>
          </cell>
          <cell r="QE220" t="str">
            <v/>
          </cell>
          <cell r="QF220" t="str">
            <v/>
          </cell>
          <cell r="QG220" t="str">
            <v/>
          </cell>
          <cell r="QH220" t="str">
            <v/>
          </cell>
          <cell r="QI220" t="str">
            <v/>
          </cell>
          <cell r="QJ220" t="str">
            <v/>
          </cell>
          <cell r="QK220" t="str">
            <v/>
          </cell>
          <cell r="QL220" t="str">
            <v/>
          </cell>
          <cell r="QM220" t="str">
            <v/>
          </cell>
          <cell r="QN220" t="str">
            <v/>
          </cell>
          <cell r="QO220" t="str">
            <v/>
          </cell>
          <cell r="QP220" t="str">
            <v/>
          </cell>
          <cell r="QQ220" t="str">
            <v/>
          </cell>
          <cell r="QR220" t="str">
            <v/>
          </cell>
          <cell r="QS220" t="str">
            <v/>
          </cell>
          <cell r="QT220" t="str">
            <v/>
          </cell>
          <cell r="QU220" t="str">
            <v/>
          </cell>
          <cell r="QV220" t="str">
            <v/>
          </cell>
          <cell r="QW220" t="str">
            <v/>
          </cell>
          <cell r="QX220" t="str">
            <v/>
          </cell>
          <cell r="QY220" t="str">
            <v/>
          </cell>
          <cell r="QZ220" t="str">
            <v/>
          </cell>
          <cell r="RA220" t="str">
            <v/>
          </cell>
          <cell r="RB220" t="str">
            <v/>
          </cell>
          <cell r="RC220" t="str">
            <v/>
          </cell>
          <cell r="RD220" t="str">
            <v/>
          </cell>
          <cell r="RE220" t="str">
            <v/>
          </cell>
          <cell r="RF220" t="str">
            <v/>
          </cell>
          <cell r="RG220" t="str">
            <v/>
          </cell>
          <cell r="RH220" t="str">
            <v/>
          </cell>
          <cell r="RI220" t="str">
            <v/>
          </cell>
          <cell r="RL220" t="str">
            <v/>
          </cell>
        </row>
        <row r="221">
          <cell r="MM221" t="str">
            <v/>
          </cell>
          <cell r="MV221" t="str">
            <v/>
          </cell>
          <cell r="NE221" t="str">
            <v>0724cw03-ALCOA - AA 100 HI+ - SWISSP. V</v>
          </cell>
          <cell r="NN221" t="str">
            <v/>
          </cell>
          <cell r="OQ221" t="str">
            <v/>
          </cell>
          <cell r="OR221" t="str">
            <v/>
          </cell>
          <cell r="OS221" t="str">
            <v/>
          </cell>
          <cell r="OT221" t="str">
            <v/>
          </cell>
          <cell r="OU221" t="str">
            <v/>
          </cell>
          <cell r="OV221" t="str">
            <v/>
          </cell>
          <cell r="OW221" t="str">
            <v/>
          </cell>
          <cell r="OX221" t="str">
            <v/>
          </cell>
          <cell r="OY221" t="str">
            <v/>
          </cell>
          <cell r="OZ221" t="str">
            <v/>
          </cell>
          <cell r="PA221" t="str">
            <v/>
          </cell>
          <cell r="PB221" t="str">
            <v/>
          </cell>
          <cell r="PC221" t="str">
            <v/>
          </cell>
          <cell r="PD221" t="str">
            <v/>
          </cell>
          <cell r="PE221" t="str">
            <v/>
          </cell>
          <cell r="PF221" t="str">
            <v/>
          </cell>
          <cell r="PG221" t="str">
            <v/>
          </cell>
          <cell r="PH221" t="str">
            <v/>
          </cell>
          <cell r="PI221" t="str">
            <v/>
          </cell>
          <cell r="PJ221" t="str">
            <v/>
          </cell>
          <cell r="PL221" t="str">
            <v/>
          </cell>
          <cell r="PM221" t="str">
            <v/>
          </cell>
          <cell r="PN221" t="str">
            <v/>
          </cell>
          <cell r="PO221" t="str">
            <v/>
          </cell>
          <cell r="PP221" t="str">
            <v/>
          </cell>
          <cell r="PQ221" t="str">
            <v/>
          </cell>
          <cell r="PR221" t="str">
            <v/>
          </cell>
          <cell r="PS221" t="str">
            <v/>
          </cell>
          <cell r="PT221" t="str">
            <v/>
          </cell>
          <cell r="PU221" t="str">
            <v/>
          </cell>
          <cell r="PV221" t="str">
            <v/>
          </cell>
          <cell r="PW221" t="str">
            <v/>
          </cell>
          <cell r="PX221" t="str">
            <v/>
          </cell>
          <cell r="PY221" t="str">
            <v/>
          </cell>
          <cell r="PZ221" t="str">
            <v/>
          </cell>
          <cell r="QA221" t="str">
            <v/>
          </cell>
          <cell r="QB221" t="str">
            <v/>
          </cell>
          <cell r="QC221" t="str">
            <v/>
          </cell>
          <cell r="QD221" t="str">
            <v/>
          </cell>
          <cell r="QE221" t="str">
            <v/>
          </cell>
          <cell r="QF221" t="str">
            <v/>
          </cell>
          <cell r="QG221" t="str">
            <v/>
          </cell>
          <cell r="QH221" t="str">
            <v/>
          </cell>
          <cell r="QI221" t="str">
            <v/>
          </cell>
          <cell r="QJ221" t="str">
            <v/>
          </cell>
          <cell r="QK221" t="str">
            <v/>
          </cell>
          <cell r="QL221" t="str">
            <v/>
          </cell>
          <cell r="QM221" t="str">
            <v/>
          </cell>
          <cell r="QN221" t="str">
            <v/>
          </cell>
          <cell r="QO221" t="str">
            <v/>
          </cell>
          <cell r="QP221" t="str">
            <v/>
          </cell>
          <cell r="QQ221" t="str">
            <v/>
          </cell>
          <cell r="QR221" t="str">
            <v/>
          </cell>
          <cell r="QS221" t="str">
            <v/>
          </cell>
          <cell r="QT221" t="str">
            <v/>
          </cell>
          <cell r="QU221" t="str">
            <v/>
          </cell>
          <cell r="QV221" t="str">
            <v/>
          </cell>
          <cell r="QW221" t="str">
            <v/>
          </cell>
          <cell r="QX221" t="str">
            <v/>
          </cell>
          <cell r="QY221" t="str">
            <v/>
          </cell>
          <cell r="QZ221" t="str">
            <v/>
          </cell>
          <cell r="RA221" t="str">
            <v/>
          </cell>
          <cell r="RB221" t="str">
            <v/>
          </cell>
          <cell r="RC221" t="str">
            <v/>
          </cell>
          <cell r="RD221" t="str">
            <v/>
          </cell>
          <cell r="RE221" t="str">
            <v/>
          </cell>
          <cell r="RF221" t="str">
            <v/>
          </cell>
          <cell r="RG221" t="str">
            <v/>
          </cell>
          <cell r="RH221" t="str">
            <v/>
          </cell>
          <cell r="RI221" t="str">
            <v/>
          </cell>
          <cell r="RL221" t="str">
            <v/>
          </cell>
        </row>
        <row r="222">
          <cell r="MM222" t="str">
            <v/>
          </cell>
          <cell r="MV222" t="str">
            <v/>
          </cell>
          <cell r="NE222" t="str">
            <v>0725cw03-Aluprof S.A. - MB-TT50 - SWISSP. Ultimate</v>
          </cell>
          <cell r="NN222" t="str">
            <v/>
          </cell>
          <cell r="OQ222" t="str">
            <v/>
          </cell>
          <cell r="OR222" t="str">
            <v/>
          </cell>
          <cell r="OS222" t="str">
            <v/>
          </cell>
          <cell r="OT222" t="str">
            <v/>
          </cell>
          <cell r="OU222" t="str">
            <v/>
          </cell>
          <cell r="OV222" t="str">
            <v/>
          </cell>
          <cell r="OW222" t="str">
            <v/>
          </cell>
          <cell r="OX222" t="str">
            <v/>
          </cell>
          <cell r="OY222" t="str">
            <v/>
          </cell>
          <cell r="OZ222" t="str">
            <v/>
          </cell>
          <cell r="PA222" t="str">
            <v/>
          </cell>
          <cell r="PB222" t="str">
            <v/>
          </cell>
          <cell r="PC222" t="str">
            <v/>
          </cell>
          <cell r="PD222" t="str">
            <v/>
          </cell>
          <cell r="PE222" t="str">
            <v/>
          </cell>
          <cell r="PF222" t="str">
            <v/>
          </cell>
          <cell r="PG222" t="str">
            <v/>
          </cell>
          <cell r="PH222" t="str">
            <v/>
          </cell>
          <cell r="PI222" t="str">
            <v/>
          </cell>
          <cell r="PJ222" t="str">
            <v/>
          </cell>
          <cell r="PL222" t="str">
            <v/>
          </cell>
          <cell r="PM222" t="str">
            <v/>
          </cell>
          <cell r="PN222" t="str">
            <v/>
          </cell>
          <cell r="PO222" t="str">
            <v/>
          </cell>
          <cell r="PP222" t="str">
            <v/>
          </cell>
          <cell r="PQ222" t="str">
            <v/>
          </cell>
          <cell r="PR222" t="str">
            <v/>
          </cell>
          <cell r="PS222" t="str">
            <v/>
          </cell>
          <cell r="PT222" t="str">
            <v/>
          </cell>
          <cell r="PU222" t="str">
            <v/>
          </cell>
          <cell r="PV222" t="str">
            <v/>
          </cell>
          <cell r="PW222" t="str">
            <v/>
          </cell>
          <cell r="PX222" t="str">
            <v/>
          </cell>
          <cell r="PY222" t="str">
            <v/>
          </cell>
          <cell r="PZ222" t="str">
            <v/>
          </cell>
          <cell r="QA222" t="str">
            <v/>
          </cell>
          <cell r="QB222" t="str">
            <v/>
          </cell>
          <cell r="QC222" t="str">
            <v/>
          </cell>
          <cell r="QD222" t="str">
            <v/>
          </cell>
          <cell r="QE222" t="str">
            <v/>
          </cell>
          <cell r="QF222" t="str">
            <v/>
          </cell>
          <cell r="QG222" t="str">
            <v/>
          </cell>
          <cell r="QH222" t="str">
            <v/>
          </cell>
          <cell r="QI222" t="str">
            <v/>
          </cell>
          <cell r="QJ222" t="str">
            <v/>
          </cell>
          <cell r="QK222" t="str">
            <v/>
          </cell>
          <cell r="QL222" t="str">
            <v/>
          </cell>
          <cell r="QM222" t="str">
            <v/>
          </cell>
          <cell r="QN222" t="str">
            <v/>
          </cell>
          <cell r="QO222" t="str">
            <v/>
          </cell>
          <cell r="QP222" t="str">
            <v/>
          </cell>
          <cell r="QQ222" t="str">
            <v/>
          </cell>
          <cell r="QR222" t="str">
            <v/>
          </cell>
          <cell r="QS222" t="str">
            <v/>
          </cell>
          <cell r="QT222" t="str">
            <v/>
          </cell>
          <cell r="QU222" t="str">
            <v/>
          </cell>
          <cell r="QV222" t="str">
            <v/>
          </cell>
          <cell r="QW222" t="str">
            <v/>
          </cell>
          <cell r="QX222" t="str">
            <v/>
          </cell>
          <cell r="QY222" t="str">
            <v/>
          </cell>
          <cell r="QZ222" t="str">
            <v/>
          </cell>
          <cell r="RA222" t="str">
            <v/>
          </cell>
          <cell r="RB222" t="str">
            <v/>
          </cell>
          <cell r="RC222" t="str">
            <v/>
          </cell>
          <cell r="RD222" t="str">
            <v/>
          </cell>
          <cell r="RE222" t="str">
            <v/>
          </cell>
          <cell r="RF222" t="str">
            <v/>
          </cell>
          <cell r="RG222" t="str">
            <v/>
          </cell>
          <cell r="RH222" t="str">
            <v/>
          </cell>
          <cell r="RI222" t="str">
            <v/>
          </cell>
          <cell r="RL222" t="str">
            <v/>
          </cell>
        </row>
        <row r="223">
          <cell r="MM223" t="str">
            <v/>
          </cell>
          <cell r="MV223" t="str">
            <v/>
          </cell>
          <cell r="NE223" t="str">
            <v>0726cw03-Aluprof S.A. - MB-SR50N HI+ - SWISSP. Ultimate</v>
          </cell>
          <cell r="NN223" t="str">
            <v/>
          </cell>
          <cell r="OQ223" t="str">
            <v/>
          </cell>
          <cell r="OR223" t="str">
            <v/>
          </cell>
          <cell r="OS223" t="str">
            <v/>
          </cell>
          <cell r="OT223" t="str">
            <v/>
          </cell>
          <cell r="OU223" t="str">
            <v/>
          </cell>
          <cell r="OV223" t="str">
            <v/>
          </cell>
          <cell r="OW223" t="str">
            <v/>
          </cell>
          <cell r="OX223" t="str">
            <v/>
          </cell>
          <cell r="OY223" t="str">
            <v/>
          </cell>
          <cell r="OZ223" t="str">
            <v/>
          </cell>
          <cell r="PA223" t="str">
            <v/>
          </cell>
          <cell r="PB223" t="str">
            <v/>
          </cell>
          <cell r="PC223" t="str">
            <v/>
          </cell>
          <cell r="PD223" t="str">
            <v/>
          </cell>
          <cell r="PE223" t="str">
            <v/>
          </cell>
          <cell r="PF223" t="str">
            <v/>
          </cell>
          <cell r="PG223" t="str">
            <v/>
          </cell>
          <cell r="PH223" t="str">
            <v/>
          </cell>
          <cell r="PI223" t="str">
            <v/>
          </cell>
          <cell r="PJ223" t="str">
            <v/>
          </cell>
          <cell r="PL223" t="str">
            <v/>
          </cell>
          <cell r="PM223" t="str">
            <v/>
          </cell>
          <cell r="PN223" t="str">
            <v/>
          </cell>
          <cell r="PO223" t="str">
            <v/>
          </cell>
          <cell r="PP223" t="str">
            <v/>
          </cell>
          <cell r="PQ223" t="str">
            <v/>
          </cell>
          <cell r="PR223" t="str">
            <v/>
          </cell>
          <cell r="PS223" t="str">
            <v/>
          </cell>
          <cell r="PT223" t="str">
            <v/>
          </cell>
          <cell r="PU223" t="str">
            <v/>
          </cell>
          <cell r="PV223" t="str">
            <v/>
          </cell>
          <cell r="PW223" t="str">
            <v/>
          </cell>
          <cell r="PX223" t="str">
            <v/>
          </cell>
          <cell r="PY223" t="str">
            <v/>
          </cell>
          <cell r="PZ223" t="str">
            <v/>
          </cell>
          <cell r="QA223" t="str">
            <v/>
          </cell>
          <cell r="QB223" t="str">
            <v/>
          </cell>
          <cell r="QC223" t="str">
            <v/>
          </cell>
          <cell r="QD223" t="str">
            <v/>
          </cell>
          <cell r="QE223" t="str">
            <v/>
          </cell>
          <cell r="QF223" t="str">
            <v/>
          </cell>
          <cell r="QG223" t="str">
            <v/>
          </cell>
          <cell r="QH223" t="str">
            <v/>
          </cell>
          <cell r="QI223" t="str">
            <v/>
          </cell>
          <cell r="QJ223" t="str">
            <v/>
          </cell>
          <cell r="QK223" t="str">
            <v/>
          </cell>
          <cell r="QL223" t="str">
            <v/>
          </cell>
          <cell r="QM223" t="str">
            <v/>
          </cell>
          <cell r="QN223" t="str">
            <v/>
          </cell>
          <cell r="QO223" t="str">
            <v/>
          </cell>
          <cell r="QP223" t="str">
            <v/>
          </cell>
          <cell r="QQ223" t="str">
            <v/>
          </cell>
          <cell r="QR223" t="str">
            <v/>
          </cell>
          <cell r="QS223" t="str">
            <v/>
          </cell>
          <cell r="QT223" t="str">
            <v/>
          </cell>
          <cell r="QU223" t="str">
            <v/>
          </cell>
          <cell r="QV223" t="str">
            <v/>
          </cell>
          <cell r="QW223" t="str">
            <v/>
          </cell>
          <cell r="QX223" t="str">
            <v/>
          </cell>
          <cell r="QY223" t="str">
            <v/>
          </cell>
          <cell r="QZ223" t="str">
            <v/>
          </cell>
          <cell r="RA223" t="str">
            <v/>
          </cell>
          <cell r="RB223" t="str">
            <v/>
          </cell>
          <cell r="RC223" t="str">
            <v/>
          </cell>
          <cell r="RD223" t="str">
            <v/>
          </cell>
          <cell r="RE223" t="str">
            <v/>
          </cell>
          <cell r="RF223" t="str">
            <v/>
          </cell>
          <cell r="RG223" t="str">
            <v/>
          </cell>
          <cell r="RH223" t="str">
            <v/>
          </cell>
          <cell r="RI223" t="str">
            <v/>
          </cell>
          <cell r="RL223" t="str">
            <v/>
          </cell>
        </row>
        <row r="224">
          <cell r="MM224" t="str">
            <v/>
          </cell>
          <cell r="MV224" t="str">
            <v/>
          </cell>
          <cell r="NE224" t="str">
            <v>0155cw03-batimet - TM50 SE - SWISSP. V</v>
          </cell>
          <cell r="NN224" t="str">
            <v/>
          </cell>
          <cell r="OQ224" t="str">
            <v/>
          </cell>
          <cell r="OR224" t="str">
            <v/>
          </cell>
          <cell r="OS224" t="str">
            <v/>
          </cell>
          <cell r="OT224" t="str">
            <v/>
          </cell>
          <cell r="OU224" t="str">
            <v/>
          </cell>
          <cell r="OV224" t="str">
            <v/>
          </cell>
          <cell r="OW224" t="str">
            <v/>
          </cell>
          <cell r="OX224" t="str">
            <v/>
          </cell>
          <cell r="OY224" t="str">
            <v/>
          </cell>
          <cell r="OZ224" t="str">
            <v/>
          </cell>
          <cell r="PA224" t="str">
            <v/>
          </cell>
          <cell r="PB224" t="str">
            <v/>
          </cell>
          <cell r="PC224" t="str">
            <v/>
          </cell>
          <cell r="PD224" t="str">
            <v/>
          </cell>
          <cell r="PE224" t="str">
            <v/>
          </cell>
          <cell r="PF224" t="str">
            <v/>
          </cell>
          <cell r="PG224" t="str">
            <v/>
          </cell>
          <cell r="PH224" t="str">
            <v/>
          </cell>
          <cell r="PI224" t="str">
            <v/>
          </cell>
          <cell r="PJ224" t="str">
            <v/>
          </cell>
          <cell r="PL224" t="str">
            <v/>
          </cell>
          <cell r="PM224" t="str">
            <v/>
          </cell>
          <cell r="PN224" t="str">
            <v/>
          </cell>
          <cell r="PO224" t="str">
            <v/>
          </cell>
          <cell r="PP224" t="str">
            <v/>
          </cell>
          <cell r="PQ224" t="str">
            <v/>
          </cell>
          <cell r="PR224" t="str">
            <v/>
          </cell>
          <cell r="PS224" t="str">
            <v/>
          </cell>
          <cell r="PT224" t="str">
            <v/>
          </cell>
          <cell r="PU224" t="str">
            <v/>
          </cell>
          <cell r="PV224" t="str">
            <v/>
          </cell>
          <cell r="PW224" t="str">
            <v/>
          </cell>
          <cell r="PX224" t="str">
            <v/>
          </cell>
          <cell r="PY224" t="str">
            <v/>
          </cell>
          <cell r="PZ224" t="str">
            <v/>
          </cell>
          <cell r="QA224" t="str">
            <v/>
          </cell>
          <cell r="QB224" t="str">
            <v/>
          </cell>
          <cell r="QC224" t="str">
            <v/>
          </cell>
          <cell r="QD224" t="str">
            <v/>
          </cell>
          <cell r="QE224" t="str">
            <v/>
          </cell>
          <cell r="QF224" t="str">
            <v/>
          </cell>
          <cell r="QG224" t="str">
            <v/>
          </cell>
          <cell r="QH224" t="str">
            <v/>
          </cell>
          <cell r="QI224" t="str">
            <v/>
          </cell>
          <cell r="QJ224" t="str">
            <v/>
          </cell>
          <cell r="QK224" t="str">
            <v/>
          </cell>
          <cell r="QL224" t="str">
            <v/>
          </cell>
          <cell r="QM224" t="str">
            <v/>
          </cell>
          <cell r="QN224" t="str">
            <v/>
          </cell>
          <cell r="QO224" t="str">
            <v/>
          </cell>
          <cell r="QP224" t="str">
            <v/>
          </cell>
          <cell r="QQ224" t="str">
            <v/>
          </cell>
          <cell r="QR224" t="str">
            <v/>
          </cell>
          <cell r="QS224" t="str">
            <v/>
          </cell>
          <cell r="QT224" t="str">
            <v/>
          </cell>
          <cell r="QU224" t="str">
            <v/>
          </cell>
          <cell r="QV224" t="str">
            <v/>
          </cell>
          <cell r="QW224" t="str">
            <v/>
          </cell>
          <cell r="QX224" t="str">
            <v/>
          </cell>
          <cell r="QY224" t="str">
            <v/>
          </cell>
          <cell r="QZ224" t="str">
            <v/>
          </cell>
          <cell r="RA224" t="str">
            <v/>
          </cell>
          <cell r="RB224" t="str">
            <v/>
          </cell>
          <cell r="RC224" t="str">
            <v/>
          </cell>
          <cell r="RD224" t="str">
            <v/>
          </cell>
          <cell r="RE224" t="str">
            <v/>
          </cell>
          <cell r="RF224" t="str">
            <v/>
          </cell>
          <cell r="RG224" t="str">
            <v/>
          </cell>
          <cell r="RH224" t="str">
            <v/>
          </cell>
          <cell r="RI224" t="str">
            <v/>
          </cell>
          <cell r="RL224" t="str">
            <v/>
          </cell>
        </row>
        <row r="225">
          <cell r="MM225" t="str">
            <v/>
          </cell>
          <cell r="MV225" t="str">
            <v/>
          </cell>
          <cell r="NE225" t="str">
            <v>0156cw03-GUTMANN  - Lara GF 50 - PH - SWISSP. V</v>
          </cell>
          <cell r="NN225" t="str">
            <v/>
          </cell>
          <cell r="OQ225" t="str">
            <v/>
          </cell>
          <cell r="OR225" t="str">
            <v/>
          </cell>
          <cell r="OS225" t="str">
            <v/>
          </cell>
          <cell r="OT225" t="str">
            <v/>
          </cell>
          <cell r="OU225" t="str">
            <v/>
          </cell>
          <cell r="OV225" t="str">
            <v/>
          </cell>
          <cell r="OW225" t="str">
            <v/>
          </cell>
          <cell r="OX225" t="str">
            <v/>
          </cell>
          <cell r="OY225" t="str">
            <v/>
          </cell>
          <cell r="OZ225" t="str">
            <v/>
          </cell>
          <cell r="PA225" t="str">
            <v/>
          </cell>
          <cell r="PB225" t="str">
            <v/>
          </cell>
          <cell r="PC225" t="str">
            <v/>
          </cell>
          <cell r="PD225" t="str">
            <v/>
          </cell>
          <cell r="PE225" t="str">
            <v/>
          </cell>
          <cell r="PF225" t="str">
            <v/>
          </cell>
          <cell r="PG225" t="str">
            <v/>
          </cell>
          <cell r="PH225" t="str">
            <v/>
          </cell>
          <cell r="PI225" t="str">
            <v/>
          </cell>
          <cell r="PJ225" t="str">
            <v/>
          </cell>
          <cell r="PL225" t="str">
            <v/>
          </cell>
          <cell r="PM225" t="str">
            <v/>
          </cell>
          <cell r="PN225" t="str">
            <v/>
          </cell>
          <cell r="PO225" t="str">
            <v/>
          </cell>
          <cell r="PP225" t="str">
            <v/>
          </cell>
          <cell r="PQ225" t="str">
            <v/>
          </cell>
          <cell r="PR225" t="str">
            <v/>
          </cell>
          <cell r="PS225" t="str">
            <v/>
          </cell>
          <cell r="PT225" t="str">
            <v/>
          </cell>
          <cell r="PU225" t="str">
            <v/>
          </cell>
          <cell r="PV225" t="str">
            <v/>
          </cell>
          <cell r="PW225" t="str">
            <v/>
          </cell>
          <cell r="PX225" t="str">
            <v/>
          </cell>
          <cell r="PY225" t="str">
            <v/>
          </cell>
          <cell r="PZ225" t="str">
            <v/>
          </cell>
          <cell r="QA225" t="str">
            <v/>
          </cell>
          <cell r="QB225" t="str">
            <v/>
          </cell>
          <cell r="QC225" t="str">
            <v/>
          </cell>
          <cell r="QD225" t="str">
            <v/>
          </cell>
          <cell r="QE225" t="str">
            <v/>
          </cell>
          <cell r="QF225" t="str">
            <v/>
          </cell>
          <cell r="QG225" t="str">
            <v/>
          </cell>
          <cell r="QH225" t="str">
            <v/>
          </cell>
          <cell r="QI225" t="str">
            <v/>
          </cell>
          <cell r="QJ225" t="str">
            <v/>
          </cell>
          <cell r="QK225" t="str">
            <v/>
          </cell>
          <cell r="QL225" t="str">
            <v/>
          </cell>
          <cell r="QM225" t="str">
            <v/>
          </cell>
          <cell r="QN225" t="str">
            <v/>
          </cell>
          <cell r="QO225" t="str">
            <v/>
          </cell>
          <cell r="QP225" t="str">
            <v/>
          </cell>
          <cell r="QQ225" t="str">
            <v/>
          </cell>
          <cell r="QR225" t="str">
            <v/>
          </cell>
          <cell r="QS225" t="str">
            <v/>
          </cell>
          <cell r="QT225" t="str">
            <v/>
          </cell>
          <cell r="QU225" t="str">
            <v/>
          </cell>
          <cell r="QV225" t="str">
            <v/>
          </cell>
          <cell r="QW225" t="str">
            <v/>
          </cell>
          <cell r="QX225" t="str">
            <v/>
          </cell>
          <cell r="QY225" t="str">
            <v/>
          </cell>
          <cell r="QZ225" t="str">
            <v/>
          </cell>
          <cell r="RA225" t="str">
            <v/>
          </cell>
          <cell r="RB225" t="str">
            <v/>
          </cell>
          <cell r="RC225" t="str">
            <v/>
          </cell>
          <cell r="RD225" t="str">
            <v/>
          </cell>
          <cell r="RE225" t="str">
            <v/>
          </cell>
          <cell r="RF225" t="str">
            <v/>
          </cell>
          <cell r="RG225" t="str">
            <v/>
          </cell>
          <cell r="RH225" t="str">
            <v/>
          </cell>
          <cell r="RI225" t="str">
            <v/>
          </cell>
          <cell r="RL225" t="str">
            <v/>
          </cell>
        </row>
        <row r="226">
          <cell r="MM226" t="str">
            <v/>
          </cell>
          <cell r="MV226" t="str">
            <v/>
          </cell>
          <cell r="NE226" t="str">
            <v>0157cw03-Jansen - VISS HI - SWISSP. V</v>
          </cell>
          <cell r="NN226" t="str">
            <v/>
          </cell>
          <cell r="OQ226" t="str">
            <v/>
          </cell>
          <cell r="OR226" t="str">
            <v/>
          </cell>
          <cell r="OS226" t="str">
            <v/>
          </cell>
          <cell r="OT226" t="str">
            <v/>
          </cell>
          <cell r="OU226" t="str">
            <v/>
          </cell>
          <cell r="OV226" t="str">
            <v/>
          </cell>
          <cell r="OW226" t="str">
            <v/>
          </cell>
          <cell r="OX226" t="str">
            <v/>
          </cell>
          <cell r="OY226" t="str">
            <v/>
          </cell>
          <cell r="OZ226" t="str">
            <v/>
          </cell>
          <cell r="PA226" t="str">
            <v/>
          </cell>
          <cell r="PB226" t="str">
            <v/>
          </cell>
          <cell r="PC226" t="str">
            <v/>
          </cell>
          <cell r="PD226" t="str">
            <v/>
          </cell>
          <cell r="PE226" t="str">
            <v/>
          </cell>
          <cell r="PF226" t="str">
            <v/>
          </cell>
          <cell r="PG226" t="str">
            <v/>
          </cell>
          <cell r="PH226" t="str">
            <v/>
          </cell>
          <cell r="PI226" t="str">
            <v/>
          </cell>
          <cell r="PJ226" t="str">
            <v/>
          </cell>
          <cell r="PL226" t="str">
            <v/>
          </cell>
          <cell r="PM226" t="str">
            <v/>
          </cell>
          <cell r="PN226" t="str">
            <v/>
          </cell>
          <cell r="PO226" t="str">
            <v/>
          </cell>
          <cell r="PP226" t="str">
            <v/>
          </cell>
          <cell r="PQ226" t="str">
            <v/>
          </cell>
          <cell r="PR226" t="str">
            <v/>
          </cell>
          <cell r="PS226" t="str">
            <v/>
          </cell>
          <cell r="PT226" t="str">
            <v/>
          </cell>
          <cell r="PU226" t="str">
            <v/>
          </cell>
          <cell r="PV226" t="str">
            <v/>
          </cell>
          <cell r="PW226" t="str">
            <v/>
          </cell>
          <cell r="PX226" t="str">
            <v/>
          </cell>
          <cell r="PY226" t="str">
            <v/>
          </cell>
          <cell r="PZ226" t="str">
            <v/>
          </cell>
          <cell r="QA226" t="str">
            <v/>
          </cell>
          <cell r="QB226" t="str">
            <v/>
          </cell>
          <cell r="QC226" t="str">
            <v/>
          </cell>
          <cell r="QD226" t="str">
            <v/>
          </cell>
          <cell r="QE226" t="str">
            <v/>
          </cell>
          <cell r="QF226" t="str">
            <v/>
          </cell>
          <cell r="QG226" t="str">
            <v/>
          </cell>
          <cell r="QH226" t="str">
            <v/>
          </cell>
          <cell r="QI226" t="str">
            <v/>
          </cell>
          <cell r="QJ226" t="str">
            <v/>
          </cell>
          <cell r="QK226" t="str">
            <v/>
          </cell>
          <cell r="QL226" t="str">
            <v/>
          </cell>
          <cell r="QM226" t="str">
            <v/>
          </cell>
          <cell r="QN226" t="str">
            <v/>
          </cell>
          <cell r="QO226" t="str">
            <v/>
          </cell>
          <cell r="QP226" t="str">
            <v/>
          </cell>
          <cell r="QQ226" t="str">
            <v/>
          </cell>
          <cell r="QR226" t="str">
            <v/>
          </cell>
          <cell r="QS226" t="str">
            <v/>
          </cell>
          <cell r="QT226" t="str">
            <v/>
          </cell>
          <cell r="QU226" t="str">
            <v/>
          </cell>
          <cell r="QV226" t="str">
            <v/>
          </cell>
          <cell r="QW226" t="str">
            <v/>
          </cell>
          <cell r="QX226" t="str">
            <v/>
          </cell>
          <cell r="QY226" t="str">
            <v/>
          </cell>
          <cell r="QZ226" t="str">
            <v/>
          </cell>
          <cell r="RA226" t="str">
            <v/>
          </cell>
          <cell r="RB226" t="str">
            <v/>
          </cell>
          <cell r="RC226" t="str">
            <v/>
          </cell>
          <cell r="RD226" t="str">
            <v/>
          </cell>
          <cell r="RE226" t="str">
            <v/>
          </cell>
          <cell r="RF226" t="str">
            <v/>
          </cell>
          <cell r="RG226" t="str">
            <v/>
          </cell>
          <cell r="RH226" t="str">
            <v/>
          </cell>
          <cell r="RI226" t="str">
            <v/>
          </cell>
          <cell r="RL226" t="str">
            <v/>
          </cell>
        </row>
        <row r="227">
          <cell r="MM227" t="str">
            <v/>
          </cell>
          <cell r="MV227" t="str">
            <v/>
          </cell>
          <cell r="NE227" t="str">
            <v>0222cw03-Alcoa - Fassade AA100 HI - SWISSPACER</v>
          </cell>
          <cell r="NN227" t="str">
            <v/>
          </cell>
          <cell r="OQ227" t="str">
            <v/>
          </cell>
          <cell r="OR227" t="str">
            <v/>
          </cell>
          <cell r="OS227" t="str">
            <v/>
          </cell>
          <cell r="OT227" t="str">
            <v/>
          </cell>
          <cell r="OU227" t="str">
            <v/>
          </cell>
          <cell r="OV227" t="str">
            <v/>
          </cell>
          <cell r="OW227" t="str">
            <v/>
          </cell>
          <cell r="OX227" t="str">
            <v/>
          </cell>
          <cell r="OY227" t="str">
            <v/>
          </cell>
          <cell r="OZ227" t="str">
            <v/>
          </cell>
          <cell r="PA227" t="str">
            <v/>
          </cell>
          <cell r="PB227" t="str">
            <v/>
          </cell>
          <cell r="PC227" t="str">
            <v/>
          </cell>
          <cell r="PD227" t="str">
            <v/>
          </cell>
          <cell r="PE227" t="str">
            <v/>
          </cell>
          <cell r="PF227" t="str">
            <v/>
          </cell>
          <cell r="PG227" t="str">
            <v/>
          </cell>
          <cell r="PH227" t="str">
            <v/>
          </cell>
          <cell r="PI227" t="str">
            <v/>
          </cell>
          <cell r="PJ227" t="str">
            <v/>
          </cell>
          <cell r="PL227" t="str">
            <v/>
          </cell>
          <cell r="PM227" t="str">
            <v/>
          </cell>
          <cell r="PN227" t="str">
            <v/>
          </cell>
          <cell r="PO227" t="str">
            <v/>
          </cell>
          <cell r="PP227" t="str">
            <v/>
          </cell>
          <cell r="PQ227" t="str">
            <v/>
          </cell>
          <cell r="PR227" t="str">
            <v/>
          </cell>
          <cell r="PS227" t="str">
            <v/>
          </cell>
          <cell r="PT227" t="str">
            <v/>
          </cell>
          <cell r="PU227" t="str">
            <v/>
          </cell>
          <cell r="PV227" t="str">
            <v/>
          </cell>
          <cell r="PW227" t="str">
            <v/>
          </cell>
          <cell r="PX227" t="str">
            <v/>
          </cell>
          <cell r="PY227" t="str">
            <v/>
          </cell>
          <cell r="PZ227" t="str">
            <v/>
          </cell>
          <cell r="QA227" t="str">
            <v/>
          </cell>
          <cell r="QB227" t="str">
            <v/>
          </cell>
          <cell r="QC227" t="str">
            <v/>
          </cell>
          <cell r="QD227" t="str">
            <v/>
          </cell>
          <cell r="QE227" t="str">
            <v/>
          </cell>
          <cell r="QF227" t="str">
            <v/>
          </cell>
          <cell r="QG227" t="str">
            <v/>
          </cell>
          <cell r="QH227" t="str">
            <v/>
          </cell>
          <cell r="QI227" t="str">
            <v/>
          </cell>
          <cell r="QJ227" t="str">
            <v/>
          </cell>
          <cell r="QK227" t="str">
            <v/>
          </cell>
          <cell r="QL227" t="str">
            <v/>
          </cell>
          <cell r="QM227" t="str">
            <v/>
          </cell>
          <cell r="QN227" t="str">
            <v/>
          </cell>
          <cell r="QO227" t="str">
            <v/>
          </cell>
          <cell r="QP227" t="str">
            <v/>
          </cell>
          <cell r="QQ227" t="str">
            <v/>
          </cell>
          <cell r="QR227" t="str">
            <v/>
          </cell>
          <cell r="QS227" t="str">
            <v/>
          </cell>
          <cell r="QT227" t="str">
            <v/>
          </cell>
          <cell r="QU227" t="str">
            <v/>
          </cell>
          <cell r="QV227" t="str">
            <v/>
          </cell>
          <cell r="QW227" t="str">
            <v/>
          </cell>
          <cell r="QX227" t="str">
            <v/>
          </cell>
          <cell r="QY227" t="str">
            <v/>
          </cell>
          <cell r="QZ227" t="str">
            <v/>
          </cell>
          <cell r="RA227" t="str">
            <v/>
          </cell>
          <cell r="RB227" t="str">
            <v/>
          </cell>
          <cell r="RC227" t="str">
            <v/>
          </cell>
          <cell r="RD227" t="str">
            <v/>
          </cell>
          <cell r="RE227" t="str">
            <v/>
          </cell>
          <cell r="RF227" t="str">
            <v/>
          </cell>
          <cell r="RG227" t="str">
            <v/>
          </cell>
          <cell r="RH227" t="str">
            <v/>
          </cell>
          <cell r="RI227" t="str">
            <v/>
          </cell>
          <cell r="RL227" t="str">
            <v/>
          </cell>
        </row>
        <row r="228">
          <cell r="MM228" t="str">
            <v/>
          </cell>
          <cell r="MV228" t="str">
            <v/>
          </cell>
          <cell r="NE228" t="str">
            <v>0158cw03-LAMILUX - LAMILUX CI-System Glasarchitektur PR60 energysave (vertical installation) - SuperSp. Tri-Seal PU</v>
          </cell>
          <cell r="NN228" t="str">
            <v/>
          </cell>
          <cell r="OQ228" t="str">
            <v/>
          </cell>
          <cell r="OR228" t="str">
            <v/>
          </cell>
          <cell r="OS228" t="str">
            <v/>
          </cell>
          <cell r="OT228" t="str">
            <v/>
          </cell>
          <cell r="OU228" t="str">
            <v/>
          </cell>
          <cell r="OV228" t="str">
            <v/>
          </cell>
          <cell r="OW228" t="str">
            <v/>
          </cell>
          <cell r="OX228" t="str">
            <v/>
          </cell>
          <cell r="OY228" t="str">
            <v/>
          </cell>
          <cell r="OZ228" t="str">
            <v/>
          </cell>
          <cell r="PA228" t="str">
            <v/>
          </cell>
          <cell r="PB228" t="str">
            <v/>
          </cell>
          <cell r="PC228" t="str">
            <v/>
          </cell>
          <cell r="PD228" t="str">
            <v/>
          </cell>
          <cell r="PE228" t="str">
            <v/>
          </cell>
          <cell r="PF228" t="str">
            <v/>
          </cell>
          <cell r="PG228" t="str">
            <v/>
          </cell>
          <cell r="PH228" t="str">
            <v/>
          </cell>
          <cell r="PI228" t="str">
            <v/>
          </cell>
          <cell r="PJ228" t="str">
            <v/>
          </cell>
          <cell r="PL228" t="str">
            <v/>
          </cell>
          <cell r="PM228" t="str">
            <v/>
          </cell>
          <cell r="PN228" t="str">
            <v/>
          </cell>
          <cell r="PO228" t="str">
            <v/>
          </cell>
          <cell r="PP228" t="str">
            <v/>
          </cell>
          <cell r="PQ228" t="str">
            <v/>
          </cell>
          <cell r="PR228" t="str">
            <v/>
          </cell>
          <cell r="PS228" t="str">
            <v/>
          </cell>
          <cell r="PT228" t="str">
            <v/>
          </cell>
          <cell r="PU228" t="str">
            <v/>
          </cell>
          <cell r="PV228" t="str">
            <v/>
          </cell>
          <cell r="PW228" t="str">
            <v/>
          </cell>
          <cell r="PX228" t="str">
            <v/>
          </cell>
          <cell r="PY228" t="str">
            <v/>
          </cell>
          <cell r="PZ228" t="str">
            <v/>
          </cell>
          <cell r="QA228" t="str">
            <v/>
          </cell>
          <cell r="QB228" t="str">
            <v/>
          </cell>
          <cell r="QC228" t="str">
            <v/>
          </cell>
          <cell r="QD228" t="str">
            <v/>
          </cell>
          <cell r="QE228" t="str">
            <v/>
          </cell>
          <cell r="QF228" t="str">
            <v/>
          </cell>
          <cell r="QG228" t="str">
            <v/>
          </cell>
          <cell r="QH228" t="str">
            <v/>
          </cell>
          <cell r="QI228" t="str">
            <v/>
          </cell>
          <cell r="QJ228" t="str">
            <v/>
          </cell>
          <cell r="QK228" t="str">
            <v/>
          </cell>
          <cell r="QL228" t="str">
            <v/>
          </cell>
          <cell r="QM228" t="str">
            <v/>
          </cell>
          <cell r="QN228" t="str">
            <v/>
          </cell>
          <cell r="QO228" t="str">
            <v/>
          </cell>
          <cell r="QP228" t="str">
            <v/>
          </cell>
          <cell r="QQ228" t="str">
            <v/>
          </cell>
          <cell r="QR228" t="str">
            <v/>
          </cell>
          <cell r="QS228" t="str">
            <v/>
          </cell>
          <cell r="QT228" t="str">
            <v/>
          </cell>
          <cell r="QU228" t="str">
            <v/>
          </cell>
          <cell r="QV228" t="str">
            <v/>
          </cell>
          <cell r="QW228" t="str">
            <v/>
          </cell>
          <cell r="QX228" t="str">
            <v/>
          </cell>
          <cell r="QY228" t="str">
            <v/>
          </cell>
          <cell r="QZ228" t="str">
            <v/>
          </cell>
          <cell r="RA228" t="str">
            <v/>
          </cell>
          <cell r="RB228" t="str">
            <v/>
          </cell>
          <cell r="RC228" t="str">
            <v/>
          </cell>
          <cell r="RD228" t="str">
            <v/>
          </cell>
          <cell r="RE228" t="str">
            <v/>
          </cell>
          <cell r="RF228" t="str">
            <v/>
          </cell>
          <cell r="RG228" t="str">
            <v/>
          </cell>
          <cell r="RH228" t="str">
            <v/>
          </cell>
          <cell r="RI228" t="str">
            <v/>
          </cell>
          <cell r="RL228" t="str">
            <v/>
          </cell>
        </row>
        <row r="229">
          <cell r="MM229" t="str">
            <v/>
          </cell>
          <cell r="MV229" t="str">
            <v/>
          </cell>
          <cell r="NE229" t="str">
            <v>0160cw03-MBJ Fassadentechnik - System Holz - PH - SWISSP. V</v>
          </cell>
          <cell r="NN229" t="str">
            <v/>
          </cell>
          <cell r="OQ229" t="str">
            <v/>
          </cell>
          <cell r="OR229" t="str">
            <v/>
          </cell>
          <cell r="OS229" t="str">
            <v/>
          </cell>
          <cell r="OT229" t="str">
            <v/>
          </cell>
          <cell r="OU229" t="str">
            <v/>
          </cell>
          <cell r="OV229" t="str">
            <v/>
          </cell>
          <cell r="OW229" t="str">
            <v/>
          </cell>
          <cell r="OX229" t="str">
            <v/>
          </cell>
          <cell r="OY229" t="str">
            <v/>
          </cell>
          <cell r="OZ229" t="str">
            <v/>
          </cell>
          <cell r="PA229" t="str">
            <v/>
          </cell>
          <cell r="PB229" t="str">
            <v/>
          </cell>
          <cell r="PC229" t="str">
            <v/>
          </cell>
          <cell r="PD229" t="str">
            <v/>
          </cell>
          <cell r="PE229" t="str">
            <v/>
          </cell>
          <cell r="PF229" t="str">
            <v/>
          </cell>
          <cell r="PG229" t="str">
            <v/>
          </cell>
          <cell r="PH229" t="str">
            <v/>
          </cell>
          <cell r="PI229" t="str">
            <v/>
          </cell>
          <cell r="PJ229" t="str">
            <v/>
          </cell>
          <cell r="PL229" t="str">
            <v/>
          </cell>
          <cell r="PM229" t="str">
            <v/>
          </cell>
          <cell r="PN229" t="str">
            <v/>
          </cell>
          <cell r="PO229" t="str">
            <v/>
          </cell>
          <cell r="PP229" t="str">
            <v/>
          </cell>
          <cell r="PQ229" t="str">
            <v/>
          </cell>
          <cell r="PR229" t="str">
            <v/>
          </cell>
          <cell r="PS229" t="str">
            <v/>
          </cell>
          <cell r="PT229" t="str">
            <v/>
          </cell>
          <cell r="PU229" t="str">
            <v/>
          </cell>
          <cell r="PV229" t="str">
            <v/>
          </cell>
          <cell r="PW229" t="str">
            <v/>
          </cell>
          <cell r="PX229" t="str">
            <v/>
          </cell>
          <cell r="PY229" t="str">
            <v/>
          </cell>
          <cell r="PZ229" t="str">
            <v/>
          </cell>
          <cell r="QA229" t="str">
            <v/>
          </cell>
          <cell r="QB229" t="str">
            <v/>
          </cell>
          <cell r="QC229" t="str">
            <v/>
          </cell>
          <cell r="QD229" t="str">
            <v/>
          </cell>
          <cell r="QE229" t="str">
            <v/>
          </cell>
          <cell r="QF229" t="str">
            <v/>
          </cell>
          <cell r="QG229" t="str">
            <v/>
          </cell>
          <cell r="QH229" t="str">
            <v/>
          </cell>
          <cell r="QI229" t="str">
            <v/>
          </cell>
          <cell r="QJ229" t="str">
            <v/>
          </cell>
          <cell r="QK229" t="str">
            <v/>
          </cell>
          <cell r="QL229" t="str">
            <v/>
          </cell>
          <cell r="QM229" t="str">
            <v/>
          </cell>
          <cell r="QN229" t="str">
            <v/>
          </cell>
          <cell r="QO229" t="str">
            <v/>
          </cell>
          <cell r="QP229" t="str">
            <v/>
          </cell>
          <cell r="QQ229" t="str">
            <v/>
          </cell>
          <cell r="QR229" t="str">
            <v/>
          </cell>
          <cell r="QS229" t="str">
            <v/>
          </cell>
          <cell r="QT229" t="str">
            <v/>
          </cell>
          <cell r="QU229" t="str">
            <v/>
          </cell>
          <cell r="QV229" t="str">
            <v/>
          </cell>
          <cell r="QW229" t="str">
            <v/>
          </cell>
          <cell r="QX229" t="str">
            <v/>
          </cell>
          <cell r="QY229" t="str">
            <v/>
          </cell>
          <cell r="QZ229" t="str">
            <v/>
          </cell>
          <cell r="RA229" t="str">
            <v/>
          </cell>
          <cell r="RB229" t="str">
            <v/>
          </cell>
          <cell r="RC229" t="str">
            <v/>
          </cell>
          <cell r="RD229" t="str">
            <v/>
          </cell>
          <cell r="RE229" t="str">
            <v/>
          </cell>
          <cell r="RF229" t="str">
            <v/>
          </cell>
          <cell r="RG229" t="str">
            <v/>
          </cell>
          <cell r="RH229" t="str">
            <v/>
          </cell>
          <cell r="RI229" t="str">
            <v/>
          </cell>
          <cell r="RL229" t="str">
            <v/>
          </cell>
        </row>
        <row r="230">
          <cell r="MM230" t="str">
            <v/>
          </cell>
          <cell r="MV230" t="str">
            <v/>
          </cell>
          <cell r="NE230" t="str">
            <v>0623cw03-PONZIO - PONZIO PF152HI - SWISSP. Ultimate</v>
          </cell>
          <cell r="NN230" t="str">
            <v/>
          </cell>
          <cell r="OQ230" t="str">
            <v/>
          </cell>
          <cell r="OR230" t="str">
            <v/>
          </cell>
          <cell r="OS230" t="str">
            <v/>
          </cell>
          <cell r="OT230" t="str">
            <v/>
          </cell>
          <cell r="OU230" t="str">
            <v/>
          </cell>
          <cell r="OV230" t="str">
            <v/>
          </cell>
          <cell r="OW230" t="str">
            <v/>
          </cell>
          <cell r="OX230" t="str">
            <v/>
          </cell>
          <cell r="OY230" t="str">
            <v/>
          </cell>
          <cell r="OZ230" t="str">
            <v/>
          </cell>
          <cell r="PA230" t="str">
            <v/>
          </cell>
          <cell r="PB230" t="str">
            <v/>
          </cell>
          <cell r="PC230" t="str">
            <v/>
          </cell>
          <cell r="PD230" t="str">
            <v/>
          </cell>
          <cell r="PE230" t="str">
            <v/>
          </cell>
          <cell r="PF230" t="str">
            <v/>
          </cell>
          <cell r="PG230" t="str">
            <v/>
          </cell>
          <cell r="PH230" t="str">
            <v/>
          </cell>
          <cell r="PI230" t="str">
            <v/>
          </cell>
          <cell r="PJ230" t="str">
            <v/>
          </cell>
          <cell r="PL230" t="str">
            <v/>
          </cell>
          <cell r="PM230" t="str">
            <v/>
          </cell>
          <cell r="PN230" t="str">
            <v/>
          </cell>
          <cell r="PO230" t="str">
            <v/>
          </cell>
          <cell r="PP230" t="str">
            <v/>
          </cell>
          <cell r="PQ230" t="str">
            <v/>
          </cell>
          <cell r="PR230" t="str">
            <v/>
          </cell>
          <cell r="PS230" t="str">
            <v/>
          </cell>
          <cell r="PT230" t="str">
            <v/>
          </cell>
          <cell r="PU230" t="str">
            <v/>
          </cell>
          <cell r="PV230" t="str">
            <v/>
          </cell>
          <cell r="PW230" t="str">
            <v/>
          </cell>
          <cell r="PX230" t="str">
            <v/>
          </cell>
          <cell r="PY230" t="str">
            <v/>
          </cell>
          <cell r="PZ230" t="str">
            <v/>
          </cell>
          <cell r="QA230" t="str">
            <v/>
          </cell>
          <cell r="QB230" t="str">
            <v/>
          </cell>
          <cell r="QC230" t="str">
            <v/>
          </cell>
          <cell r="QD230" t="str">
            <v/>
          </cell>
          <cell r="QE230" t="str">
            <v/>
          </cell>
          <cell r="QF230" t="str">
            <v/>
          </cell>
          <cell r="QG230" t="str">
            <v/>
          </cell>
          <cell r="QH230" t="str">
            <v/>
          </cell>
          <cell r="QI230" t="str">
            <v/>
          </cell>
          <cell r="QJ230" t="str">
            <v/>
          </cell>
          <cell r="QK230" t="str">
            <v/>
          </cell>
          <cell r="QL230" t="str">
            <v/>
          </cell>
          <cell r="QM230" t="str">
            <v/>
          </cell>
          <cell r="QN230" t="str">
            <v/>
          </cell>
          <cell r="QO230" t="str">
            <v/>
          </cell>
          <cell r="QP230" t="str">
            <v/>
          </cell>
          <cell r="QQ230" t="str">
            <v/>
          </cell>
          <cell r="QR230" t="str">
            <v/>
          </cell>
          <cell r="QS230" t="str">
            <v/>
          </cell>
          <cell r="QT230" t="str">
            <v/>
          </cell>
          <cell r="QU230" t="str">
            <v/>
          </cell>
          <cell r="QV230" t="str">
            <v/>
          </cell>
          <cell r="QW230" t="str">
            <v/>
          </cell>
          <cell r="QX230" t="str">
            <v/>
          </cell>
          <cell r="QY230" t="str">
            <v/>
          </cell>
          <cell r="QZ230" t="str">
            <v/>
          </cell>
          <cell r="RA230" t="str">
            <v/>
          </cell>
          <cell r="RB230" t="str">
            <v/>
          </cell>
          <cell r="RC230" t="str">
            <v/>
          </cell>
          <cell r="RD230" t="str">
            <v/>
          </cell>
          <cell r="RE230" t="str">
            <v/>
          </cell>
          <cell r="RF230" t="str">
            <v/>
          </cell>
          <cell r="RG230" t="str">
            <v/>
          </cell>
          <cell r="RH230" t="str">
            <v/>
          </cell>
          <cell r="RI230" t="str">
            <v/>
          </cell>
          <cell r="RL230" t="str">
            <v/>
          </cell>
        </row>
        <row r="231">
          <cell r="MM231" t="str">
            <v/>
          </cell>
          <cell r="MV231" t="str">
            <v/>
          </cell>
          <cell r="NE231" t="str">
            <v>0212cw03-RAICO - THERM+ 50 H-V (PH insulation block) - SWISSP. V</v>
          </cell>
          <cell r="NN231" t="str">
            <v/>
          </cell>
          <cell r="OQ231" t="str">
            <v/>
          </cell>
          <cell r="OR231" t="str">
            <v/>
          </cell>
          <cell r="OS231" t="str">
            <v/>
          </cell>
          <cell r="OT231" t="str">
            <v/>
          </cell>
          <cell r="OU231" t="str">
            <v/>
          </cell>
          <cell r="OV231" t="str">
            <v/>
          </cell>
          <cell r="OW231" t="str">
            <v/>
          </cell>
          <cell r="OX231" t="str">
            <v/>
          </cell>
          <cell r="OY231" t="str">
            <v/>
          </cell>
          <cell r="OZ231" t="str">
            <v/>
          </cell>
          <cell r="PA231" t="str">
            <v/>
          </cell>
          <cell r="PB231" t="str">
            <v/>
          </cell>
          <cell r="PC231" t="str">
            <v/>
          </cell>
          <cell r="PD231" t="str">
            <v/>
          </cell>
          <cell r="PE231" t="str">
            <v/>
          </cell>
          <cell r="PF231" t="str">
            <v/>
          </cell>
          <cell r="PG231" t="str">
            <v/>
          </cell>
          <cell r="PH231" t="str">
            <v/>
          </cell>
          <cell r="PI231" t="str">
            <v/>
          </cell>
          <cell r="PJ231" t="str">
            <v/>
          </cell>
          <cell r="PL231" t="str">
            <v/>
          </cell>
          <cell r="PM231" t="str">
            <v/>
          </cell>
          <cell r="PN231" t="str">
            <v/>
          </cell>
          <cell r="PO231" t="str">
            <v/>
          </cell>
          <cell r="PP231" t="str">
            <v/>
          </cell>
          <cell r="PQ231" t="str">
            <v/>
          </cell>
          <cell r="PR231" t="str">
            <v/>
          </cell>
          <cell r="PS231" t="str">
            <v/>
          </cell>
          <cell r="PT231" t="str">
            <v/>
          </cell>
          <cell r="PU231" t="str">
            <v/>
          </cell>
          <cell r="PV231" t="str">
            <v/>
          </cell>
          <cell r="PW231" t="str">
            <v/>
          </cell>
          <cell r="PX231" t="str">
            <v/>
          </cell>
          <cell r="PY231" t="str">
            <v/>
          </cell>
          <cell r="PZ231" t="str">
            <v/>
          </cell>
          <cell r="QA231" t="str">
            <v/>
          </cell>
          <cell r="QB231" t="str">
            <v/>
          </cell>
          <cell r="QC231" t="str">
            <v/>
          </cell>
          <cell r="QD231" t="str">
            <v/>
          </cell>
          <cell r="QE231" t="str">
            <v/>
          </cell>
          <cell r="QF231" t="str">
            <v/>
          </cell>
          <cell r="QG231" t="str">
            <v/>
          </cell>
          <cell r="QH231" t="str">
            <v/>
          </cell>
          <cell r="QI231" t="str">
            <v/>
          </cell>
          <cell r="QJ231" t="str">
            <v/>
          </cell>
          <cell r="QK231" t="str">
            <v/>
          </cell>
          <cell r="QL231" t="str">
            <v/>
          </cell>
          <cell r="QM231" t="str">
            <v/>
          </cell>
          <cell r="QN231" t="str">
            <v/>
          </cell>
          <cell r="QO231" t="str">
            <v/>
          </cell>
          <cell r="QP231" t="str">
            <v/>
          </cell>
          <cell r="QQ231" t="str">
            <v/>
          </cell>
          <cell r="QR231" t="str">
            <v/>
          </cell>
          <cell r="QS231" t="str">
            <v/>
          </cell>
          <cell r="QT231" t="str">
            <v/>
          </cell>
          <cell r="QU231" t="str">
            <v/>
          </cell>
          <cell r="QV231" t="str">
            <v/>
          </cell>
          <cell r="QW231" t="str">
            <v/>
          </cell>
          <cell r="QX231" t="str">
            <v/>
          </cell>
          <cell r="QY231" t="str">
            <v/>
          </cell>
          <cell r="QZ231" t="str">
            <v/>
          </cell>
          <cell r="RA231" t="str">
            <v/>
          </cell>
          <cell r="RB231" t="str">
            <v/>
          </cell>
          <cell r="RC231" t="str">
            <v/>
          </cell>
          <cell r="RD231" t="str">
            <v/>
          </cell>
          <cell r="RE231" t="str">
            <v/>
          </cell>
          <cell r="RF231" t="str">
            <v/>
          </cell>
          <cell r="RG231" t="str">
            <v/>
          </cell>
          <cell r="RH231" t="str">
            <v/>
          </cell>
          <cell r="RI231" t="str">
            <v/>
          </cell>
          <cell r="RL231" t="str">
            <v/>
          </cell>
        </row>
        <row r="232">
          <cell r="MM232" t="str">
            <v/>
          </cell>
          <cell r="MV232" t="str">
            <v/>
          </cell>
          <cell r="NE232" t="str">
            <v>0211cw03-RAICO - THERM+ 50 S-I (vertical) - SWISSP. V</v>
          </cell>
          <cell r="NN232" t="str">
            <v/>
          </cell>
          <cell r="OQ232" t="str">
            <v/>
          </cell>
          <cell r="OR232" t="str">
            <v/>
          </cell>
          <cell r="OS232" t="str">
            <v/>
          </cell>
          <cell r="OT232" t="str">
            <v/>
          </cell>
          <cell r="OU232" t="str">
            <v/>
          </cell>
          <cell r="OV232" t="str">
            <v/>
          </cell>
          <cell r="OW232" t="str">
            <v/>
          </cell>
          <cell r="OX232" t="str">
            <v/>
          </cell>
          <cell r="OY232" t="str">
            <v/>
          </cell>
          <cell r="OZ232" t="str">
            <v/>
          </cell>
          <cell r="PA232" t="str">
            <v/>
          </cell>
          <cell r="PB232" t="str">
            <v/>
          </cell>
          <cell r="PC232" t="str">
            <v/>
          </cell>
          <cell r="PD232" t="str">
            <v/>
          </cell>
          <cell r="PE232" t="str">
            <v/>
          </cell>
          <cell r="PF232" t="str">
            <v/>
          </cell>
          <cell r="PG232" t="str">
            <v/>
          </cell>
          <cell r="PH232" t="str">
            <v/>
          </cell>
          <cell r="PI232" t="str">
            <v/>
          </cell>
          <cell r="PJ232" t="str">
            <v/>
          </cell>
          <cell r="PL232" t="str">
            <v/>
          </cell>
          <cell r="PM232" t="str">
            <v/>
          </cell>
          <cell r="PN232" t="str">
            <v/>
          </cell>
          <cell r="PO232" t="str">
            <v/>
          </cell>
          <cell r="PP232" t="str">
            <v/>
          </cell>
          <cell r="PQ232" t="str">
            <v/>
          </cell>
          <cell r="PR232" t="str">
            <v/>
          </cell>
          <cell r="PS232" t="str">
            <v/>
          </cell>
          <cell r="PT232" t="str">
            <v/>
          </cell>
          <cell r="PU232" t="str">
            <v/>
          </cell>
          <cell r="PV232" t="str">
            <v/>
          </cell>
          <cell r="PW232" t="str">
            <v/>
          </cell>
          <cell r="PX232" t="str">
            <v/>
          </cell>
          <cell r="PY232" t="str">
            <v/>
          </cell>
          <cell r="PZ232" t="str">
            <v/>
          </cell>
          <cell r="QA232" t="str">
            <v/>
          </cell>
          <cell r="QB232" t="str">
            <v/>
          </cell>
          <cell r="QC232" t="str">
            <v/>
          </cell>
          <cell r="QD232" t="str">
            <v/>
          </cell>
          <cell r="QE232" t="str">
            <v/>
          </cell>
          <cell r="QF232" t="str">
            <v/>
          </cell>
          <cell r="QG232" t="str">
            <v/>
          </cell>
          <cell r="QH232" t="str">
            <v/>
          </cell>
          <cell r="QI232" t="str">
            <v/>
          </cell>
          <cell r="QJ232" t="str">
            <v/>
          </cell>
          <cell r="QK232" t="str">
            <v/>
          </cell>
          <cell r="QL232" t="str">
            <v/>
          </cell>
          <cell r="QM232" t="str">
            <v/>
          </cell>
          <cell r="QN232" t="str">
            <v/>
          </cell>
          <cell r="QO232" t="str">
            <v/>
          </cell>
          <cell r="QP232" t="str">
            <v/>
          </cell>
          <cell r="QQ232" t="str">
            <v/>
          </cell>
          <cell r="QR232" t="str">
            <v/>
          </cell>
          <cell r="QS232" t="str">
            <v/>
          </cell>
          <cell r="QT232" t="str">
            <v/>
          </cell>
          <cell r="QU232" t="str">
            <v/>
          </cell>
          <cell r="QV232" t="str">
            <v/>
          </cell>
          <cell r="QW232" t="str">
            <v/>
          </cell>
          <cell r="QX232" t="str">
            <v/>
          </cell>
          <cell r="QY232" t="str">
            <v/>
          </cell>
          <cell r="QZ232" t="str">
            <v/>
          </cell>
          <cell r="RA232" t="str">
            <v/>
          </cell>
          <cell r="RB232" t="str">
            <v/>
          </cell>
          <cell r="RC232" t="str">
            <v/>
          </cell>
          <cell r="RD232" t="str">
            <v/>
          </cell>
          <cell r="RE232" t="str">
            <v/>
          </cell>
          <cell r="RF232" t="str">
            <v/>
          </cell>
          <cell r="RG232" t="str">
            <v/>
          </cell>
          <cell r="RH232" t="str">
            <v/>
          </cell>
          <cell r="RI232" t="str">
            <v/>
          </cell>
          <cell r="RL232" t="str">
            <v/>
          </cell>
        </row>
        <row r="233">
          <cell r="MM233" t="str">
            <v/>
          </cell>
          <cell r="MV233" t="str">
            <v/>
          </cell>
          <cell r="NE233" t="str">
            <v>0161cw03-RAICO  - THERM+ 50 A-V - SWISSP. V</v>
          </cell>
          <cell r="NN233" t="str">
            <v/>
          </cell>
          <cell r="OQ233" t="str">
            <v/>
          </cell>
          <cell r="OR233" t="str">
            <v/>
          </cell>
          <cell r="OS233" t="str">
            <v/>
          </cell>
          <cell r="OT233" t="str">
            <v/>
          </cell>
          <cell r="OU233" t="str">
            <v/>
          </cell>
          <cell r="OV233" t="str">
            <v/>
          </cell>
          <cell r="OW233" t="str">
            <v/>
          </cell>
          <cell r="OX233" t="str">
            <v/>
          </cell>
          <cell r="OY233" t="str">
            <v/>
          </cell>
          <cell r="OZ233" t="str">
            <v/>
          </cell>
          <cell r="PA233" t="str">
            <v/>
          </cell>
          <cell r="PB233" t="str">
            <v/>
          </cell>
          <cell r="PC233" t="str">
            <v/>
          </cell>
          <cell r="PD233" t="str">
            <v/>
          </cell>
          <cell r="PE233" t="str">
            <v/>
          </cell>
          <cell r="PF233" t="str">
            <v/>
          </cell>
          <cell r="PG233" t="str">
            <v/>
          </cell>
          <cell r="PH233" t="str">
            <v/>
          </cell>
          <cell r="PI233" t="str">
            <v/>
          </cell>
          <cell r="PJ233" t="str">
            <v/>
          </cell>
          <cell r="PL233" t="str">
            <v/>
          </cell>
          <cell r="PM233" t="str">
            <v/>
          </cell>
          <cell r="PN233" t="str">
            <v/>
          </cell>
          <cell r="PO233" t="str">
            <v/>
          </cell>
          <cell r="PP233" t="str">
            <v/>
          </cell>
          <cell r="PQ233" t="str">
            <v/>
          </cell>
          <cell r="PR233" t="str">
            <v/>
          </cell>
          <cell r="PS233" t="str">
            <v/>
          </cell>
          <cell r="PT233" t="str">
            <v/>
          </cell>
          <cell r="PU233" t="str">
            <v/>
          </cell>
          <cell r="PV233" t="str">
            <v/>
          </cell>
          <cell r="PW233" t="str">
            <v/>
          </cell>
          <cell r="PX233" t="str">
            <v/>
          </cell>
          <cell r="PY233" t="str">
            <v/>
          </cell>
          <cell r="PZ233" t="str">
            <v/>
          </cell>
          <cell r="QA233" t="str">
            <v/>
          </cell>
          <cell r="QB233" t="str">
            <v/>
          </cell>
          <cell r="QC233" t="str">
            <v/>
          </cell>
          <cell r="QD233" t="str">
            <v/>
          </cell>
          <cell r="QE233" t="str">
            <v/>
          </cell>
          <cell r="QF233" t="str">
            <v/>
          </cell>
          <cell r="QG233" t="str">
            <v/>
          </cell>
          <cell r="QH233" t="str">
            <v/>
          </cell>
          <cell r="QI233" t="str">
            <v/>
          </cell>
          <cell r="QJ233" t="str">
            <v/>
          </cell>
          <cell r="QK233" t="str">
            <v/>
          </cell>
          <cell r="QL233" t="str">
            <v/>
          </cell>
          <cell r="QM233" t="str">
            <v/>
          </cell>
          <cell r="QN233" t="str">
            <v/>
          </cell>
          <cell r="QO233" t="str">
            <v/>
          </cell>
          <cell r="QP233" t="str">
            <v/>
          </cell>
          <cell r="QQ233" t="str">
            <v/>
          </cell>
          <cell r="QR233" t="str">
            <v/>
          </cell>
          <cell r="QS233" t="str">
            <v/>
          </cell>
          <cell r="QT233" t="str">
            <v/>
          </cell>
          <cell r="QU233" t="str">
            <v/>
          </cell>
          <cell r="QV233" t="str">
            <v/>
          </cell>
          <cell r="QW233" t="str">
            <v/>
          </cell>
          <cell r="QX233" t="str">
            <v/>
          </cell>
          <cell r="QY233" t="str">
            <v/>
          </cell>
          <cell r="QZ233" t="str">
            <v/>
          </cell>
          <cell r="RA233" t="str">
            <v/>
          </cell>
          <cell r="RB233" t="str">
            <v/>
          </cell>
          <cell r="RC233" t="str">
            <v/>
          </cell>
          <cell r="RD233" t="str">
            <v/>
          </cell>
          <cell r="RE233" t="str">
            <v/>
          </cell>
          <cell r="RF233" t="str">
            <v/>
          </cell>
          <cell r="RG233" t="str">
            <v/>
          </cell>
          <cell r="RH233" t="str">
            <v/>
          </cell>
          <cell r="RI233" t="str">
            <v/>
          </cell>
          <cell r="RL233" t="str">
            <v/>
          </cell>
        </row>
        <row r="234">
          <cell r="MM234" t="str">
            <v/>
          </cell>
          <cell r="MV234" t="str">
            <v/>
          </cell>
          <cell r="NE234" t="str">
            <v>0166cw03-RAICO  - THERM+ 50 H-i - SWISSP. V</v>
          </cell>
          <cell r="NN234" t="str">
            <v/>
          </cell>
          <cell r="OQ234" t="str">
            <v/>
          </cell>
          <cell r="OR234" t="str">
            <v/>
          </cell>
          <cell r="OS234" t="str">
            <v/>
          </cell>
          <cell r="OT234" t="str">
            <v/>
          </cell>
          <cell r="OU234" t="str">
            <v/>
          </cell>
          <cell r="OV234" t="str">
            <v/>
          </cell>
          <cell r="OW234" t="str">
            <v/>
          </cell>
          <cell r="OX234" t="str">
            <v/>
          </cell>
          <cell r="OY234" t="str">
            <v/>
          </cell>
          <cell r="OZ234" t="str">
            <v/>
          </cell>
          <cell r="PA234" t="str">
            <v/>
          </cell>
          <cell r="PB234" t="str">
            <v/>
          </cell>
          <cell r="PC234" t="str">
            <v/>
          </cell>
          <cell r="PD234" t="str">
            <v/>
          </cell>
          <cell r="PE234" t="str">
            <v/>
          </cell>
          <cell r="PF234" t="str">
            <v/>
          </cell>
          <cell r="PG234" t="str">
            <v/>
          </cell>
          <cell r="PH234" t="str">
            <v/>
          </cell>
          <cell r="PI234" t="str">
            <v/>
          </cell>
          <cell r="PJ234" t="str">
            <v/>
          </cell>
          <cell r="PL234" t="str">
            <v/>
          </cell>
          <cell r="PM234" t="str">
            <v/>
          </cell>
          <cell r="PN234" t="str">
            <v/>
          </cell>
          <cell r="PO234" t="str">
            <v/>
          </cell>
          <cell r="PP234" t="str">
            <v/>
          </cell>
          <cell r="PQ234" t="str">
            <v/>
          </cell>
          <cell r="PR234" t="str">
            <v/>
          </cell>
          <cell r="PS234" t="str">
            <v/>
          </cell>
          <cell r="PT234" t="str">
            <v/>
          </cell>
          <cell r="PU234" t="str">
            <v/>
          </cell>
          <cell r="PV234" t="str">
            <v/>
          </cell>
          <cell r="PW234" t="str">
            <v/>
          </cell>
          <cell r="PX234" t="str">
            <v/>
          </cell>
          <cell r="PY234" t="str">
            <v/>
          </cell>
          <cell r="PZ234" t="str">
            <v/>
          </cell>
          <cell r="QA234" t="str">
            <v/>
          </cell>
          <cell r="QB234" t="str">
            <v/>
          </cell>
          <cell r="QC234" t="str">
            <v/>
          </cell>
          <cell r="QD234" t="str">
            <v/>
          </cell>
          <cell r="QE234" t="str">
            <v/>
          </cell>
          <cell r="QF234" t="str">
            <v/>
          </cell>
          <cell r="QG234" t="str">
            <v/>
          </cell>
          <cell r="QH234" t="str">
            <v/>
          </cell>
          <cell r="QI234" t="str">
            <v/>
          </cell>
          <cell r="QJ234" t="str">
            <v/>
          </cell>
          <cell r="QK234" t="str">
            <v/>
          </cell>
          <cell r="QL234" t="str">
            <v/>
          </cell>
          <cell r="QM234" t="str">
            <v/>
          </cell>
          <cell r="QN234" t="str">
            <v/>
          </cell>
          <cell r="QO234" t="str">
            <v/>
          </cell>
          <cell r="QP234" t="str">
            <v/>
          </cell>
          <cell r="QQ234" t="str">
            <v/>
          </cell>
          <cell r="QR234" t="str">
            <v/>
          </cell>
          <cell r="QS234" t="str">
            <v/>
          </cell>
          <cell r="QT234" t="str">
            <v/>
          </cell>
          <cell r="QU234" t="str">
            <v/>
          </cell>
          <cell r="QV234" t="str">
            <v/>
          </cell>
          <cell r="QW234" t="str">
            <v/>
          </cell>
          <cell r="QX234" t="str">
            <v/>
          </cell>
          <cell r="QY234" t="str">
            <v/>
          </cell>
          <cell r="QZ234" t="str">
            <v/>
          </cell>
          <cell r="RA234" t="str">
            <v/>
          </cell>
          <cell r="RB234" t="str">
            <v/>
          </cell>
          <cell r="RC234" t="str">
            <v/>
          </cell>
          <cell r="RD234" t="str">
            <v/>
          </cell>
          <cell r="RE234" t="str">
            <v/>
          </cell>
          <cell r="RF234" t="str">
            <v/>
          </cell>
          <cell r="RG234" t="str">
            <v/>
          </cell>
          <cell r="RH234" t="str">
            <v/>
          </cell>
          <cell r="RI234" t="str">
            <v/>
          </cell>
          <cell r="RL234" t="str">
            <v/>
          </cell>
        </row>
        <row r="235">
          <cell r="MM235" t="str">
            <v/>
          </cell>
          <cell r="MV235" t="str">
            <v/>
          </cell>
          <cell r="NE235" t="str">
            <v>0163cw03-RAICO  - THERM+ 50 H-V - SWISSP. V</v>
          </cell>
          <cell r="NN235" t="str">
            <v/>
          </cell>
          <cell r="OQ235" t="str">
            <v/>
          </cell>
          <cell r="OR235" t="str">
            <v/>
          </cell>
          <cell r="OS235" t="str">
            <v/>
          </cell>
          <cell r="OT235" t="str">
            <v/>
          </cell>
          <cell r="OU235" t="str">
            <v/>
          </cell>
          <cell r="OV235" t="str">
            <v/>
          </cell>
          <cell r="OW235" t="str">
            <v/>
          </cell>
          <cell r="OX235" t="str">
            <v/>
          </cell>
          <cell r="OY235" t="str">
            <v/>
          </cell>
          <cell r="OZ235" t="str">
            <v/>
          </cell>
          <cell r="PA235" t="str">
            <v/>
          </cell>
          <cell r="PB235" t="str">
            <v/>
          </cell>
          <cell r="PC235" t="str">
            <v/>
          </cell>
          <cell r="PD235" t="str">
            <v/>
          </cell>
          <cell r="PE235" t="str">
            <v/>
          </cell>
          <cell r="PF235" t="str">
            <v/>
          </cell>
          <cell r="PG235" t="str">
            <v/>
          </cell>
          <cell r="PH235" t="str">
            <v/>
          </cell>
          <cell r="PI235" t="str">
            <v/>
          </cell>
          <cell r="PJ235" t="str">
            <v/>
          </cell>
          <cell r="PL235" t="str">
            <v/>
          </cell>
          <cell r="PM235" t="str">
            <v/>
          </cell>
          <cell r="PN235" t="str">
            <v/>
          </cell>
          <cell r="PO235" t="str">
            <v/>
          </cell>
          <cell r="PP235" t="str">
            <v/>
          </cell>
          <cell r="PQ235" t="str">
            <v/>
          </cell>
          <cell r="PR235" t="str">
            <v/>
          </cell>
          <cell r="PS235" t="str">
            <v/>
          </cell>
          <cell r="PT235" t="str">
            <v/>
          </cell>
          <cell r="PU235" t="str">
            <v/>
          </cell>
          <cell r="PV235" t="str">
            <v/>
          </cell>
          <cell r="PW235" t="str">
            <v/>
          </cell>
          <cell r="PX235" t="str">
            <v/>
          </cell>
          <cell r="PY235" t="str">
            <v/>
          </cell>
          <cell r="PZ235" t="str">
            <v/>
          </cell>
          <cell r="QA235" t="str">
            <v/>
          </cell>
          <cell r="QB235" t="str">
            <v/>
          </cell>
          <cell r="QC235" t="str">
            <v/>
          </cell>
          <cell r="QD235" t="str">
            <v/>
          </cell>
          <cell r="QE235" t="str">
            <v/>
          </cell>
          <cell r="QF235" t="str">
            <v/>
          </cell>
          <cell r="QG235" t="str">
            <v/>
          </cell>
          <cell r="QH235" t="str">
            <v/>
          </cell>
          <cell r="QI235" t="str">
            <v/>
          </cell>
          <cell r="QJ235" t="str">
            <v/>
          </cell>
          <cell r="QK235" t="str">
            <v/>
          </cell>
          <cell r="QL235" t="str">
            <v/>
          </cell>
          <cell r="QM235" t="str">
            <v/>
          </cell>
          <cell r="QN235" t="str">
            <v/>
          </cell>
          <cell r="QO235" t="str">
            <v/>
          </cell>
          <cell r="QP235" t="str">
            <v/>
          </cell>
          <cell r="QQ235" t="str">
            <v/>
          </cell>
          <cell r="QR235" t="str">
            <v/>
          </cell>
          <cell r="QS235" t="str">
            <v/>
          </cell>
          <cell r="QT235" t="str">
            <v/>
          </cell>
          <cell r="QU235" t="str">
            <v/>
          </cell>
          <cell r="QV235" t="str">
            <v/>
          </cell>
          <cell r="QW235" t="str">
            <v/>
          </cell>
          <cell r="QX235" t="str">
            <v/>
          </cell>
          <cell r="QY235" t="str">
            <v/>
          </cell>
          <cell r="QZ235" t="str">
            <v/>
          </cell>
          <cell r="RA235" t="str">
            <v/>
          </cell>
          <cell r="RB235" t="str">
            <v/>
          </cell>
          <cell r="RC235" t="str">
            <v/>
          </cell>
          <cell r="RD235" t="str">
            <v/>
          </cell>
          <cell r="RE235" t="str">
            <v/>
          </cell>
          <cell r="RF235" t="str">
            <v/>
          </cell>
          <cell r="RG235" t="str">
            <v/>
          </cell>
          <cell r="RH235" t="str">
            <v/>
          </cell>
          <cell r="RI235" t="str">
            <v/>
          </cell>
          <cell r="RL235" t="str">
            <v/>
          </cell>
        </row>
        <row r="236">
          <cell r="MM236" t="str">
            <v/>
          </cell>
          <cell r="MV236" t="str">
            <v/>
          </cell>
          <cell r="NE236" t="str">
            <v>0170cw03-RAICO  - THERM+ 50 S-i T-Profil - SWISSP. V</v>
          </cell>
          <cell r="NN236" t="str">
            <v/>
          </cell>
          <cell r="OQ236" t="str">
            <v/>
          </cell>
          <cell r="OR236" t="str">
            <v/>
          </cell>
          <cell r="OS236" t="str">
            <v/>
          </cell>
          <cell r="OT236" t="str">
            <v/>
          </cell>
          <cell r="OU236" t="str">
            <v/>
          </cell>
          <cell r="OV236" t="str">
            <v/>
          </cell>
          <cell r="OW236" t="str">
            <v/>
          </cell>
          <cell r="OX236" t="str">
            <v/>
          </cell>
          <cell r="OY236" t="str">
            <v/>
          </cell>
          <cell r="OZ236" t="str">
            <v/>
          </cell>
          <cell r="PA236" t="str">
            <v/>
          </cell>
          <cell r="PB236" t="str">
            <v/>
          </cell>
          <cell r="PC236" t="str">
            <v/>
          </cell>
          <cell r="PD236" t="str">
            <v/>
          </cell>
          <cell r="PE236" t="str">
            <v/>
          </cell>
          <cell r="PF236" t="str">
            <v/>
          </cell>
          <cell r="PG236" t="str">
            <v/>
          </cell>
          <cell r="PH236" t="str">
            <v/>
          </cell>
          <cell r="PI236" t="str">
            <v/>
          </cell>
          <cell r="PJ236" t="str">
            <v/>
          </cell>
          <cell r="PL236" t="str">
            <v/>
          </cell>
          <cell r="PM236" t="str">
            <v/>
          </cell>
          <cell r="PN236" t="str">
            <v/>
          </cell>
          <cell r="PO236" t="str">
            <v/>
          </cell>
          <cell r="PP236" t="str">
            <v/>
          </cell>
          <cell r="PQ236" t="str">
            <v/>
          </cell>
          <cell r="PR236" t="str">
            <v/>
          </cell>
          <cell r="PS236" t="str">
            <v/>
          </cell>
          <cell r="PT236" t="str">
            <v/>
          </cell>
          <cell r="PU236" t="str">
            <v/>
          </cell>
          <cell r="PV236" t="str">
            <v/>
          </cell>
          <cell r="PW236" t="str">
            <v/>
          </cell>
          <cell r="PX236" t="str">
            <v/>
          </cell>
          <cell r="PY236" t="str">
            <v/>
          </cell>
          <cell r="PZ236" t="str">
            <v/>
          </cell>
          <cell r="QA236" t="str">
            <v/>
          </cell>
          <cell r="QB236" t="str">
            <v/>
          </cell>
          <cell r="QC236" t="str">
            <v/>
          </cell>
          <cell r="QD236" t="str">
            <v/>
          </cell>
          <cell r="QE236" t="str">
            <v/>
          </cell>
          <cell r="QF236" t="str">
            <v/>
          </cell>
          <cell r="QG236" t="str">
            <v/>
          </cell>
          <cell r="QH236" t="str">
            <v/>
          </cell>
          <cell r="QI236" t="str">
            <v/>
          </cell>
          <cell r="QJ236" t="str">
            <v/>
          </cell>
          <cell r="QK236" t="str">
            <v/>
          </cell>
          <cell r="QL236" t="str">
            <v/>
          </cell>
          <cell r="QM236" t="str">
            <v/>
          </cell>
          <cell r="QN236" t="str">
            <v/>
          </cell>
          <cell r="QO236" t="str">
            <v/>
          </cell>
          <cell r="QP236" t="str">
            <v/>
          </cell>
          <cell r="QQ236" t="str">
            <v/>
          </cell>
          <cell r="QR236" t="str">
            <v/>
          </cell>
          <cell r="QS236" t="str">
            <v/>
          </cell>
          <cell r="QT236" t="str">
            <v/>
          </cell>
          <cell r="QU236" t="str">
            <v/>
          </cell>
          <cell r="QV236" t="str">
            <v/>
          </cell>
          <cell r="QW236" t="str">
            <v/>
          </cell>
          <cell r="QX236" t="str">
            <v/>
          </cell>
          <cell r="QY236" t="str">
            <v/>
          </cell>
          <cell r="QZ236" t="str">
            <v/>
          </cell>
          <cell r="RA236" t="str">
            <v/>
          </cell>
          <cell r="RB236" t="str">
            <v/>
          </cell>
          <cell r="RC236" t="str">
            <v/>
          </cell>
          <cell r="RD236" t="str">
            <v/>
          </cell>
          <cell r="RE236" t="str">
            <v/>
          </cell>
          <cell r="RF236" t="str">
            <v/>
          </cell>
          <cell r="RG236" t="str">
            <v/>
          </cell>
          <cell r="RH236" t="str">
            <v/>
          </cell>
          <cell r="RI236" t="str">
            <v/>
          </cell>
          <cell r="RL236" t="str">
            <v/>
          </cell>
        </row>
        <row r="237">
          <cell r="MM237" t="str">
            <v/>
          </cell>
          <cell r="MV237" t="str">
            <v/>
          </cell>
          <cell r="NE237" t="str">
            <v>0162cw03-RAICO  - THERM+ 56 A-V - SWISSP. V</v>
          </cell>
          <cell r="NN237" t="str">
            <v/>
          </cell>
          <cell r="OQ237" t="str">
            <v/>
          </cell>
          <cell r="OR237" t="str">
            <v/>
          </cell>
          <cell r="OS237" t="str">
            <v/>
          </cell>
          <cell r="OT237" t="str">
            <v/>
          </cell>
          <cell r="OU237" t="str">
            <v/>
          </cell>
          <cell r="OV237" t="str">
            <v/>
          </cell>
          <cell r="OW237" t="str">
            <v/>
          </cell>
          <cell r="OX237" t="str">
            <v/>
          </cell>
          <cell r="OY237" t="str">
            <v/>
          </cell>
          <cell r="OZ237" t="str">
            <v/>
          </cell>
          <cell r="PA237" t="str">
            <v/>
          </cell>
          <cell r="PB237" t="str">
            <v/>
          </cell>
          <cell r="PC237" t="str">
            <v/>
          </cell>
          <cell r="PD237" t="str">
            <v/>
          </cell>
          <cell r="PE237" t="str">
            <v/>
          </cell>
          <cell r="PF237" t="str">
            <v/>
          </cell>
          <cell r="PG237" t="str">
            <v/>
          </cell>
          <cell r="PH237" t="str">
            <v/>
          </cell>
          <cell r="PI237" t="str">
            <v/>
          </cell>
          <cell r="PJ237" t="str">
            <v/>
          </cell>
          <cell r="PL237" t="str">
            <v/>
          </cell>
          <cell r="PM237" t="str">
            <v/>
          </cell>
          <cell r="PN237" t="str">
            <v/>
          </cell>
          <cell r="PO237" t="str">
            <v/>
          </cell>
          <cell r="PP237" t="str">
            <v/>
          </cell>
          <cell r="PQ237" t="str">
            <v/>
          </cell>
          <cell r="PR237" t="str">
            <v/>
          </cell>
          <cell r="PS237" t="str">
            <v/>
          </cell>
          <cell r="PT237" t="str">
            <v/>
          </cell>
          <cell r="PU237" t="str">
            <v/>
          </cell>
          <cell r="PV237" t="str">
            <v/>
          </cell>
          <cell r="PW237" t="str">
            <v/>
          </cell>
          <cell r="PX237" t="str">
            <v/>
          </cell>
          <cell r="PY237" t="str">
            <v/>
          </cell>
          <cell r="PZ237" t="str">
            <v/>
          </cell>
          <cell r="QA237" t="str">
            <v/>
          </cell>
          <cell r="QB237" t="str">
            <v/>
          </cell>
          <cell r="QC237" t="str">
            <v/>
          </cell>
          <cell r="QD237" t="str">
            <v/>
          </cell>
          <cell r="QE237" t="str">
            <v/>
          </cell>
          <cell r="QF237" t="str">
            <v/>
          </cell>
          <cell r="QG237" t="str">
            <v/>
          </cell>
          <cell r="QH237" t="str">
            <v/>
          </cell>
          <cell r="QI237" t="str">
            <v/>
          </cell>
          <cell r="QJ237" t="str">
            <v/>
          </cell>
          <cell r="QK237" t="str">
            <v/>
          </cell>
          <cell r="QL237" t="str">
            <v/>
          </cell>
          <cell r="QM237" t="str">
            <v/>
          </cell>
          <cell r="QN237" t="str">
            <v/>
          </cell>
          <cell r="QO237" t="str">
            <v/>
          </cell>
          <cell r="QP237" t="str">
            <v/>
          </cell>
          <cell r="QQ237" t="str">
            <v/>
          </cell>
          <cell r="QR237" t="str">
            <v/>
          </cell>
          <cell r="QS237" t="str">
            <v/>
          </cell>
          <cell r="QT237" t="str">
            <v/>
          </cell>
          <cell r="QU237" t="str">
            <v/>
          </cell>
          <cell r="QV237" t="str">
            <v/>
          </cell>
          <cell r="QW237" t="str">
            <v/>
          </cell>
          <cell r="QX237" t="str">
            <v/>
          </cell>
          <cell r="QY237" t="str">
            <v/>
          </cell>
          <cell r="QZ237" t="str">
            <v/>
          </cell>
          <cell r="RA237" t="str">
            <v/>
          </cell>
          <cell r="RB237" t="str">
            <v/>
          </cell>
          <cell r="RC237" t="str">
            <v/>
          </cell>
          <cell r="RD237" t="str">
            <v/>
          </cell>
          <cell r="RE237" t="str">
            <v/>
          </cell>
          <cell r="RF237" t="str">
            <v/>
          </cell>
          <cell r="RG237" t="str">
            <v/>
          </cell>
          <cell r="RH237" t="str">
            <v/>
          </cell>
          <cell r="RI237" t="str">
            <v/>
          </cell>
          <cell r="RL237" t="str">
            <v/>
          </cell>
        </row>
        <row r="238">
          <cell r="MM238" t="str">
            <v/>
          </cell>
          <cell r="MV238" t="str">
            <v/>
          </cell>
          <cell r="NE238" t="str">
            <v>0167cw03-RAICO  - THERM+ 56 H-i - SWISSP. V</v>
          </cell>
          <cell r="NN238" t="str">
            <v/>
          </cell>
          <cell r="OQ238" t="str">
            <v/>
          </cell>
          <cell r="OR238" t="str">
            <v/>
          </cell>
          <cell r="OS238" t="str">
            <v/>
          </cell>
          <cell r="OT238" t="str">
            <v/>
          </cell>
          <cell r="OU238" t="str">
            <v/>
          </cell>
          <cell r="OV238" t="str">
            <v/>
          </cell>
          <cell r="OW238" t="str">
            <v/>
          </cell>
          <cell r="OX238" t="str">
            <v/>
          </cell>
          <cell r="OY238" t="str">
            <v/>
          </cell>
          <cell r="OZ238" t="str">
            <v/>
          </cell>
          <cell r="PA238" t="str">
            <v/>
          </cell>
          <cell r="PB238" t="str">
            <v/>
          </cell>
          <cell r="PC238" t="str">
            <v/>
          </cell>
          <cell r="PD238" t="str">
            <v/>
          </cell>
          <cell r="PE238" t="str">
            <v/>
          </cell>
          <cell r="PF238" t="str">
            <v/>
          </cell>
          <cell r="PG238" t="str">
            <v/>
          </cell>
          <cell r="PH238" t="str">
            <v/>
          </cell>
          <cell r="PI238" t="str">
            <v/>
          </cell>
          <cell r="PJ238" t="str">
            <v/>
          </cell>
          <cell r="PL238" t="str">
            <v/>
          </cell>
          <cell r="PM238" t="str">
            <v/>
          </cell>
          <cell r="PN238" t="str">
            <v/>
          </cell>
          <cell r="PO238" t="str">
            <v/>
          </cell>
          <cell r="PP238" t="str">
            <v/>
          </cell>
          <cell r="PQ238" t="str">
            <v/>
          </cell>
          <cell r="PR238" t="str">
            <v/>
          </cell>
          <cell r="PS238" t="str">
            <v/>
          </cell>
          <cell r="PT238" t="str">
            <v/>
          </cell>
          <cell r="PU238" t="str">
            <v/>
          </cell>
          <cell r="PV238" t="str">
            <v/>
          </cell>
          <cell r="PW238" t="str">
            <v/>
          </cell>
          <cell r="PX238" t="str">
            <v/>
          </cell>
          <cell r="PY238" t="str">
            <v/>
          </cell>
          <cell r="PZ238" t="str">
            <v/>
          </cell>
          <cell r="QA238" t="str">
            <v/>
          </cell>
          <cell r="QB238" t="str">
            <v/>
          </cell>
          <cell r="QC238" t="str">
            <v/>
          </cell>
          <cell r="QD238" t="str">
            <v/>
          </cell>
          <cell r="QE238" t="str">
            <v/>
          </cell>
          <cell r="QF238" t="str">
            <v/>
          </cell>
          <cell r="QG238" t="str">
            <v/>
          </cell>
          <cell r="QH238" t="str">
            <v/>
          </cell>
          <cell r="QI238" t="str">
            <v/>
          </cell>
          <cell r="QJ238" t="str">
            <v/>
          </cell>
          <cell r="QK238" t="str">
            <v/>
          </cell>
          <cell r="QL238" t="str">
            <v/>
          </cell>
          <cell r="QM238" t="str">
            <v/>
          </cell>
          <cell r="QN238" t="str">
            <v/>
          </cell>
          <cell r="QO238" t="str">
            <v/>
          </cell>
          <cell r="QP238" t="str">
            <v/>
          </cell>
          <cell r="QQ238" t="str">
            <v/>
          </cell>
          <cell r="QR238" t="str">
            <v/>
          </cell>
          <cell r="QS238" t="str">
            <v/>
          </cell>
          <cell r="QT238" t="str">
            <v/>
          </cell>
          <cell r="QU238" t="str">
            <v/>
          </cell>
          <cell r="QV238" t="str">
            <v/>
          </cell>
          <cell r="QW238" t="str">
            <v/>
          </cell>
          <cell r="QX238" t="str">
            <v/>
          </cell>
          <cell r="QY238" t="str">
            <v/>
          </cell>
          <cell r="QZ238" t="str">
            <v/>
          </cell>
          <cell r="RA238" t="str">
            <v/>
          </cell>
          <cell r="RB238" t="str">
            <v/>
          </cell>
          <cell r="RC238" t="str">
            <v/>
          </cell>
          <cell r="RD238" t="str">
            <v/>
          </cell>
          <cell r="RE238" t="str">
            <v/>
          </cell>
          <cell r="RF238" t="str">
            <v/>
          </cell>
          <cell r="RG238" t="str">
            <v/>
          </cell>
          <cell r="RH238" t="str">
            <v/>
          </cell>
          <cell r="RI238" t="str">
            <v/>
          </cell>
          <cell r="RL238" t="str">
            <v/>
          </cell>
        </row>
        <row r="239">
          <cell r="MM239" t="str">
            <v/>
          </cell>
          <cell r="MV239" t="str">
            <v/>
          </cell>
          <cell r="NE239" t="str">
            <v>0164cw03-RAICO  - THERM+ 56 H-V - SWISSP. V</v>
          </cell>
          <cell r="NN239" t="str">
            <v/>
          </cell>
          <cell r="OQ239" t="str">
            <v/>
          </cell>
          <cell r="OR239" t="str">
            <v/>
          </cell>
          <cell r="OS239" t="str">
            <v/>
          </cell>
          <cell r="OT239" t="str">
            <v/>
          </cell>
          <cell r="OU239" t="str">
            <v/>
          </cell>
          <cell r="OV239" t="str">
            <v/>
          </cell>
          <cell r="OW239" t="str">
            <v/>
          </cell>
          <cell r="OX239" t="str">
            <v/>
          </cell>
          <cell r="OY239" t="str">
            <v/>
          </cell>
          <cell r="OZ239" t="str">
            <v/>
          </cell>
          <cell r="PA239" t="str">
            <v/>
          </cell>
          <cell r="PB239" t="str">
            <v/>
          </cell>
          <cell r="PC239" t="str">
            <v/>
          </cell>
          <cell r="PD239" t="str">
            <v/>
          </cell>
          <cell r="PE239" t="str">
            <v/>
          </cell>
          <cell r="PF239" t="str">
            <v/>
          </cell>
          <cell r="PG239" t="str">
            <v/>
          </cell>
          <cell r="PH239" t="str">
            <v/>
          </cell>
          <cell r="PI239" t="str">
            <v/>
          </cell>
          <cell r="PJ239" t="str">
            <v/>
          </cell>
          <cell r="PL239" t="str">
            <v/>
          </cell>
          <cell r="PM239" t="str">
            <v/>
          </cell>
          <cell r="PN239" t="str">
            <v/>
          </cell>
          <cell r="PO239" t="str">
            <v/>
          </cell>
          <cell r="PP239" t="str">
            <v/>
          </cell>
          <cell r="PQ239" t="str">
            <v/>
          </cell>
          <cell r="PR239" t="str">
            <v/>
          </cell>
          <cell r="PS239" t="str">
            <v/>
          </cell>
          <cell r="PT239" t="str">
            <v/>
          </cell>
          <cell r="PU239" t="str">
            <v/>
          </cell>
          <cell r="PV239" t="str">
            <v/>
          </cell>
          <cell r="PW239" t="str">
            <v/>
          </cell>
          <cell r="PX239" t="str">
            <v/>
          </cell>
          <cell r="PY239" t="str">
            <v/>
          </cell>
          <cell r="PZ239" t="str">
            <v/>
          </cell>
          <cell r="QA239" t="str">
            <v/>
          </cell>
          <cell r="QB239" t="str">
            <v/>
          </cell>
          <cell r="QC239" t="str">
            <v/>
          </cell>
          <cell r="QD239" t="str">
            <v/>
          </cell>
          <cell r="QE239" t="str">
            <v/>
          </cell>
          <cell r="QF239" t="str">
            <v/>
          </cell>
          <cell r="QG239" t="str">
            <v/>
          </cell>
          <cell r="QH239" t="str">
            <v/>
          </cell>
          <cell r="QI239" t="str">
            <v/>
          </cell>
          <cell r="QJ239" t="str">
            <v/>
          </cell>
          <cell r="QK239" t="str">
            <v/>
          </cell>
          <cell r="QL239" t="str">
            <v/>
          </cell>
          <cell r="QM239" t="str">
            <v/>
          </cell>
          <cell r="QN239" t="str">
            <v/>
          </cell>
          <cell r="QO239" t="str">
            <v/>
          </cell>
          <cell r="QP239" t="str">
            <v/>
          </cell>
          <cell r="QQ239" t="str">
            <v/>
          </cell>
          <cell r="QR239" t="str">
            <v/>
          </cell>
          <cell r="QS239" t="str">
            <v/>
          </cell>
          <cell r="QT239" t="str">
            <v/>
          </cell>
          <cell r="QU239" t="str">
            <v/>
          </cell>
          <cell r="QV239" t="str">
            <v/>
          </cell>
          <cell r="QW239" t="str">
            <v/>
          </cell>
          <cell r="QX239" t="str">
            <v/>
          </cell>
          <cell r="QY239" t="str">
            <v/>
          </cell>
          <cell r="QZ239" t="str">
            <v/>
          </cell>
          <cell r="RA239" t="str">
            <v/>
          </cell>
          <cell r="RB239" t="str">
            <v/>
          </cell>
          <cell r="RC239" t="str">
            <v/>
          </cell>
          <cell r="RD239" t="str">
            <v/>
          </cell>
          <cell r="RE239" t="str">
            <v/>
          </cell>
          <cell r="RF239" t="str">
            <v/>
          </cell>
          <cell r="RG239" t="str">
            <v/>
          </cell>
          <cell r="RH239" t="str">
            <v/>
          </cell>
          <cell r="RI239" t="str">
            <v/>
          </cell>
          <cell r="RL239" t="str">
            <v/>
          </cell>
        </row>
        <row r="240">
          <cell r="MM240" t="str">
            <v/>
          </cell>
          <cell r="MV240" t="str">
            <v/>
          </cell>
          <cell r="NE240" t="str">
            <v>0171cw03-RAICO  - THERM+ 56 S-i - SWISSP. V</v>
          </cell>
          <cell r="NN240" t="str">
            <v/>
          </cell>
          <cell r="OQ240" t="str">
            <v/>
          </cell>
          <cell r="OR240" t="str">
            <v/>
          </cell>
          <cell r="OS240" t="str">
            <v/>
          </cell>
          <cell r="OT240" t="str">
            <v/>
          </cell>
          <cell r="OU240" t="str">
            <v/>
          </cell>
          <cell r="OV240" t="str">
            <v/>
          </cell>
          <cell r="OW240" t="str">
            <v/>
          </cell>
          <cell r="OX240" t="str">
            <v/>
          </cell>
          <cell r="OY240" t="str">
            <v/>
          </cell>
          <cell r="OZ240" t="str">
            <v/>
          </cell>
          <cell r="PA240" t="str">
            <v/>
          </cell>
          <cell r="PB240" t="str">
            <v/>
          </cell>
          <cell r="PC240" t="str">
            <v/>
          </cell>
          <cell r="PD240" t="str">
            <v/>
          </cell>
          <cell r="PE240" t="str">
            <v/>
          </cell>
          <cell r="PF240" t="str">
            <v/>
          </cell>
          <cell r="PG240" t="str">
            <v/>
          </cell>
          <cell r="PH240" t="str">
            <v/>
          </cell>
          <cell r="PI240" t="str">
            <v/>
          </cell>
          <cell r="PJ240" t="str">
            <v/>
          </cell>
          <cell r="PL240" t="str">
            <v/>
          </cell>
          <cell r="PM240" t="str">
            <v/>
          </cell>
          <cell r="PN240" t="str">
            <v/>
          </cell>
          <cell r="PO240" t="str">
            <v/>
          </cell>
          <cell r="PP240" t="str">
            <v/>
          </cell>
          <cell r="PQ240" t="str">
            <v/>
          </cell>
          <cell r="PR240" t="str">
            <v/>
          </cell>
          <cell r="PS240" t="str">
            <v/>
          </cell>
          <cell r="PT240" t="str">
            <v/>
          </cell>
          <cell r="PU240" t="str">
            <v/>
          </cell>
          <cell r="PV240" t="str">
            <v/>
          </cell>
          <cell r="PW240" t="str">
            <v/>
          </cell>
          <cell r="PX240" t="str">
            <v/>
          </cell>
          <cell r="PY240" t="str">
            <v/>
          </cell>
          <cell r="PZ240" t="str">
            <v/>
          </cell>
          <cell r="QA240" t="str">
            <v/>
          </cell>
          <cell r="QB240" t="str">
            <v/>
          </cell>
          <cell r="QC240" t="str">
            <v/>
          </cell>
          <cell r="QD240" t="str">
            <v/>
          </cell>
          <cell r="QE240" t="str">
            <v/>
          </cell>
          <cell r="QF240" t="str">
            <v/>
          </cell>
          <cell r="QG240" t="str">
            <v/>
          </cell>
          <cell r="QH240" t="str">
            <v/>
          </cell>
          <cell r="QI240" t="str">
            <v/>
          </cell>
          <cell r="QJ240" t="str">
            <v/>
          </cell>
          <cell r="QK240" t="str">
            <v/>
          </cell>
          <cell r="QL240" t="str">
            <v/>
          </cell>
          <cell r="QM240" t="str">
            <v/>
          </cell>
          <cell r="QN240" t="str">
            <v/>
          </cell>
          <cell r="QO240" t="str">
            <v/>
          </cell>
          <cell r="QP240" t="str">
            <v/>
          </cell>
          <cell r="QQ240" t="str">
            <v/>
          </cell>
          <cell r="QR240" t="str">
            <v/>
          </cell>
          <cell r="QS240" t="str">
            <v/>
          </cell>
          <cell r="QT240" t="str">
            <v/>
          </cell>
          <cell r="QU240" t="str">
            <v/>
          </cell>
          <cell r="QV240" t="str">
            <v/>
          </cell>
          <cell r="QW240" t="str">
            <v/>
          </cell>
          <cell r="QX240" t="str">
            <v/>
          </cell>
          <cell r="QY240" t="str">
            <v/>
          </cell>
          <cell r="QZ240" t="str">
            <v/>
          </cell>
          <cell r="RA240" t="str">
            <v/>
          </cell>
          <cell r="RB240" t="str">
            <v/>
          </cell>
          <cell r="RC240" t="str">
            <v/>
          </cell>
          <cell r="RD240" t="str">
            <v/>
          </cell>
          <cell r="RE240" t="str">
            <v/>
          </cell>
          <cell r="RF240" t="str">
            <v/>
          </cell>
          <cell r="RG240" t="str">
            <v/>
          </cell>
          <cell r="RH240" t="str">
            <v/>
          </cell>
          <cell r="RI240" t="str">
            <v/>
          </cell>
          <cell r="RL240" t="str">
            <v/>
          </cell>
        </row>
        <row r="241">
          <cell r="MM241" t="str">
            <v/>
          </cell>
          <cell r="MV241" t="str">
            <v/>
          </cell>
          <cell r="NE241" t="str">
            <v>0168cw03-RAICO  - THERM+ 76 H-i - SWISSP. V</v>
          </cell>
          <cell r="NN241" t="str">
            <v/>
          </cell>
          <cell r="OQ241" t="str">
            <v/>
          </cell>
          <cell r="OR241" t="str">
            <v/>
          </cell>
          <cell r="OS241" t="str">
            <v/>
          </cell>
          <cell r="OT241" t="str">
            <v/>
          </cell>
          <cell r="OU241" t="str">
            <v/>
          </cell>
          <cell r="OV241" t="str">
            <v/>
          </cell>
          <cell r="OW241" t="str">
            <v/>
          </cell>
          <cell r="OX241" t="str">
            <v/>
          </cell>
          <cell r="OY241" t="str">
            <v/>
          </cell>
          <cell r="OZ241" t="str">
            <v/>
          </cell>
          <cell r="PA241" t="str">
            <v/>
          </cell>
          <cell r="PB241" t="str">
            <v/>
          </cell>
          <cell r="PC241" t="str">
            <v/>
          </cell>
          <cell r="PD241" t="str">
            <v/>
          </cell>
          <cell r="PE241" t="str">
            <v/>
          </cell>
          <cell r="PF241" t="str">
            <v/>
          </cell>
          <cell r="PG241" t="str">
            <v/>
          </cell>
          <cell r="PH241" t="str">
            <v/>
          </cell>
          <cell r="PI241" t="str">
            <v/>
          </cell>
          <cell r="PJ241" t="str">
            <v/>
          </cell>
          <cell r="PL241" t="str">
            <v/>
          </cell>
          <cell r="PM241" t="str">
            <v/>
          </cell>
          <cell r="PN241" t="str">
            <v/>
          </cell>
          <cell r="PO241" t="str">
            <v/>
          </cell>
          <cell r="PP241" t="str">
            <v/>
          </cell>
          <cell r="PQ241" t="str">
            <v/>
          </cell>
          <cell r="PR241" t="str">
            <v/>
          </cell>
          <cell r="PS241" t="str">
            <v/>
          </cell>
          <cell r="PT241" t="str">
            <v/>
          </cell>
          <cell r="PU241" t="str">
            <v/>
          </cell>
          <cell r="PV241" t="str">
            <v/>
          </cell>
          <cell r="PW241" t="str">
            <v/>
          </cell>
          <cell r="PX241" t="str">
            <v/>
          </cell>
          <cell r="PY241" t="str">
            <v/>
          </cell>
          <cell r="PZ241" t="str">
            <v/>
          </cell>
          <cell r="QA241" t="str">
            <v/>
          </cell>
          <cell r="QB241" t="str">
            <v/>
          </cell>
          <cell r="QC241" t="str">
            <v/>
          </cell>
          <cell r="QD241" t="str">
            <v/>
          </cell>
          <cell r="QE241" t="str">
            <v/>
          </cell>
          <cell r="QF241" t="str">
            <v/>
          </cell>
          <cell r="QG241" t="str">
            <v/>
          </cell>
          <cell r="QH241" t="str">
            <v/>
          </cell>
          <cell r="QI241" t="str">
            <v/>
          </cell>
          <cell r="QJ241" t="str">
            <v/>
          </cell>
          <cell r="QK241" t="str">
            <v/>
          </cell>
          <cell r="QL241" t="str">
            <v/>
          </cell>
          <cell r="QM241" t="str">
            <v/>
          </cell>
          <cell r="QN241" t="str">
            <v/>
          </cell>
          <cell r="QO241" t="str">
            <v/>
          </cell>
          <cell r="QP241" t="str">
            <v/>
          </cell>
          <cell r="QQ241" t="str">
            <v/>
          </cell>
          <cell r="QR241" t="str">
            <v/>
          </cell>
          <cell r="QS241" t="str">
            <v/>
          </cell>
          <cell r="QT241" t="str">
            <v/>
          </cell>
          <cell r="QU241" t="str">
            <v/>
          </cell>
          <cell r="QV241" t="str">
            <v/>
          </cell>
          <cell r="QW241" t="str">
            <v/>
          </cell>
          <cell r="QX241" t="str">
            <v/>
          </cell>
          <cell r="QY241" t="str">
            <v/>
          </cell>
          <cell r="QZ241" t="str">
            <v/>
          </cell>
          <cell r="RA241" t="str">
            <v/>
          </cell>
          <cell r="RB241" t="str">
            <v/>
          </cell>
          <cell r="RC241" t="str">
            <v/>
          </cell>
          <cell r="RD241" t="str">
            <v/>
          </cell>
          <cell r="RE241" t="str">
            <v/>
          </cell>
          <cell r="RF241" t="str">
            <v/>
          </cell>
          <cell r="RG241" t="str">
            <v/>
          </cell>
          <cell r="RH241" t="str">
            <v/>
          </cell>
          <cell r="RI241" t="str">
            <v/>
          </cell>
          <cell r="RL241" t="str">
            <v/>
          </cell>
        </row>
        <row r="242">
          <cell r="MM242" t="str">
            <v/>
          </cell>
          <cell r="MV242" t="str">
            <v/>
          </cell>
          <cell r="NE242" t="str">
            <v>0165cw03-RAICO  - THERM+ 76 H-V - SWISSP. V</v>
          </cell>
          <cell r="NN242" t="str">
            <v/>
          </cell>
          <cell r="OQ242" t="str">
            <v/>
          </cell>
          <cell r="OR242" t="str">
            <v/>
          </cell>
          <cell r="OS242" t="str">
            <v/>
          </cell>
          <cell r="OT242" t="str">
            <v/>
          </cell>
          <cell r="OU242" t="str">
            <v/>
          </cell>
          <cell r="OV242" t="str">
            <v/>
          </cell>
          <cell r="OW242" t="str">
            <v/>
          </cell>
          <cell r="OX242" t="str">
            <v/>
          </cell>
          <cell r="OY242" t="str">
            <v/>
          </cell>
          <cell r="OZ242" t="str">
            <v/>
          </cell>
          <cell r="PA242" t="str">
            <v/>
          </cell>
          <cell r="PB242" t="str">
            <v/>
          </cell>
          <cell r="PC242" t="str">
            <v/>
          </cell>
          <cell r="PD242" t="str">
            <v/>
          </cell>
          <cell r="PE242" t="str">
            <v/>
          </cell>
          <cell r="PF242" t="str">
            <v/>
          </cell>
          <cell r="PG242" t="str">
            <v/>
          </cell>
          <cell r="PH242" t="str">
            <v/>
          </cell>
          <cell r="PI242" t="str">
            <v/>
          </cell>
          <cell r="PJ242" t="str">
            <v/>
          </cell>
          <cell r="PL242" t="str">
            <v/>
          </cell>
          <cell r="PM242" t="str">
            <v/>
          </cell>
          <cell r="PN242" t="str">
            <v/>
          </cell>
          <cell r="PO242" t="str">
            <v/>
          </cell>
          <cell r="PP242" t="str">
            <v/>
          </cell>
          <cell r="PQ242" t="str">
            <v/>
          </cell>
          <cell r="PR242" t="str">
            <v/>
          </cell>
          <cell r="PS242" t="str">
            <v/>
          </cell>
          <cell r="PT242" t="str">
            <v/>
          </cell>
          <cell r="PU242" t="str">
            <v/>
          </cell>
          <cell r="PV242" t="str">
            <v/>
          </cell>
          <cell r="PW242" t="str">
            <v/>
          </cell>
          <cell r="PX242" t="str">
            <v/>
          </cell>
          <cell r="PY242" t="str">
            <v/>
          </cell>
          <cell r="PZ242" t="str">
            <v/>
          </cell>
          <cell r="QA242" t="str">
            <v/>
          </cell>
          <cell r="QB242" t="str">
            <v/>
          </cell>
          <cell r="QC242" t="str">
            <v/>
          </cell>
          <cell r="QD242" t="str">
            <v/>
          </cell>
          <cell r="QE242" t="str">
            <v/>
          </cell>
          <cell r="QF242" t="str">
            <v/>
          </cell>
          <cell r="QG242" t="str">
            <v/>
          </cell>
          <cell r="QH242" t="str">
            <v/>
          </cell>
          <cell r="QI242" t="str">
            <v/>
          </cell>
          <cell r="QJ242" t="str">
            <v/>
          </cell>
          <cell r="QK242" t="str">
            <v/>
          </cell>
          <cell r="QL242" t="str">
            <v/>
          </cell>
          <cell r="QM242" t="str">
            <v/>
          </cell>
          <cell r="QN242" t="str">
            <v/>
          </cell>
          <cell r="QO242" t="str">
            <v/>
          </cell>
          <cell r="QP242" t="str">
            <v/>
          </cell>
          <cell r="QQ242" t="str">
            <v/>
          </cell>
          <cell r="QR242" t="str">
            <v/>
          </cell>
          <cell r="QS242" t="str">
            <v/>
          </cell>
          <cell r="QT242" t="str">
            <v/>
          </cell>
          <cell r="QU242" t="str">
            <v/>
          </cell>
          <cell r="QV242" t="str">
            <v/>
          </cell>
          <cell r="QW242" t="str">
            <v/>
          </cell>
          <cell r="QX242" t="str">
            <v/>
          </cell>
          <cell r="QY242" t="str">
            <v/>
          </cell>
          <cell r="QZ242" t="str">
            <v/>
          </cell>
          <cell r="RA242" t="str">
            <v/>
          </cell>
          <cell r="RB242" t="str">
            <v/>
          </cell>
          <cell r="RC242" t="str">
            <v/>
          </cell>
          <cell r="RD242" t="str">
            <v/>
          </cell>
          <cell r="RE242" t="str">
            <v/>
          </cell>
          <cell r="RF242" t="str">
            <v/>
          </cell>
          <cell r="RG242" t="str">
            <v/>
          </cell>
          <cell r="RH242" t="str">
            <v/>
          </cell>
          <cell r="RI242" t="str">
            <v/>
          </cell>
          <cell r="RL242" t="str">
            <v/>
          </cell>
        </row>
        <row r="243">
          <cell r="MM243" t="str">
            <v/>
          </cell>
          <cell r="MV243" t="str">
            <v/>
          </cell>
          <cell r="NE243" t="str">
            <v>0213cw03-REHAU - Fassadensystem REHAU-Polytec 50 S - SWISSP. V</v>
          </cell>
          <cell r="NN243" t="str">
            <v/>
          </cell>
          <cell r="OQ243" t="str">
            <v/>
          </cell>
          <cell r="OR243" t="str">
            <v/>
          </cell>
          <cell r="OS243" t="str">
            <v/>
          </cell>
          <cell r="OT243" t="str">
            <v/>
          </cell>
          <cell r="OU243" t="str">
            <v/>
          </cell>
          <cell r="OV243" t="str">
            <v/>
          </cell>
          <cell r="OW243" t="str">
            <v/>
          </cell>
          <cell r="OX243" t="str">
            <v/>
          </cell>
          <cell r="OY243" t="str">
            <v/>
          </cell>
          <cell r="OZ243" t="str">
            <v/>
          </cell>
          <cell r="PA243" t="str">
            <v/>
          </cell>
          <cell r="PB243" t="str">
            <v/>
          </cell>
          <cell r="PC243" t="str">
            <v/>
          </cell>
          <cell r="PD243" t="str">
            <v/>
          </cell>
          <cell r="PE243" t="str">
            <v/>
          </cell>
          <cell r="PF243" t="str">
            <v/>
          </cell>
          <cell r="PG243" t="str">
            <v/>
          </cell>
          <cell r="PH243" t="str">
            <v/>
          </cell>
          <cell r="PI243" t="str">
            <v/>
          </cell>
          <cell r="PJ243" t="str">
            <v/>
          </cell>
          <cell r="PL243" t="str">
            <v/>
          </cell>
          <cell r="PM243" t="str">
            <v/>
          </cell>
          <cell r="PN243" t="str">
            <v/>
          </cell>
          <cell r="PO243" t="str">
            <v/>
          </cell>
          <cell r="PP243" t="str">
            <v/>
          </cell>
          <cell r="PQ243" t="str">
            <v/>
          </cell>
          <cell r="PR243" t="str">
            <v/>
          </cell>
          <cell r="PS243" t="str">
            <v/>
          </cell>
          <cell r="PT243" t="str">
            <v/>
          </cell>
          <cell r="PU243" t="str">
            <v/>
          </cell>
          <cell r="PV243" t="str">
            <v/>
          </cell>
          <cell r="PW243" t="str">
            <v/>
          </cell>
          <cell r="PX243" t="str">
            <v/>
          </cell>
          <cell r="PY243" t="str">
            <v/>
          </cell>
          <cell r="PZ243" t="str">
            <v/>
          </cell>
          <cell r="QA243" t="str">
            <v/>
          </cell>
          <cell r="QB243" t="str">
            <v/>
          </cell>
          <cell r="QC243" t="str">
            <v/>
          </cell>
          <cell r="QD243" t="str">
            <v/>
          </cell>
          <cell r="QE243" t="str">
            <v/>
          </cell>
          <cell r="QF243" t="str">
            <v/>
          </cell>
          <cell r="QG243" t="str">
            <v/>
          </cell>
          <cell r="QH243" t="str">
            <v/>
          </cell>
          <cell r="QI243" t="str">
            <v/>
          </cell>
          <cell r="QJ243" t="str">
            <v/>
          </cell>
          <cell r="QK243" t="str">
            <v/>
          </cell>
          <cell r="QL243" t="str">
            <v/>
          </cell>
          <cell r="QM243" t="str">
            <v/>
          </cell>
          <cell r="QN243" t="str">
            <v/>
          </cell>
          <cell r="QO243" t="str">
            <v/>
          </cell>
          <cell r="QP243" t="str">
            <v/>
          </cell>
          <cell r="QQ243" t="str">
            <v/>
          </cell>
          <cell r="QR243" t="str">
            <v/>
          </cell>
          <cell r="QS243" t="str">
            <v/>
          </cell>
          <cell r="QT243" t="str">
            <v/>
          </cell>
          <cell r="QU243" t="str">
            <v/>
          </cell>
          <cell r="QV243" t="str">
            <v/>
          </cell>
          <cell r="QW243" t="str">
            <v/>
          </cell>
          <cell r="QX243" t="str">
            <v/>
          </cell>
          <cell r="QY243" t="str">
            <v/>
          </cell>
          <cell r="QZ243" t="str">
            <v/>
          </cell>
          <cell r="RA243" t="str">
            <v/>
          </cell>
          <cell r="RB243" t="str">
            <v/>
          </cell>
          <cell r="RC243" t="str">
            <v/>
          </cell>
          <cell r="RD243" t="str">
            <v/>
          </cell>
          <cell r="RE243" t="str">
            <v/>
          </cell>
          <cell r="RF243" t="str">
            <v/>
          </cell>
          <cell r="RG243" t="str">
            <v/>
          </cell>
          <cell r="RH243" t="str">
            <v/>
          </cell>
          <cell r="RI243" t="str">
            <v/>
          </cell>
          <cell r="RL243" t="str">
            <v/>
          </cell>
        </row>
        <row r="244">
          <cell r="MM244" t="str">
            <v/>
          </cell>
          <cell r="MV244" t="str">
            <v/>
          </cell>
          <cell r="NE244" t="str">
            <v>0808cw03-Sayyas - Scw60 - SWISSP. Ultimate BU</v>
          </cell>
          <cell r="NN244" t="str">
            <v/>
          </cell>
          <cell r="OQ244" t="str">
            <v/>
          </cell>
          <cell r="OR244" t="str">
            <v/>
          </cell>
          <cell r="OS244" t="str">
            <v/>
          </cell>
          <cell r="OT244" t="str">
            <v/>
          </cell>
          <cell r="OU244" t="str">
            <v/>
          </cell>
          <cell r="OV244" t="str">
            <v/>
          </cell>
          <cell r="OW244" t="str">
            <v/>
          </cell>
          <cell r="OX244" t="str">
            <v/>
          </cell>
          <cell r="OY244" t="str">
            <v/>
          </cell>
          <cell r="OZ244" t="str">
            <v/>
          </cell>
          <cell r="PA244" t="str">
            <v/>
          </cell>
          <cell r="PB244" t="str">
            <v/>
          </cell>
          <cell r="PC244" t="str">
            <v/>
          </cell>
          <cell r="PD244" t="str">
            <v/>
          </cell>
          <cell r="PE244" t="str">
            <v/>
          </cell>
          <cell r="PF244" t="str">
            <v/>
          </cell>
          <cell r="PG244" t="str">
            <v/>
          </cell>
          <cell r="PH244" t="str">
            <v/>
          </cell>
          <cell r="PI244" t="str">
            <v/>
          </cell>
          <cell r="PJ244" t="str">
            <v/>
          </cell>
          <cell r="PL244" t="str">
            <v/>
          </cell>
          <cell r="PM244" t="str">
            <v/>
          </cell>
          <cell r="PN244" t="str">
            <v/>
          </cell>
          <cell r="PO244" t="str">
            <v/>
          </cell>
          <cell r="PP244" t="str">
            <v/>
          </cell>
          <cell r="PQ244" t="str">
            <v/>
          </cell>
          <cell r="PR244" t="str">
            <v/>
          </cell>
          <cell r="PS244" t="str">
            <v/>
          </cell>
          <cell r="PT244" t="str">
            <v/>
          </cell>
          <cell r="PU244" t="str">
            <v/>
          </cell>
          <cell r="PV244" t="str">
            <v/>
          </cell>
          <cell r="PW244" t="str">
            <v/>
          </cell>
          <cell r="PX244" t="str">
            <v/>
          </cell>
          <cell r="PY244" t="str">
            <v/>
          </cell>
          <cell r="PZ244" t="str">
            <v/>
          </cell>
          <cell r="QA244" t="str">
            <v/>
          </cell>
          <cell r="QB244" t="str">
            <v/>
          </cell>
          <cell r="QC244" t="str">
            <v/>
          </cell>
          <cell r="QD244" t="str">
            <v/>
          </cell>
          <cell r="QE244" t="str">
            <v/>
          </cell>
          <cell r="QF244" t="str">
            <v/>
          </cell>
          <cell r="QG244" t="str">
            <v/>
          </cell>
          <cell r="QH244" t="str">
            <v/>
          </cell>
          <cell r="QI244" t="str">
            <v/>
          </cell>
          <cell r="QJ244" t="str">
            <v/>
          </cell>
          <cell r="QK244" t="str">
            <v/>
          </cell>
          <cell r="QL244" t="str">
            <v/>
          </cell>
          <cell r="QM244" t="str">
            <v/>
          </cell>
          <cell r="QN244" t="str">
            <v/>
          </cell>
          <cell r="QO244" t="str">
            <v/>
          </cell>
          <cell r="QP244" t="str">
            <v/>
          </cell>
          <cell r="QQ244" t="str">
            <v/>
          </cell>
          <cell r="QR244" t="str">
            <v/>
          </cell>
          <cell r="QS244" t="str">
            <v/>
          </cell>
          <cell r="QT244" t="str">
            <v/>
          </cell>
          <cell r="QU244" t="str">
            <v/>
          </cell>
          <cell r="QV244" t="str">
            <v/>
          </cell>
          <cell r="QW244" t="str">
            <v/>
          </cell>
          <cell r="QX244" t="str">
            <v/>
          </cell>
          <cell r="QY244" t="str">
            <v/>
          </cell>
          <cell r="QZ244" t="str">
            <v/>
          </cell>
          <cell r="RA244" t="str">
            <v/>
          </cell>
          <cell r="RB244" t="str">
            <v/>
          </cell>
          <cell r="RC244" t="str">
            <v/>
          </cell>
          <cell r="RD244" t="str">
            <v/>
          </cell>
          <cell r="RE244" t="str">
            <v/>
          </cell>
          <cell r="RF244" t="str">
            <v/>
          </cell>
          <cell r="RG244" t="str">
            <v/>
          </cell>
          <cell r="RH244" t="str">
            <v/>
          </cell>
          <cell r="RI244" t="str">
            <v/>
          </cell>
          <cell r="RL244" t="str">
            <v/>
          </cell>
        </row>
        <row r="245">
          <cell r="MM245" t="str">
            <v/>
          </cell>
          <cell r="MV245" t="str">
            <v/>
          </cell>
          <cell r="NE245" t="str">
            <v>0809cw03-Sayyas - Pcw70 - SWISSP. Ultimate PU</v>
          </cell>
          <cell r="NN245" t="str">
            <v/>
          </cell>
          <cell r="OQ245" t="str">
            <v/>
          </cell>
          <cell r="OR245" t="str">
            <v/>
          </cell>
          <cell r="OS245" t="str">
            <v/>
          </cell>
          <cell r="OT245" t="str">
            <v/>
          </cell>
          <cell r="OU245" t="str">
            <v/>
          </cell>
          <cell r="OV245" t="str">
            <v/>
          </cell>
          <cell r="OW245" t="str">
            <v/>
          </cell>
          <cell r="OX245" t="str">
            <v/>
          </cell>
          <cell r="OY245" t="str">
            <v/>
          </cell>
          <cell r="OZ245" t="str">
            <v/>
          </cell>
          <cell r="PA245" t="str">
            <v/>
          </cell>
          <cell r="PB245" t="str">
            <v/>
          </cell>
          <cell r="PC245" t="str">
            <v/>
          </cell>
          <cell r="PD245" t="str">
            <v/>
          </cell>
          <cell r="PE245" t="str">
            <v/>
          </cell>
          <cell r="PF245" t="str">
            <v/>
          </cell>
          <cell r="PG245" t="str">
            <v/>
          </cell>
          <cell r="PH245" t="str">
            <v/>
          </cell>
          <cell r="PI245" t="str">
            <v/>
          </cell>
          <cell r="PJ245" t="str">
            <v/>
          </cell>
          <cell r="PL245" t="str">
            <v/>
          </cell>
          <cell r="PM245" t="str">
            <v/>
          </cell>
          <cell r="PN245" t="str">
            <v/>
          </cell>
          <cell r="PO245" t="str">
            <v/>
          </cell>
          <cell r="PP245" t="str">
            <v/>
          </cell>
          <cell r="PQ245" t="str">
            <v/>
          </cell>
          <cell r="PR245" t="str">
            <v/>
          </cell>
          <cell r="PS245" t="str">
            <v/>
          </cell>
          <cell r="PT245" t="str">
            <v/>
          </cell>
          <cell r="PU245" t="str">
            <v/>
          </cell>
          <cell r="PV245" t="str">
            <v/>
          </cell>
          <cell r="PW245" t="str">
            <v/>
          </cell>
          <cell r="PX245" t="str">
            <v/>
          </cell>
          <cell r="PY245" t="str">
            <v/>
          </cell>
          <cell r="PZ245" t="str">
            <v/>
          </cell>
          <cell r="QA245" t="str">
            <v/>
          </cell>
          <cell r="QB245" t="str">
            <v/>
          </cell>
          <cell r="QC245" t="str">
            <v/>
          </cell>
          <cell r="QD245" t="str">
            <v/>
          </cell>
          <cell r="QE245" t="str">
            <v/>
          </cell>
          <cell r="QF245" t="str">
            <v/>
          </cell>
          <cell r="QG245" t="str">
            <v/>
          </cell>
          <cell r="QH245" t="str">
            <v/>
          </cell>
          <cell r="QI245" t="str">
            <v/>
          </cell>
          <cell r="QJ245" t="str">
            <v/>
          </cell>
          <cell r="QK245" t="str">
            <v/>
          </cell>
          <cell r="QL245" t="str">
            <v/>
          </cell>
          <cell r="QM245" t="str">
            <v/>
          </cell>
          <cell r="QN245" t="str">
            <v/>
          </cell>
          <cell r="QO245" t="str">
            <v/>
          </cell>
          <cell r="QP245" t="str">
            <v/>
          </cell>
          <cell r="QQ245" t="str">
            <v/>
          </cell>
          <cell r="QR245" t="str">
            <v/>
          </cell>
          <cell r="QS245" t="str">
            <v/>
          </cell>
          <cell r="QT245" t="str">
            <v/>
          </cell>
          <cell r="QU245" t="str">
            <v/>
          </cell>
          <cell r="QV245" t="str">
            <v/>
          </cell>
          <cell r="QW245" t="str">
            <v/>
          </cell>
          <cell r="QX245" t="str">
            <v/>
          </cell>
          <cell r="QY245" t="str">
            <v/>
          </cell>
          <cell r="QZ245" t="str">
            <v/>
          </cell>
          <cell r="RA245" t="str">
            <v/>
          </cell>
          <cell r="RB245" t="str">
            <v/>
          </cell>
          <cell r="RC245" t="str">
            <v/>
          </cell>
          <cell r="RD245" t="str">
            <v/>
          </cell>
          <cell r="RE245" t="str">
            <v/>
          </cell>
          <cell r="RF245" t="str">
            <v/>
          </cell>
          <cell r="RG245" t="str">
            <v/>
          </cell>
          <cell r="RH245" t="str">
            <v/>
          </cell>
          <cell r="RI245" t="str">
            <v/>
          </cell>
          <cell r="RL245" t="str">
            <v/>
          </cell>
        </row>
        <row r="246">
          <cell r="MM246" t="str">
            <v/>
          </cell>
          <cell r="MV246" t="str">
            <v/>
          </cell>
          <cell r="NE246" t="str">
            <v>0735cw03-Schüco - FWS 35 PD.SI - SWISSP. Ultimate</v>
          </cell>
          <cell r="NN246" t="str">
            <v/>
          </cell>
          <cell r="OQ246" t="str">
            <v/>
          </cell>
          <cell r="OR246" t="str">
            <v/>
          </cell>
          <cell r="OS246" t="str">
            <v/>
          </cell>
          <cell r="OT246" t="str">
            <v/>
          </cell>
          <cell r="OU246" t="str">
            <v/>
          </cell>
          <cell r="OV246" t="str">
            <v/>
          </cell>
          <cell r="OW246" t="str">
            <v/>
          </cell>
          <cell r="OX246" t="str">
            <v/>
          </cell>
          <cell r="OY246" t="str">
            <v/>
          </cell>
          <cell r="OZ246" t="str">
            <v/>
          </cell>
          <cell r="PA246" t="str">
            <v/>
          </cell>
          <cell r="PB246" t="str">
            <v/>
          </cell>
          <cell r="PC246" t="str">
            <v/>
          </cell>
          <cell r="PD246" t="str">
            <v/>
          </cell>
          <cell r="PE246" t="str">
            <v/>
          </cell>
          <cell r="PF246" t="str">
            <v/>
          </cell>
          <cell r="PG246" t="str">
            <v/>
          </cell>
          <cell r="PH246" t="str">
            <v/>
          </cell>
          <cell r="PI246" t="str">
            <v/>
          </cell>
          <cell r="PJ246" t="str">
            <v/>
          </cell>
          <cell r="PL246" t="str">
            <v/>
          </cell>
          <cell r="PM246" t="str">
            <v/>
          </cell>
          <cell r="PN246" t="str">
            <v/>
          </cell>
          <cell r="PO246" t="str">
            <v/>
          </cell>
          <cell r="PP246" t="str">
            <v/>
          </cell>
          <cell r="PQ246" t="str">
            <v/>
          </cell>
          <cell r="PR246" t="str">
            <v/>
          </cell>
          <cell r="PS246" t="str">
            <v/>
          </cell>
          <cell r="PT246" t="str">
            <v/>
          </cell>
          <cell r="PU246" t="str">
            <v/>
          </cell>
          <cell r="PV246" t="str">
            <v/>
          </cell>
          <cell r="PW246" t="str">
            <v/>
          </cell>
          <cell r="PX246" t="str">
            <v/>
          </cell>
          <cell r="PY246" t="str">
            <v/>
          </cell>
          <cell r="PZ246" t="str">
            <v/>
          </cell>
          <cell r="QA246" t="str">
            <v/>
          </cell>
          <cell r="QB246" t="str">
            <v/>
          </cell>
          <cell r="QC246" t="str">
            <v/>
          </cell>
          <cell r="QD246" t="str">
            <v/>
          </cell>
          <cell r="QE246" t="str">
            <v/>
          </cell>
          <cell r="QF246" t="str">
            <v/>
          </cell>
          <cell r="QG246" t="str">
            <v/>
          </cell>
          <cell r="QH246" t="str">
            <v/>
          </cell>
          <cell r="QI246" t="str">
            <v/>
          </cell>
          <cell r="QJ246" t="str">
            <v/>
          </cell>
          <cell r="QK246" t="str">
            <v/>
          </cell>
          <cell r="QL246" t="str">
            <v/>
          </cell>
          <cell r="QM246" t="str">
            <v/>
          </cell>
          <cell r="QN246" t="str">
            <v/>
          </cell>
          <cell r="QO246" t="str">
            <v/>
          </cell>
          <cell r="QP246" t="str">
            <v/>
          </cell>
          <cell r="QQ246" t="str">
            <v/>
          </cell>
          <cell r="QR246" t="str">
            <v/>
          </cell>
          <cell r="QS246" t="str">
            <v/>
          </cell>
          <cell r="QT246" t="str">
            <v/>
          </cell>
          <cell r="QU246" t="str">
            <v/>
          </cell>
          <cell r="QV246" t="str">
            <v/>
          </cell>
          <cell r="QW246" t="str">
            <v/>
          </cell>
          <cell r="QX246" t="str">
            <v/>
          </cell>
          <cell r="QY246" t="str">
            <v/>
          </cell>
          <cell r="QZ246" t="str">
            <v/>
          </cell>
          <cell r="RA246" t="str">
            <v/>
          </cell>
          <cell r="RB246" t="str">
            <v/>
          </cell>
          <cell r="RC246" t="str">
            <v/>
          </cell>
          <cell r="RD246" t="str">
            <v/>
          </cell>
          <cell r="RE246" t="str">
            <v/>
          </cell>
          <cell r="RF246" t="str">
            <v/>
          </cell>
          <cell r="RG246" t="str">
            <v/>
          </cell>
          <cell r="RH246" t="str">
            <v/>
          </cell>
          <cell r="RI246" t="str">
            <v/>
          </cell>
          <cell r="RL246" t="str">
            <v/>
          </cell>
        </row>
        <row r="247">
          <cell r="MM247" t="str">
            <v/>
          </cell>
          <cell r="MV247" t="str">
            <v/>
          </cell>
          <cell r="NE247" t="str">
            <v>0215cw03-Schüco - Schüco AOC 50 ST.SI (vertical) - SWISSP. V PU</v>
          </cell>
          <cell r="NN247" t="str">
            <v/>
          </cell>
          <cell r="OQ247" t="str">
            <v/>
          </cell>
          <cell r="OR247" t="str">
            <v/>
          </cell>
          <cell r="OS247" t="str">
            <v/>
          </cell>
          <cell r="OT247" t="str">
            <v/>
          </cell>
          <cell r="OU247" t="str">
            <v/>
          </cell>
          <cell r="OV247" t="str">
            <v/>
          </cell>
          <cell r="OW247" t="str">
            <v/>
          </cell>
          <cell r="OX247" t="str">
            <v/>
          </cell>
          <cell r="OY247" t="str">
            <v/>
          </cell>
          <cell r="OZ247" t="str">
            <v/>
          </cell>
          <cell r="PA247" t="str">
            <v/>
          </cell>
          <cell r="PB247" t="str">
            <v/>
          </cell>
          <cell r="PC247" t="str">
            <v/>
          </cell>
          <cell r="PD247" t="str">
            <v/>
          </cell>
          <cell r="PE247" t="str">
            <v/>
          </cell>
          <cell r="PF247" t="str">
            <v/>
          </cell>
          <cell r="PG247" t="str">
            <v/>
          </cell>
          <cell r="PH247" t="str">
            <v/>
          </cell>
          <cell r="PI247" t="str">
            <v/>
          </cell>
          <cell r="PJ247" t="str">
            <v/>
          </cell>
          <cell r="PL247" t="str">
            <v/>
          </cell>
          <cell r="PM247" t="str">
            <v/>
          </cell>
          <cell r="PN247" t="str">
            <v/>
          </cell>
          <cell r="PO247" t="str">
            <v/>
          </cell>
          <cell r="PP247" t="str">
            <v/>
          </cell>
          <cell r="PQ247" t="str">
            <v/>
          </cell>
          <cell r="PR247" t="str">
            <v/>
          </cell>
          <cell r="PS247" t="str">
            <v/>
          </cell>
          <cell r="PT247" t="str">
            <v/>
          </cell>
          <cell r="PU247" t="str">
            <v/>
          </cell>
          <cell r="PV247" t="str">
            <v/>
          </cell>
          <cell r="PW247" t="str">
            <v/>
          </cell>
          <cell r="PX247" t="str">
            <v/>
          </cell>
          <cell r="PY247" t="str">
            <v/>
          </cell>
          <cell r="PZ247" t="str">
            <v/>
          </cell>
          <cell r="QA247" t="str">
            <v/>
          </cell>
          <cell r="QB247" t="str">
            <v/>
          </cell>
          <cell r="QC247" t="str">
            <v/>
          </cell>
          <cell r="QD247" t="str">
            <v/>
          </cell>
          <cell r="QE247" t="str">
            <v/>
          </cell>
          <cell r="QF247" t="str">
            <v/>
          </cell>
          <cell r="QG247" t="str">
            <v/>
          </cell>
          <cell r="QH247" t="str">
            <v/>
          </cell>
          <cell r="QI247" t="str">
            <v/>
          </cell>
          <cell r="QJ247" t="str">
            <v/>
          </cell>
          <cell r="QK247" t="str">
            <v/>
          </cell>
          <cell r="QL247" t="str">
            <v/>
          </cell>
          <cell r="QM247" t="str">
            <v/>
          </cell>
          <cell r="QN247" t="str">
            <v/>
          </cell>
          <cell r="QO247" t="str">
            <v/>
          </cell>
          <cell r="QP247" t="str">
            <v/>
          </cell>
          <cell r="QQ247" t="str">
            <v/>
          </cell>
          <cell r="QR247" t="str">
            <v/>
          </cell>
          <cell r="QS247" t="str">
            <v/>
          </cell>
          <cell r="QT247" t="str">
            <v/>
          </cell>
          <cell r="QU247" t="str">
            <v/>
          </cell>
          <cell r="QV247" t="str">
            <v/>
          </cell>
          <cell r="QW247" t="str">
            <v/>
          </cell>
          <cell r="QX247" t="str">
            <v/>
          </cell>
          <cell r="QY247" t="str">
            <v/>
          </cell>
          <cell r="QZ247" t="str">
            <v/>
          </cell>
          <cell r="RA247" t="str">
            <v/>
          </cell>
          <cell r="RB247" t="str">
            <v/>
          </cell>
          <cell r="RC247" t="str">
            <v/>
          </cell>
          <cell r="RD247" t="str">
            <v/>
          </cell>
          <cell r="RE247" t="str">
            <v/>
          </cell>
          <cell r="RF247" t="str">
            <v/>
          </cell>
          <cell r="RG247" t="str">
            <v/>
          </cell>
          <cell r="RH247" t="str">
            <v/>
          </cell>
          <cell r="RI247" t="str">
            <v/>
          </cell>
          <cell r="RL247" t="str">
            <v/>
          </cell>
        </row>
        <row r="248">
          <cell r="MM248" t="str">
            <v/>
          </cell>
          <cell r="MV248" t="str">
            <v/>
          </cell>
          <cell r="NE248" t="str">
            <v>0214cw03-Schüco - Schüco AOC 50 TI.SI (vertical) - SWISSP. V</v>
          </cell>
          <cell r="NN248" t="str">
            <v/>
          </cell>
          <cell r="OQ248" t="str">
            <v/>
          </cell>
          <cell r="OR248" t="str">
            <v/>
          </cell>
          <cell r="OS248" t="str">
            <v/>
          </cell>
          <cell r="OT248" t="str">
            <v/>
          </cell>
          <cell r="OU248" t="str">
            <v/>
          </cell>
          <cell r="OV248" t="str">
            <v/>
          </cell>
          <cell r="OW248" t="str">
            <v/>
          </cell>
          <cell r="OX248" t="str">
            <v/>
          </cell>
          <cell r="OY248" t="str">
            <v/>
          </cell>
          <cell r="OZ248" t="str">
            <v/>
          </cell>
          <cell r="PA248" t="str">
            <v/>
          </cell>
          <cell r="PB248" t="str">
            <v/>
          </cell>
          <cell r="PC248" t="str">
            <v/>
          </cell>
          <cell r="PD248" t="str">
            <v/>
          </cell>
          <cell r="PE248" t="str">
            <v/>
          </cell>
          <cell r="PF248" t="str">
            <v/>
          </cell>
          <cell r="PG248" t="str">
            <v/>
          </cell>
          <cell r="PH248" t="str">
            <v/>
          </cell>
          <cell r="PI248" t="str">
            <v/>
          </cell>
          <cell r="PJ248" t="str">
            <v/>
          </cell>
          <cell r="PL248" t="str">
            <v/>
          </cell>
          <cell r="PM248" t="str">
            <v/>
          </cell>
          <cell r="PN248" t="str">
            <v/>
          </cell>
          <cell r="PO248" t="str">
            <v/>
          </cell>
          <cell r="PP248" t="str">
            <v/>
          </cell>
          <cell r="PQ248" t="str">
            <v/>
          </cell>
          <cell r="PR248" t="str">
            <v/>
          </cell>
          <cell r="PS248" t="str">
            <v/>
          </cell>
          <cell r="PT248" t="str">
            <v/>
          </cell>
          <cell r="PU248" t="str">
            <v/>
          </cell>
          <cell r="PV248" t="str">
            <v/>
          </cell>
          <cell r="PW248" t="str">
            <v/>
          </cell>
          <cell r="PX248" t="str">
            <v/>
          </cell>
          <cell r="PY248" t="str">
            <v/>
          </cell>
          <cell r="PZ248" t="str">
            <v/>
          </cell>
          <cell r="QA248" t="str">
            <v/>
          </cell>
          <cell r="QB248" t="str">
            <v/>
          </cell>
          <cell r="QC248" t="str">
            <v/>
          </cell>
          <cell r="QD248" t="str">
            <v/>
          </cell>
          <cell r="QE248" t="str">
            <v/>
          </cell>
          <cell r="QF248" t="str">
            <v/>
          </cell>
          <cell r="QG248" t="str">
            <v/>
          </cell>
          <cell r="QH248" t="str">
            <v/>
          </cell>
          <cell r="QI248" t="str">
            <v/>
          </cell>
          <cell r="QJ248" t="str">
            <v/>
          </cell>
          <cell r="QK248" t="str">
            <v/>
          </cell>
          <cell r="QL248" t="str">
            <v/>
          </cell>
          <cell r="QM248" t="str">
            <v/>
          </cell>
          <cell r="QN248" t="str">
            <v/>
          </cell>
          <cell r="QO248" t="str">
            <v/>
          </cell>
          <cell r="QP248" t="str">
            <v/>
          </cell>
          <cell r="QQ248" t="str">
            <v/>
          </cell>
          <cell r="QR248" t="str">
            <v/>
          </cell>
          <cell r="QS248" t="str">
            <v/>
          </cell>
          <cell r="QT248" t="str">
            <v/>
          </cell>
          <cell r="QU248" t="str">
            <v/>
          </cell>
          <cell r="QV248" t="str">
            <v/>
          </cell>
          <cell r="QW248" t="str">
            <v/>
          </cell>
          <cell r="QX248" t="str">
            <v/>
          </cell>
          <cell r="QY248" t="str">
            <v/>
          </cell>
          <cell r="QZ248" t="str">
            <v/>
          </cell>
          <cell r="RA248" t="str">
            <v/>
          </cell>
          <cell r="RB248" t="str">
            <v/>
          </cell>
          <cell r="RC248" t="str">
            <v/>
          </cell>
          <cell r="RD248" t="str">
            <v/>
          </cell>
          <cell r="RE248" t="str">
            <v/>
          </cell>
          <cell r="RF248" t="str">
            <v/>
          </cell>
          <cell r="RG248" t="str">
            <v/>
          </cell>
          <cell r="RH248" t="str">
            <v/>
          </cell>
          <cell r="RI248" t="str">
            <v/>
          </cell>
          <cell r="RL248" t="str">
            <v/>
          </cell>
        </row>
        <row r="249">
          <cell r="MM249" t="str">
            <v/>
          </cell>
          <cell r="MV249" t="str">
            <v/>
          </cell>
          <cell r="NE249" t="str">
            <v>0217cw03-Schüco - Schüco AOC 60 ST.SI (vertical) - SWISSP. V PU</v>
          </cell>
          <cell r="NN249" t="str">
            <v/>
          </cell>
          <cell r="OQ249" t="str">
            <v/>
          </cell>
          <cell r="OR249" t="str">
            <v/>
          </cell>
          <cell r="OS249" t="str">
            <v/>
          </cell>
          <cell r="OT249" t="str">
            <v/>
          </cell>
          <cell r="OU249" t="str">
            <v/>
          </cell>
          <cell r="OV249" t="str">
            <v/>
          </cell>
          <cell r="OW249" t="str">
            <v/>
          </cell>
          <cell r="OX249" t="str">
            <v/>
          </cell>
          <cell r="OY249" t="str">
            <v/>
          </cell>
          <cell r="OZ249" t="str">
            <v/>
          </cell>
          <cell r="PA249" t="str">
            <v/>
          </cell>
          <cell r="PB249" t="str">
            <v/>
          </cell>
          <cell r="PC249" t="str">
            <v/>
          </cell>
          <cell r="PD249" t="str">
            <v/>
          </cell>
          <cell r="PE249" t="str">
            <v/>
          </cell>
          <cell r="PF249" t="str">
            <v/>
          </cell>
          <cell r="PG249" t="str">
            <v/>
          </cell>
          <cell r="PH249" t="str">
            <v/>
          </cell>
          <cell r="PI249" t="str">
            <v/>
          </cell>
          <cell r="PJ249" t="str">
            <v/>
          </cell>
          <cell r="PL249" t="str">
            <v/>
          </cell>
          <cell r="PM249" t="str">
            <v/>
          </cell>
          <cell r="PN249" t="str">
            <v/>
          </cell>
          <cell r="PO249" t="str">
            <v/>
          </cell>
          <cell r="PP249" t="str">
            <v/>
          </cell>
          <cell r="PQ249" t="str">
            <v/>
          </cell>
          <cell r="PR249" t="str">
            <v/>
          </cell>
          <cell r="PS249" t="str">
            <v/>
          </cell>
          <cell r="PT249" t="str">
            <v/>
          </cell>
          <cell r="PU249" t="str">
            <v/>
          </cell>
          <cell r="PV249" t="str">
            <v/>
          </cell>
          <cell r="PW249" t="str">
            <v/>
          </cell>
          <cell r="PX249" t="str">
            <v/>
          </cell>
          <cell r="PY249" t="str">
            <v/>
          </cell>
          <cell r="PZ249" t="str">
            <v/>
          </cell>
          <cell r="QA249" t="str">
            <v/>
          </cell>
          <cell r="QB249" t="str">
            <v/>
          </cell>
          <cell r="QC249" t="str">
            <v/>
          </cell>
          <cell r="QD249" t="str">
            <v/>
          </cell>
          <cell r="QE249" t="str">
            <v/>
          </cell>
          <cell r="QF249" t="str">
            <v/>
          </cell>
          <cell r="QG249" t="str">
            <v/>
          </cell>
          <cell r="QH249" t="str">
            <v/>
          </cell>
          <cell r="QI249" t="str">
            <v/>
          </cell>
          <cell r="QJ249" t="str">
            <v/>
          </cell>
          <cell r="QK249" t="str">
            <v/>
          </cell>
          <cell r="QL249" t="str">
            <v/>
          </cell>
          <cell r="QM249" t="str">
            <v/>
          </cell>
          <cell r="QN249" t="str">
            <v/>
          </cell>
          <cell r="QO249" t="str">
            <v/>
          </cell>
          <cell r="QP249" t="str">
            <v/>
          </cell>
          <cell r="QQ249" t="str">
            <v/>
          </cell>
          <cell r="QR249" t="str">
            <v/>
          </cell>
          <cell r="QS249" t="str">
            <v/>
          </cell>
          <cell r="QT249" t="str">
            <v/>
          </cell>
          <cell r="QU249" t="str">
            <v/>
          </cell>
          <cell r="QV249" t="str">
            <v/>
          </cell>
          <cell r="QW249" t="str">
            <v/>
          </cell>
          <cell r="QX249" t="str">
            <v/>
          </cell>
          <cell r="QY249" t="str">
            <v/>
          </cell>
          <cell r="QZ249" t="str">
            <v/>
          </cell>
          <cell r="RA249" t="str">
            <v/>
          </cell>
          <cell r="RB249" t="str">
            <v/>
          </cell>
          <cell r="RC249" t="str">
            <v/>
          </cell>
          <cell r="RD249" t="str">
            <v/>
          </cell>
          <cell r="RE249" t="str">
            <v/>
          </cell>
          <cell r="RF249" t="str">
            <v/>
          </cell>
          <cell r="RG249" t="str">
            <v/>
          </cell>
          <cell r="RH249" t="str">
            <v/>
          </cell>
          <cell r="RI249" t="str">
            <v/>
          </cell>
          <cell r="RL249" t="str">
            <v/>
          </cell>
        </row>
        <row r="250">
          <cell r="MM250" t="str">
            <v/>
          </cell>
          <cell r="MV250" t="str">
            <v/>
          </cell>
          <cell r="NE250" t="str">
            <v>0216cw03-Schüco - Schüco AOC 60 TI.SI (vertical) - SWISSP. V</v>
          </cell>
          <cell r="NN250" t="str">
            <v/>
          </cell>
          <cell r="OQ250" t="str">
            <v/>
          </cell>
          <cell r="OR250" t="str">
            <v/>
          </cell>
          <cell r="OS250" t="str">
            <v/>
          </cell>
          <cell r="OT250" t="str">
            <v/>
          </cell>
          <cell r="OU250" t="str">
            <v/>
          </cell>
          <cell r="OV250" t="str">
            <v/>
          </cell>
          <cell r="OW250" t="str">
            <v/>
          </cell>
          <cell r="OX250" t="str">
            <v/>
          </cell>
          <cell r="OY250" t="str">
            <v/>
          </cell>
          <cell r="OZ250" t="str">
            <v/>
          </cell>
          <cell r="PA250" t="str">
            <v/>
          </cell>
          <cell r="PB250" t="str">
            <v/>
          </cell>
          <cell r="PC250" t="str">
            <v/>
          </cell>
          <cell r="PD250" t="str">
            <v/>
          </cell>
          <cell r="PE250" t="str">
            <v/>
          </cell>
          <cell r="PF250" t="str">
            <v/>
          </cell>
          <cell r="PG250" t="str">
            <v/>
          </cell>
          <cell r="PH250" t="str">
            <v/>
          </cell>
          <cell r="PI250" t="str">
            <v/>
          </cell>
          <cell r="PJ250" t="str">
            <v/>
          </cell>
          <cell r="PL250" t="str">
            <v/>
          </cell>
          <cell r="PM250" t="str">
            <v/>
          </cell>
          <cell r="PN250" t="str">
            <v/>
          </cell>
          <cell r="PO250" t="str">
            <v/>
          </cell>
          <cell r="PP250" t="str">
            <v/>
          </cell>
          <cell r="PQ250" t="str">
            <v/>
          </cell>
          <cell r="PR250" t="str">
            <v/>
          </cell>
          <cell r="PS250" t="str">
            <v/>
          </cell>
          <cell r="PT250" t="str">
            <v/>
          </cell>
          <cell r="PU250" t="str">
            <v/>
          </cell>
          <cell r="PV250" t="str">
            <v/>
          </cell>
          <cell r="PW250" t="str">
            <v/>
          </cell>
          <cell r="PX250" t="str">
            <v/>
          </cell>
          <cell r="PY250" t="str">
            <v/>
          </cell>
          <cell r="PZ250" t="str">
            <v/>
          </cell>
          <cell r="QA250" t="str">
            <v/>
          </cell>
          <cell r="QB250" t="str">
            <v/>
          </cell>
          <cell r="QC250" t="str">
            <v/>
          </cell>
          <cell r="QD250" t="str">
            <v/>
          </cell>
          <cell r="QE250" t="str">
            <v/>
          </cell>
          <cell r="QF250" t="str">
            <v/>
          </cell>
          <cell r="QG250" t="str">
            <v/>
          </cell>
          <cell r="QH250" t="str">
            <v/>
          </cell>
          <cell r="QI250" t="str">
            <v/>
          </cell>
          <cell r="QJ250" t="str">
            <v/>
          </cell>
          <cell r="QK250" t="str">
            <v/>
          </cell>
          <cell r="QL250" t="str">
            <v/>
          </cell>
          <cell r="QM250" t="str">
            <v/>
          </cell>
          <cell r="QN250" t="str">
            <v/>
          </cell>
          <cell r="QO250" t="str">
            <v/>
          </cell>
          <cell r="QP250" t="str">
            <v/>
          </cell>
          <cell r="QQ250" t="str">
            <v/>
          </cell>
          <cell r="QR250" t="str">
            <v/>
          </cell>
          <cell r="QS250" t="str">
            <v/>
          </cell>
          <cell r="QT250" t="str">
            <v/>
          </cell>
          <cell r="QU250" t="str">
            <v/>
          </cell>
          <cell r="QV250" t="str">
            <v/>
          </cell>
          <cell r="QW250" t="str">
            <v/>
          </cell>
          <cell r="QX250" t="str">
            <v/>
          </cell>
          <cell r="QY250" t="str">
            <v/>
          </cell>
          <cell r="QZ250" t="str">
            <v/>
          </cell>
          <cell r="RA250" t="str">
            <v/>
          </cell>
          <cell r="RB250" t="str">
            <v/>
          </cell>
          <cell r="RC250" t="str">
            <v/>
          </cell>
          <cell r="RD250" t="str">
            <v/>
          </cell>
          <cell r="RE250" t="str">
            <v/>
          </cell>
          <cell r="RF250" t="str">
            <v/>
          </cell>
          <cell r="RG250" t="str">
            <v/>
          </cell>
          <cell r="RH250" t="str">
            <v/>
          </cell>
          <cell r="RI250" t="str">
            <v/>
          </cell>
          <cell r="RL250" t="str">
            <v/>
          </cell>
        </row>
        <row r="251">
          <cell r="MM251" t="str">
            <v/>
          </cell>
          <cell r="MV251" t="str">
            <v/>
          </cell>
          <cell r="NE251" t="str">
            <v>0451cw03-Schüco - Schüco FW 50+.SI green - SWISSP. Ultimate</v>
          </cell>
          <cell r="NN251" t="str">
            <v/>
          </cell>
          <cell r="OQ251" t="str">
            <v/>
          </cell>
          <cell r="OR251" t="str">
            <v/>
          </cell>
          <cell r="OS251" t="str">
            <v/>
          </cell>
          <cell r="OT251" t="str">
            <v/>
          </cell>
          <cell r="OU251" t="str">
            <v/>
          </cell>
          <cell r="OV251" t="str">
            <v/>
          </cell>
          <cell r="OW251" t="str">
            <v/>
          </cell>
          <cell r="OX251" t="str">
            <v/>
          </cell>
          <cell r="OY251" t="str">
            <v/>
          </cell>
          <cell r="OZ251" t="str">
            <v/>
          </cell>
          <cell r="PA251" t="str">
            <v/>
          </cell>
          <cell r="PB251" t="str">
            <v/>
          </cell>
          <cell r="PC251" t="str">
            <v/>
          </cell>
          <cell r="PD251" t="str">
            <v/>
          </cell>
          <cell r="PE251" t="str">
            <v/>
          </cell>
          <cell r="PF251" t="str">
            <v/>
          </cell>
          <cell r="PG251" t="str">
            <v/>
          </cell>
          <cell r="PH251" t="str">
            <v/>
          </cell>
          <cell r="PI251" t="str">
            <v/>
          </cell>
          <cell r="PJ251" t="str">
            <v/>
          </cell>
          <cell r="PL251" t="str">
            <v/>
          </cell>
          <cell r="PM251" t="str">
            <v/>
          </cell>
          <cell r="PN251" t="str">
            <v/>
          </cell>
          <cell r="PO251" t="str">
            <v/>
          </cell>
          <cell r="PP251" t="str">
            <v/>
          </cell>
          <cell r="PQ251" t="str">
            <v/>
          </cell>
          <cell r="PR251" t="str">
            <v/>
          </cell>
          <cell r="PS251" t="str">
            <v/>
          </cell>
          <cell r="PT251" t="str">
            <v/>
          </cell>
          <cell r="PU251" t="str">
            <v/>
          </cell>
          <cell r="PV251" t="str">
            <v/>
          </cell>
          <cell r="PW251" t="str">
            <v/>
          </cell>
          <cell r="PX251" t="str">
            <v/>
          </cell>
          <cell r="PY251" t="str">
            <v/>
          </cell>
          <cell r="PZ251" t="str">
            <v/>
          </cell>
          <cell r="QA251" t="str">
            <v/>
          </cell>
          <cell r="QB251" t="str">
            <v/>
          </cell>
          <cell r="QC251" t="str">
            <v/>
          </cell>
          <cell r="QD251" t="str">
            <v/>
          </cell>
          <cell r="QE251" t="str">
            <v/>
          </cell>
          <cell r="QF251" t="str">
            <v/>
          </cell>
          <cell r="QG251" t="str">
            <v/>
          </cell>
          <cell r="QH251" t="str">
            <v/>
          </cell>
          <cell r="QI251" t="str">
            <v/>
          </cell>
          <cell r="QJ251" t="str">
            <v/>
          </cell>
          <cell r="QK251" t="str">
            <v/>
          </cell>
          <cell r="QL251" t="str">
            <v/>
          </cell>
          <cell r="QM251" t="str">
            <v/>
          </cell>
          <cell r="QN251" t="str">
            <v/>
          </cell>
          <cell r="QO251" t="str">
            <v/>
          </cell>
          <cell r="QP251" t="str">
            <v/>
          </cell>
          <cell r="QQ251" t="str">
            <v/>
          </cell>
          <cell r="QR251" t="str">
            <v/>
          </cell>
          <cell r="QS251" t="str">
            <v/>
          </cell>
          <cell r="QT251" t="str">
            <v/>
          </cell>
          <cell r="QU251" t="str">
            <v/>
          </cell>
          <cell r="QV251" t="str">
            <v/>
          </cell>
          <cell r="QW251" t="str">
            <v/>
          </cell>
          <cell r="QX251" t="str">
            <v/>
          </cell>
          <cell r="QY251" t="str">
            <v/>
          </cell>
          <cell r="QZ251" t="str">
            <v/>
          </cell>
          <cell r="RA251" t="str">
            <v/>
          </cell>
          <cell r="RB251" t="str">
            <v/>
          </cell>
          <cell r="RC251" t="str">
            <v/>
          </cell>
          <cell r="RD251" t="str">
            <v/>
          </cell>
          <cell r="RE251" t="str">
            <v/>
          </cell>
          <cell r="RF251" t="str">
            <v/>
          </cell>
          <cell r="RG251" t="str">
            <v/>
          </cell>
          <cell r="RH251" t="str">
            <v/>
          </cell>
          <cell r="RI251" t="str">
            <v/>
          </cell>
          <cell r="RL251" t="str">
            <v/>
          </cell>
        </row>
        <row r="252">
          <cell r="MM252" t="str">
            <v/>
          </cell>
          <cell r="MV252" t="str">
            <v/>
          </cell>
          <cell r="NE252" t="str">
            <v>0173cw03-Schüco - Schüco FW 50+.SI Passive House certified (aluminium pressure plate) - SWISSP. V</v>
          </cell>
          <cell r="NN252" t="str">
            <v/>
          </cell>
          <cell r="OQ252" t="str">
            <v/>
          </cell>
          <cell r="OR252" t="str">
            <v/>
          </cell>
          <cell r="OS252" t="str">
            <v/>
          </cell>
          <cell r="OT252" t="str">
            <v/>
          </cell>
          <cell r="OU252" t="str">
            <v/>
          </cell>
          <cell r="OV252" t="str">
            <v/>
          </cell>
          <cell r="OW252" t="str">
            <v/>
          </cell>
          <cell r="OX252" t="str">
            <v/>
          </cell>
          <cell r="OY252" t="str">
            <v/>
          </cell>
          <cell r="OZ252" t="str">
            <v/>
          </cell>
          <cell r="PA252" t="str">
            <v/>
          </cell>
          <cell r="PB252" t="str">
            <v/>
          </cell>
          <cell r="PC252" t="str">
            <v/>
          </cell>
          <cell r="PD252" t="str">
            <v/>
          </cell>
          <cell r="PE252" t="str">
            <v/>
          </cell>
          <cell r="PF252" t="str">
            <v/>
          </cell>
          <cell r="PG252" t="str">
            <v/>
          </cell>
          <cell r="PH252" t="str">
            <v/>
          </cell>
          <cell r="PI252" t="str">
            <v/>
          </cell>
          <cell r="PJ252" t="str">
            <v/>
          </cell>
          <cell r="PL252" t="str">
            <v/>
          </cell>
          <cell r="PM252" t="str">
            <v/>
          </cell>
          <cell r="PN252" t="str">
            <v/>
          </cell>
          <cell r="PO252" t="str">
            <v/>
          </cell>
          <cell r="PP252" t="str">
            <v/>
          </cell>
          <cell r="PQ252" t="str">
            <v/>
          </cell>
          <cell r="PR252" t="str">
            <v/>
          </cell>
          <cell r="PS252" t="str">
            <v/>
          </cell>
          <cell r="PT252" t="str">
            <v/>
          </cell>
          <cell r="PU252" t="str">
            <v/>
          </cell>
          <cell r="PV252" t="str">
            <v/>
          </cell>
          <cell r="PW252" t="str">
            <v/>
          </cell>
          <cell r="PX252" t="str">
            <v/>
          </cell>
          <cell r="PY252" t="str">
            <v/>
          </cell>
          <cell r="PZ252" t="str">
            <v/>
          </cell>
          <cell r="QA252" t="str">
            <v/>
          </cell>
          <cell r="QB252" t="str">
            <v/>
          </cell>
          <cell r="QC252" t="str">
            <v/>
          </cell>
          <cell r="QD252" t="str">
            <v/>
          </cell>
          <cell r="QE252" t="str">
            <v/>
          </cell>
          <cell r="QF252" t="str">
            <v/>
          </cell>
          <cell r="QG252" t="str">
            <v/>
          </cell>
          <cell r="QH252" t="str">
            <v/>
          </cell>
          <cell r="QI252" t="str">
            <v/>
          </cell>
          <cell r="QJ252" t="str">
            <v/>
          </cell>
          <cell r="QK252" t="str">
            <v/>
          </cell>
          <cell r="QL252" t="str">
            <v/>
          </cell>
          <cell r="QM252" t="str">
            <v/>
          </cell>
          <cell r="QN252" t="str">
            <v/>
          </cell>
          <cell r="QO252" t="str">
            <v/>
          </cell>
          <cell r="QP252" t="str">
            <v/>
          </cell>
          <cell r="QQ252" t="str">
            <v/>
          </cell>
          <cell r="QR252" t="str">
            <v/>
          </cell>
          <cell r="QS252" t="str">
            <v/>
          </cell>
          <cell r="QT252" t="str">
            <v/>
          </cell>
          <cell r="QU252" t="str">
            <v/>
          </cell>
          <cell r="QV252" t="str">
            <v/>
          </cell>
          <cell r="QW252" t="str">
            <v/>
          </cell>
          <cell r="QX252" t="str">
            <v/>
          </cell>
          <cell r="QY252" t="str">
            <v/>
          </cell>
          <cell r="QZ252" t="str">
            <v/>
          </cell>
          <cell r="RA252" t="str">
            <v/>
          </cell>
          <cell r="RB252" t="str">
            <v/>
          </cell>
          <cell r="RC252" t="str">
            <v/>
          </cell>
          <cell r="RD252" t="str">
            <v/>
          </cell>
          <cell r="RE252" t="str">
            <v/>
          </cell>
          <cell r="RF252" t="str">
            <v/>
          </cell>
          <cell r="RG252" t="str">
            <v/>
          </cell>
          <cell r="RH252" t="str">
            <v/>
          </cell>
          <cell r="RI252" t="str">
            <v/>
          </cell>
          <cell r="RL252" t="str">
            <v/>
          </cell>
        </row>
        <row r="253">
          <cell r="MM253" t="str">
            <v/>
          </cell>
          <cell r="MV253" t="str">
            <v/>
          </cell>
          <cell r="NE253" t="str">
            <v>0175cw03-Schüco - Schüco FW 60+.SI Passive House certified (aluminium pressure plate) - SWISSP. V</v>
          </cell>
          <cell r="NN253" t="str">
            <v/>
          </cell>
          <cell r="OQ253" t="str">
            <v/>
          </cell>
          <cell r="OR253" t="str">
            <v/>
          </cell>
          <cell r="OS253" t="str">
            <v/>
          </cell>
          <cell r="OT253" t="str">
            <v/>
          </cell>
          <cell r="OU253" t="str">
            <v/>
          </cell>
          <cell r="OV253" t="str">
            <v/>
          </cell>
          <cell r="OW253" t="str">
            <v/>
          </cell>
          <cell r="OX253" t="str">
            <v/>
          </cell>
          <cell r="OY253" t="str">
            <v/>
          </cell>
          <cell r="OZ253" t="str">
            <v/>
          </cell>
          <cell r="PA253" t="str">
            <v/>
          </cell>
          <cell r="PB253" t="str">
            <v/>
          </cell>
          <cell r="PC253" t="str">
            <v/>
          </cell>
          <cell r="PD253" t="str">
            <v/>
          </cell>
          <cell r="PE253" t="str">
            <v/>
          </cell>
          <cell r="PF253" t="str">
            <v/>
          </cell>
          <cell r="PG253" t="str">
            <v/>
          </cell>
          <cell r="PH253" t="str">
            <v/>
          </cell>
          <cell r="PI253" t="str">
            <v/>
          </cell>
          <cell r="PJ253" t="str">
            <v/>
          </cell>
          <cell r="PL253" t="str">
            <v/>
          </cell>
          <cell r="PM253" t="str">
            <v/>
          </cell>
          <cell r="PN253" t="str">
            <v/>
          </cell>
          <cell r="PO253" t="str">
            <v/>
          </cell>
          <cell r="PP253" t="str">
            <v/>
          </cell>
          <cell r="PQ253" t="str">
            <v/>
          </cell>
          <cell r="PR253" t="str">
            <v/>
          </cell>
          <cell r="PS253" t="str">
            <v/>
          </cell>
          <cell r="PT253" t="str">
            <v/>
          </cell>
          <cell r="PU253" t="str">
            <v/>
          </cell>
          <cell r="PV253" t="str">
            <v/>
          </cell>
          <cell r="PW253" t="str">
            <v/>
          </cell>
          <cell r="PX253" t="str">
            <v/>
          </cell>
          <cell r="PY253" t="str">
            <v/>
          </cell>
          <cell r="PZ253" t="str">
            <v/>
          </cell>
          <cell r="QA253" t="str">
            <v/>
          </cell>
          <cell r="QB253" t="str">
            <v/>
          </cell>
          <cell r="QC253" t="str">
            <v/>
          </cell>
          <cell r="QD253" t="str">
            <v/>
          </cell>
          <cell r="QE253" t="str">
            <v/>
          </cell>
          <cell r="QF253" t="str">
            <v/>
          </cell>
          <cell r="QG253" t="str">
            <v/>
          </cell>
          <cell r="QH253" t="str">
            <v/>
          </cell>
          <cell r="QI253" t="str">
            <v/>
          </cell>
          <cell r="QJ253" t="str">
            <v/>
          </cell>
          <cell r="QK253" t="str">
            <v/>
          </cell>
          <cell r="QL253" t="str">
            <v/>
          </cell>
          <cell r="QM253" t="str">
            <v/>
          </cell>
          <cell r="QN253" t="str">
            <v/>
          </cell>
          <cell r="QO253" t="str">
            <v/>
          </cell>
          <cell r="QP253" t="str">
            <v/>
          </cell>
          <cell r="QQ253" t="str">
            <v/>
          </cell>
          <cell r="QR253" t="str">
            <v/>
          </cell>
          <cell r="QS253" t="str">
            <v/>
          </cell>
          <cell r="QT253" t="str">
            <v/>
          </cell>
          <cell r="QU253" t="str">
            <v/>
          </cell>
          <cell r="QV253" t="str">
            <v/>
          </cell>
          <cell r="QW253" t="str">
            <v/>
          </cell>
          <cell r="QX253" t="str">
            <v/>
          </cell>
          <cell r="QY253" t="str">
            <v/>
          </cell>
          <cell r="QZ253" t="str">
            <v/>
          </cell>
          <cell r="RA253" t="str">
            <v/>
          </cell>
          <cell r="RB253" t="str">
            <v/>
          </cell>
          <cell r="RC253" t="str">
            <v/>
          </cell>
          <cell r="RD253" t="str">
            <v/>
          </cell>
          <cell r="RE253" t="str">
            <v/>
          </cell>
          <cell r="RF253" t="str">
            <v/>
          </cell>
          <cell r="RG253" t="str">
            <v/>
          </cell>
          <cell r="RH253" t="str">
            <v/>
          </cell>
          <cell r="RI253" t="str">
            <v/>
          </cell>
          <cell r="RL253" t="str">
            <v/>
          </cell>
        </row>
        <row r="254">
          <cell r="MM254" t="str">
            <v/>
          </cell>
          <cell r="MV254" t="str">
            <v/>
          </cell>
          <cell r="NE254" t="str">
            <v>0538ic03-JET - BA5/6 PH, Glasdach - SWISSP. V</v>
          </cell>
          <cell r="NN254" t="str">
            <v/>
          </cell>
          <cell r="OQ254" t="str">
            <v/>
          </cell>
          <cell r="OR254" t="str">
            <v/>
          </cell>
          <cell r="OS254" t="str">
            <v/>
          </cell>
          <cell r="OT254" t="str">
            <v/>
          </cell>
          <cell r="OU254" t="str">
            <v/>
          </cell>
          <cell r="OV254" t="str">
            <v/>
          </cell>
          <cell r="OW254" t="str">
            <v/>
          </cell>
          <cell r="OX254" t="str">
            <v/>
          </cell>
          <cell r="OY254" t="str">
            <v/>
          </cell>
          <cell r="OZ254" t="str">
            <v/>
          </cell>
          <cell r="PA254" t="str">
            <v/>
          </cell>
          <cell r="PB254" t="str">
            <v/>
          </cell>
          <cell r="PC254" t="str">
            <v/>
          </cell>
          <cell r="PD254" t="str">
            <v/>
          </cell>
          <cell r="PE254" t="str">
            <v/>
          </cell>
          <cell r="PF254" t="str">
            <v/>
          </cell>
          <cell r="PG254" t="str">
            <v/>
          </cell>
          <cell r="PH254" t="str">
            <v/>
          </cell>
          <cell r="PI254" t="str">
            <v/>
          </cell>
          <cell r="PJ254" t="str">
            <v/>
          </cell>
          <cell r="PL254" t="str">
            <v/>
          </cell>
          <cell r="PM254" t="str">
            <v/>
          </cell>
          <cell r="PN254" t="str">
            <v/>
          </cell>
          <cell r="PO254" t="str">
            <v/>
          </cell>
          <cell r="PP254" t="str">
            <v/>
          </cell>
          <cell r="PQ254" t="str">
            <v/>
          </cell>
          <cell r="PR254" t="str">
            <v/>
          </cell>
          <cell r="PS254" t="str">
            <v/>
          </cell>
          <cell r="PT254" t="str">
            <v/>
          </cell>
          <cell r="PU254" t="str">
            <v/>
          </cell>
          <cell r="PV254" t="str">
            <v/>
          </cell>
          <cell r="PW254" t="str">
            <v/>
          </cell>
          <cell r="PX254" t="str">
            <v/>
          </cell>
          <cell r="PY254" t="str">
            <v/>
          </cell>
          <cell r="PZ254" t="str">
            <v/>
          </cell>
          <cell r="QA254" t="str">
            <v/>
          </cell>
          <cell r="QB254" t="str">
            <v/>
          </cell>
          <cell r="QC254" t="str">
            <v/>
          </cell>
          <cell r="QD254" t="str">
            <v/>
          </cell>
          <cell r="QE254" t="str">
            <v/>
          </cell>
          <cell r="QF254" t="str">
            <v/>
          </cell>
          <cell r="QG254" t="str">
            <v/>
          </cell>
          <cell r="QH254" t="str">
            <v/>
          </cell>
          <cell r="QI254" t="str">
            <v/>
          </cell>
          <cell r="QJ254" t="str">
            <v/>
          </cell>
          <cell r="QK254" t="str">
            <v/>
          </cell>
          <cell r="QL254" t="str">
            <v/>
          </cell>
          <cell r="QM254" t="str">
            <v/>
          </cell>
          <cell r="QN254" t="str">
            <v/>
          </cell>
          <cell r="QO254" t="str">
            <v/>
          </cell>
          <cell r="QP254" t="str">
            <v/>
          </cell>
          <cell r="QQ254" t="str">
            <v/>
          </cell>
          <cell r="QR254" t="str">
            <v/>
          </cell>
          <cell r="QS254" t="str">
            <v/>
          </cell>
          <cell r="QT254" t="str">
            <v/>
          </cell>
          <cell r="QU254" t="str">
            <v/>
          </cell>
          <cell r="QV254" t="str">
            <v/>
          </cell>
          <cell r="QW254" t="str">
            <v/>
          </cell>
          <cell r="QX254" t="str">
            <v/>
          </cell>
          <cell r="QY254" t="str">
            <v/>
          </cell>
          <cell r="QZ254" t="str">
            <v/>
          </cell>
          <cell r="RA254" t="str">
            <v/>
          </cell>
          <cell r="RB254" t="str">
            <v/>
          </cell>
          <cell r="RC254" t="str">
            <v/>
          </cell>
          <cell r="RD254" t="str">
            <v/>
          </cell>
          <cell r="RE254" t="str">
            <v/>
          </cell>
          <cell r="RF254" t="str">
            <v/>
          </cell>
          <cell r="RG254" t="str">
            <v/>
          </cell>
          <cell r="RH254" t="str">
            <v/>
          </cell>
          <cell r="RI254" t="str">
            <v/>
          </cell>
          <cell r="RL254" t="str">
            <v/>
          </cell>
        </row>
        <row r="255">
          <cell r="MM255" t="str">
            <v/>
          </cell>
          <cell r="MV255" t="str">
            <v/>
          </cell>
          <cell r="NE255" t="str">
            <v>0159ic03-LAMILUX - LAMILUX CI-System Glasarchitektur PR60 energysave (inclined) - SuperSp. Tri-Seal PU</v>
          </cell>
          <cell r="NN255" t="str">
            <v/>
          </cell>
          <cell r="OQ255" t="str">
            <v/>
          </cell>
          <cell r="OR255" t="str">
            <v/>
          </cell>
          <cell r="OS255" t="str">
            <v/>
          </cell>
          <cell r="OT255" t="str">
            <v/>
          </cell>
          <cell r="OU255" t="str">
            <v/>
          </cell>
          <cell r="OV255" t="str">
            <v/>
          </cell>
          <cell r="OW255" t="str">
            <v/>
          </cell>
          <cell r="OX255" t="str">
            <v/>
          </cell>
          <cell r="OY255" t="str">
            <v/>
          </cell>
          <cell r="OZ255" t="str">
            <v/>
          </cell>
          <cell r="PA255" t="str">
            <v/>
          </cell>
          <cell r="PB255" t="str">
            <v/>
          </cell>
          <cell r="PC255" t="str">
            <v/>
          </cell>
          <cell r="PD255" t="str">
            <v/>
          </cell>
          <cell r="PE255" t="str">
            <v/>
          </cell>
          <cell r="PF255" t="str">
            <v/>
          </cell>
          <cell r="PG255" t="str">
            <v/>
          </cell>
          <cell r="PH255" t="str">
            <v/>
          </cell>
          <cell r="PI255" t="str">
            <v/>
          </cell>
          <cell r="PJ255" t="str">
            <v/>
          </cell>
          <cell r="PL255" t="str">
            <v/>
          </cell>
          <cell r="PM255" t="str">
            <v/>
          </cell>
          <cell r="PN255" t="str">
            <v/>
          </cell>
          <cell r="PO255" t="str">
            <v/>
          </cell>
          <cell r="PP255" t="str">
            <v/>
          </cell>
          <cell r="PQ255" t="str">
            <v/>
          </cell>
          <cell r="PR255" t="str">
            <v/>
          </cell>
          <cell r="PS255" t="str">
            <v/>
          </cell>
          <cell r="PT255" t="str">
            <v/>
          </cell>
          <cell r="PU255" t="str">
            <v/>
          </cell>
          <cell r="PV255" t="str">
            <v/>
          </cell>
          <cell r="PW255" t="str">
            <v/>
          </cell>
          <cell r="PX255" t="str">
            <v/>
          </cell>
          <cell r="PY255" t="str">
            <v/>
          </cell>
          <cell r="PZ255" t="str">
            <v/>
          </cell>
          <cell r="QA255" t="str">
            <v/>
          </cell>
          <cell r="QB255" t="str">
            <v/>
          </cell>
          <cell r="QC255" t="str">
            <v/>
          </cell>
          <cell r="QD255" t="str">
            <v/>
          </cell>
          <cell r="QE255" t="str">
            <v/>
          </cell>
          <cell r="QF255" t="str">
            <v/>
          </cell>
          <cell r="QG255" t="str">
            <v/>
          </cell>
          <cell r="QH255" t="str">
            <v/>
          </cell>
          <cell r="QI255" t="str">
            <v/>
          </cell>
          <cell r="QJ255" t="str">
            <v/>
          </cell>
          <cell r="QK255" t="str">
            <v/>
          </cell>
          <cell r="QL255" t="str">
            <v/>
          </cell>
          <cell r="QM255" t="str">
            <v/>
          </cell>
          <cell r="QN255" t="str">
            <v/>
          </cell>
          <cell r="QO255" t="str">
            <v/>
          </cell>
          <cell r="QP255" t="str">
            <v/>
          </cell>
          <cell r="QQ255" t="str">
            <v/>
          </cell>
          <cell r="QR255" t="str">
            <v/>
          </cell>
          <cell r="QS255" t="str">
            <v/>
          </cell>
          <cell r="QT255" t="str">
            <v/>
          </cell>
          <cell r="QU255" t="str">
            <v/>
          </cell>
          <cell r="QV255" t="str">
            <v/>
          </cell>
          <cell r="QW255" t="str">
            <v/>
          </cell>
          <cell r="QX255" t="str">
            <v/>
          </cell>
          <cell r="QY255" t="str">
            <v/>
          </cell>
          <cell r="QZ255" t="str">
            <v/>
          </cell>
          <cell r="RA255" t="str">
            <v/>
          </cell>
          <cell r="RB255" t="str">
            <v/>
          </cell>
          <cell r="RC255" t="str">
            <v/>
          </cell>
          <cell r="RD255" t="str">
            <v/>
          </cell>
          <cell r="RE255" t="str">
            <v/>
          </cell>
          <cell r="RF255" t="str">
            <v/>
          </cell>
          <cell r="RG255" t="str">
            <v/>
          </cell>
          <cell r="RH255" t="str">
            <v/>
          </cell>
          <cell r="RI255" t="str">
            <v/>
          </cell>
          <cell r="RL255" t="str">
            <v/>
          </cell>
        </row>
        <row r="256">
          <cell r="MM256" t="str">
            <v/>
          </cell>
          <cell r="MV256" t="str">
            <v/>
          </cell>
          <cell r="NE256" t="str">
            <v>0210ic03-RAICO - THERM+ 50 H-I (inclined) - SWISSP. V</v>
          </cell>
          <cell r="NN256" t="str">
            <v/>
          </cell>
          <cell r="OQ256" t="str">
            <v/>
          </cell>
          <cell r="OR256" t="str">
            <v/>
          </cell>
          <cell r="OS256" t="str">
            <v/>
          </cell>
          <cell r="OT256" t="str">
            <v/>
          </cell>
          <cell r="OU256" t="str">
            <v/>
          </cell>
          <cell r="OV256" t="str">
            <v/>
          </cell>
          <cell r="OW256" t="str">
            <v/>
          </cell>
          <cell r="OX256" t="str">
            <v/>
          </cell>
          <cell r="OY256" t="str">
            <v/>
          </cell>
          <cell r="OZ256" t="str">
            <v/>
          </cell>
          <cell r="PA256" t="str">
            <v/>
          </cell>
          <cell r="PB256" t="str">
            <v/>
          </cell>
          <cell r="PC256" t="str">
            <v/>
          </cell>
          <cell r="PD256" t="str">
            <v/>
          </cell>
          <cell r="PE256" t="str">
            <v/>
          </cell>
          <cell r="PF256" t="str">
            <v/>
          </cell>
          <cell r="PG256" t="str">
            <v/>
          </cell>
          <cell r="PH256" t="str">
            <v/>
          </cell>
          <cell r="PI256" t="str">
            <v/>
          </cell>
          <cell r="PJ256" t="str">
            <v/>
          </cell>
          <cell r="PL256" t="str">
            <v/>
          </cell>
          <cell r="PM256" t="str">
            <v/>
          </cell>
          <cell r="PN256" t="str">
            <v/>
          </cell>
          <cell r="PO256" t="str">
            <v/>
          </cell>
          <cell r="PP256" t="str">
            <v/>
          </cell>
          <cell r="PQ256" t="str">
            <v/>
          </cell>
          <cell r="PR256" t="str">
            <v/>
          </cell>
          <cell r="PS256" t="str">
            <v/>
          </cell>
          <cell r="PT256" t="str">
            <v/>
          </cell>
          <cell r="PU256" t="str">
            <v/>
          </cell>
          <cell r="PV256" t="str">
            <v/>
          </cell>
          <cell r="PW256" t="str">
            <v/>
          </cell>
          <cell r="PX256" t="str">
            <v/>
          </cell>
          <cell r="PY256" t="str">
            <v/>
          </cell>
          <cell r="PZ256" t="str">
            <v/>
          </cell>
          <cell r="QA256" t="str">
            <v/>
          </cell>
          <cell r="QB256" t="str">
            <v/>
          </cell>
          <cell r="QC256" t="str">
            <v/>
          </cell>
          <cell r="QD256" t="str">
            <v/>
          </cell>
          <cell r="QE256" t="str">
            <v/>
          </cell>
          <cell r="QF256" t="str">
            <v/>
          </cell>
          <cell r="QG256" t="str">
            <v/>
          </cell>
          <cell r="QH256" t="str">
            <v/>
          </cell>
          <cell r="QI256" t="str">
            <v/>
          </cell>
          <cell r="QJ256" t="str">
            <v/>
          </cell>
          <cell r="QK256" t="str">
            <v/>
          </cell>
          <cell r="QL256" t="str">
            <v/>
          </cell>
          <cell r="QM256" t="str">
            <v/>
          </cell>
          <cell r="QN256" t="str">
            <v/>
          </cell>
          <cell r="QO256" t="str">
            <v/>
          </cell>
          <cell r="QP256" t="str">
            <v/>
          </cell>
          <cell r="QQ256" t="str">
            <v/>
          </cell>
          <cell r="QR256" t="str">
            <v/>
          </cell>
          <cell r="QS256" t="str">
            <v/>
          </cell>
          <cell r="QT256" t="str">
            <v/>
          </cell>
          <cell r="QU256" t="str">
            <v/>
          </cell>
          <cell r="QV256" t="str">
            <v/>
          </cell>
          <cell r="QW256" t="str">
            <v/>
          </cell>
          <cell r="QX256" t="str">
            <v/>
          </cell>
          <cell r="QY256" t="str">
            <v/>
          </cell>
          <cell r="QZ256" t="str">
            <v/>
          </cell>
          <cell r="RA256" t="str">
            <v/>
          </cell>
          <cell r="RB256" t="str">
            <v/>
          </cell>
          <cell r="RC256" t="str">
            <v/>
          </cell>
          <cell r="RD256" t="str">
            <v/>
          </cell>
          <cell r="RE256" t="str">
            <v/>
          </cell>
          <cell r="RF256" t="str">
            <v/>
          </cell>
          <cell r="RG256" t="str">
            <v/>
          </cell>
          <cell r="RH256" t="str">
            <v/>
          </cell>
          <cell r="RI256" t="str">
            <v/>
          </cell>
          <cell r="RL256" t="str">
            <v/>
          </cell>
        </row>
        <row r="257">
          <cell r="MM257" t="str">
            <v/>
          </cell>
          <cell r="MV257" t="str">
            <v/>
          </cell>
          <cell r="NE257" t="str">
            <v>0209ic03-RAICO - THERM+ 50 S-I (inclined) - SWISSP. V</v>
          </cell>
          <cell r="NN257" t="str">
            <v/>
          </cell>
          <cell r="OQ257" t="str">
            <v/>
          </cell>
          <cell r="OR257" t="str">
            <v/>
          </cell>
          <cell r="OS257" t="str">
            <v/>
          </cell>
          <cell r="OT257" t="str">
            <v/>
          </cell>
          <cell r="OU257" t="str">
            <v/>
          </cell>
          <cell r="OV257" t="str">
            <v/>
          </cell>
          <cell r="OW257" t="str">
            <v/>
          </cell>
          <cell r="OX257" t="str">
            <v/>
          </cell>
          <cell r="OY257" t="str">
            <v/>
          </cell>
          <cell r="OZ257" t="str">
            <v/>
          </cell>
          <cell r="PA257" t="str">
            <v/>
          </cell>
          <cell r="PB257" t="str">
            <v/>
          </cell>
          <cell r="PC257" t="str">
            <v/>
          </cell>
          <cell r="PD257" t="str">
            <v/>
          </cell>
          <cell r="PE257" t="str">
            <v/>
          </cell>
          <cell r="PF257" t="str">
            <v/>
          </cell>
          <cell r="PG257" t="str">
            <v/>
          </cell>
          <cell r="PH257" t="str">
            <v/>
          </cell>
          <cell r="PI257" t="str">
            <v/>
          </cell>
          <cell r="PJ257" t="str">
            <v/>
          </cell>
          <cell r="PL257" t="str">
            <v/>
          </cell>
          <cell r="PM257" t="str">
            <v/>
          </cell>
          <cell r="PN257" t="str">
            <v/>
          </cell>
          <cell r="PO257" t="str">
            <v/>
          </cell>
          <cell r="PP257" t="str">
            <v/>
          </cell>
          <cell r="PQ257" t="str">
            <v/>
          </cell>
          <cell r="PR257" t="str">
            <v/>
          </cell>
          <cell r="PS257" t="str">
            <v/>
          </cell>
          <cell r="PT257" t="str">
            <v/>
          </cell>
          <cell r="PU257" t="str">
            <v/>
          </cell>
          <cell r="PV257" t="str">
            <v/>
          </cell>
          <cell r="PW257" t="str">
            <v/>
          </cell>
          <cell r="PX257" t="str">
            <v/>
          </cell>
          <cell r="PY257" t="str">
            <v/>
          </cell>
          <cell r="PZ257" t="str">
            <v/>
          </cell>
          <cell r="QA257" t="str">
            <v/>
          </cell>
          <cell r="QB257" t="str">
            <v/>
          </cell>
          <cell r="QC257" t="str">
            <v/>
          </cell>
          <cell r="QD257" t="str">
            <v/>
          </cell>
          <cell r="QE257" t="str">
            <v/>
          </cell>
          <cell r="QF257" t="str">
            <v/>
          </cell>
          <cell r="QG257" t="str">
            <v/>
          </cell>
          <cell r="QH257" t="str">
            <v/>
          </cell>
          <cell r="QI257" t="str">
            <v/>
          </cell>
          <cell r="QJ257" t="str">
            <v/>
          </cell>
          <cell r="QK257" t="str">
            <v/>
          </cell>
          <cell r="QL257" t="str">
            <v/>
          </cell>
          <cell r="QM257" t="str">
            <v/>
          </cell>
          <cell r="QN257" t="str">
            <v/>
          </cell>
          <cell r="QO257" t="str">
            <v/>
          </cell>
          <cell r="QP257" t="str">
            <v/>
          </cell>
          <cell r="QQ257" t="str">
            <v/>
          </cell>
          <cell r="QR257" t="str">
            <v/>
          </cell>
          <cell r="QS257" t="str">
            <v/>
          </cell>
          <cell r="QT257" t="str">
            <v/>
          </cell>
          <cell r="QU257" t="str">
            <v/>
          </cell>
          <cell r="QV257" t="str">
            <v/>
          </cell>
          <cell r="QW257" t="str">
            <v/>
          </cell>
          <cell r="QX257" t="str">
            <v/>
          </cell>
          <cell r="QY257" t="str">
            <v/>
          </cell>
          <cell r="QZ257" t="str">
            <v/>
          </cell>
          <cell r="RA257" t="str">
            <v/>
          </cell>
          <cell r="RB257" t="str">
            <v/>
          </cell>
          <cell r="RC257" t="str">
            <v/>
          </cell>
          <cell r="RD257" t="str">
            <v/>
          </cell>
          <cell r="RE257" t="str">
            <v/>
          </cell>
          <cell r="RF257" t="str">
            <v/>
          </cell>
          <cell r="RG257" t="str">
            <v/>
          </cell>
          <cell r="RH257" t="str">
            <v/>
          </cell>
          <cell r="RI257" t="str">
            <v/>
          </cell>
          <cell r="RL257" t="str">
            <v/>
          </cell>
        </row>
        <row r="258">
          <cell r="MM258" t="str">
            <v/>
          </cell>
          <cell r="MV258" t="str">
            <v/>
          </cell>
          <cell r="NE258" t="str">
            <v>0208ic03-RAICO - THERM+ 50 A-I (inclined) - SWISSP. V</v>
          </cell>
          <cell r="NN258" t="str">
            <v/>
          </cell>
          <cell r="OQ258" t="str">
            <v/>
          </cell>
          <cell r="OR258" t="str">
            <v/>
          </cell>
          <cell r="OS258" t="str">
            <v/>
          </cell>
          <cell r="OT258" t="str">
            <v/>
          </cell>
          <cell r="OU258" t="str">
            <v/>
          </cell>
          <cell r="OV258" t="str">
            <v/>
          </cell>
          <cell r="OW258" t="str">
            <v/>
          </cell>
          <cell r="OX258" t="str">
            <v/>
          </cell>
          <cell r="OY258" t="str">
            <v/>
          </cell>
          <cell r="OZ258" t="str">
            <v/>
          </cell>
          <cell r="PA258" t="str">
            <v/>
          </cell>
          <cell r="PB258" t="str">
            <v/>
          </cell>
          <cell r="PC258" t="str">
            <v/>
          </cell>
          <cell r="PD258" t="str">
            <v/>
          </cell>
          <cell r="PE258" t="str">
            <v/>
          </cell>
          <cell r="PF258" t="str">
            <v/>
          </cell>
          <cell r="PG258" t="str">
            <v/>
          </cell>
          <cell r="PH258" t="str">
            <v/>
          </cell>
          <cell r="PI258" t="str">
            <v/>
          </cell>
          <cell r="PJ258" t="str">
            <v/>
          </cell>
          <cell r="PL258" t="str">
            <v/>
          </cell>
          <cell r="PM258" t="str">
            <v/>
          </cell>
          <cell r="PN258" t="str">
            <v/>
          </cell>
          <cell r="PO258" t="str">
            <v/>
          </cell>
          <cell r="PP258" t="str">
            <v/>
          </cell>
          <cell r="PQ258" t="str">
            <v/>
          </cell>
          <cell r="PR258" t="str">
            <v/>
          </cell>
          <cell r="PS258" t="str">
            <v/>
          </cell>
          <cell r="PT258" t="str">
            <v/>
          </cell>
          <cell r="PU258" t="str">
            <v/>
          </cell>
          <cell r="PV258" t="str">
            <v/>
          </cell>
          <cell r="PW258" t="str">
            <v/>
          </cell>
          <cell r="PX258" t="str">
            <v/>
          </cell>
          <cell r="PY258" t="str">
            <v/>
          </cell>
          <cell r="PZ258" t="str">
            <v/>
          </cell>
          <cell r="QA258" t="str">
            <v/>
          </cell>
          <cell r="QB258" t="str">
            <v/>
          </cell>
          <cell r="QC258" t="str">
            <v/>
          </cell>
          <cell r="QD258" t="str">
            <v/>
          </cell>
          <cell r="QE258" t="str">
            <v/>
          </cell>
          <cell r="QF258" t="str">
            <v/>
          </cell>
          <cell r="QG258" t="str">
            <v/>
          </cell>
          <cell r="QH258" t="str">
            <v/>
          </cell>
          <cell r="QI258" t="str">
            <v/>
          </cell>
          <cell r="QJ258" t="str">
            <v/>
          </cell>
          <cell r="QK258" t="str">
            <v/>
          </cell>
          <cell r="QL258" t="str">
            <v/>
          </cell>
          <cell r="QM258" t="str">
            <v/>
          </cell>
          <cell r="QN258" t="str">
            <v/>
          </cell>
          <cell r="QO258" t="str">
            <v/>
          </cell>
          <cell r="QP258" t="str">
            <v/>
          </cell>
          <cell r="QQ258" t="str">
            <v/>
          </cell>
          <cell r="QR258" t="str">
            <v/>
          </cell>
          <cell r="QS258" t="str">
            <v/>
          </cell>
          <cell r="QT258" t="str">
            <v/>
          </cell>
          <cell r="QU258" t="str">
            <v/>
          </cell>
          <cell r="QV258" t="str">
            <v/>
          </cell>
          <cell r="QW258" t="str">
            <v/>
          </cell>
          <cell r="QX258" t="str">
            <v/>
          </cell>
          <cell r="QY258" t="str">
            <v/>
          </cell>
          <cell r="QZ258" t="str">
            <v/>
          </cell>
          <cell r="RA258" t="str">
            <v/>
          </cell>
          <cell r="RB258" t="str">
            <v/>
          </cell>
          <cell r="RC258" t="str">
            <v/>
          </cell>
          <cell r="RD258" t="str">
            <v/>
          </cell>
          <cell r="RE258" t="str">
            <v/>
          </cell>
          <cell r="RF258" t="str">
            <v/>
          </cell>
          <cell r="RG258" t="str">
            <v/>
          </cell>
          <cell r="RH258" t="str">
            <v/>
          </cell>
          <cell r="RI258" t="str">
            <v/>
          </cell>
          <cell r="RL258" t="str">
            <v/>
          </cell>
        </row>
        <row r="259">
          <cell r="MM259" t="str">
            <v/>
          </cell>
          <cell r="MV259" t="str">
            <v/>
          </cell>
          <cell r="NE259" t="str">
            <v>0218ic03-Schüco - Schüco AOC 50 TI.SI (inclined) - SWISSP. V</v>
          </cell>
          <cell r="NN259" t="str">
            <v/>
          </cell>
          <cell r="OQ259" t="str">
            <v/>
          </cell>
          <cell r="OR259" t="str">
            <v/>
          </cell>
          <cell r="OS259" t="str">
            <v/>
          </cell>
          <cell r="OT259" t="str">
            <v/>
          </cell>
          <cell r="OU259" t="str">
            <v/>
          </cell>
          <cell r="OV259" t="str">
            <v/>
          </cell>
          <cell r="OW259" t="str">
            <v/>
          </cell>
          <cell r="OX259" t="str">
            <v/>
          </cell>
          <cell r="OY259" t="str">
            <v/>
          </cell>
          <cell r="OZ259" t="str">
            <v/>
          </cell>
          <cell r="PA259" t="str">
            <v/>
          </cell>
          <cell r="PB259" t="str">
            <v/>
          </cell>
          <cell r="PC259" t="str">
            <v/>
          </cell>
          <cell r="PD259" t="str">
            <v/>
          </cell>
          <cell r="PE259" t="str">
            <v/>
          </cell>
          <cell r="PF259" t="str">
            <v/>
          </cell>
          <cell r="PG259" t="str">
            <v/>
          </cell>
          <cell r="PH259" t="str">
            <v/>
          </cell>
          <cell r="PI259" t="str">
            <v/>
          </cell>
          <cell r="PJ259" t="str">
            <v/>
          </cell>
          <cell r="PL259" t="str">
            <v/>
          </cell>
          <cell r="PM259" t="str">
            <v/>
          </cell>
          <cell r="PN259" t="str">
            <v/>
          </cell>
          <cell r="PO259" t="str">
            <v/>
          </cell>
          <cell r="PP259" t="str">
            <v/>
          </cell>
          <cell r="PQ259" t="str">
            <v/>
          </cell>
          <cell r="PR259" t="str">
            <v/>
          </cell>
          <cell r="PS259" t="str">
            <v/>
          </cell>
          <cell r="PT259" t="str">
            <v/>
          </cell>
          <cell r="PU259" t="str">
            <v/>
          </cell>
          <cell r="PV259" t="str">
            <v/>
          </cell>
          <cell r="PW259" t="str">
            <v/>
          </cell>
          <cell r="PX259" t="str">
            <v/>
          </cell>
          <cell r="PY259" t="str">
            <v/>
          </cell>
          <cell r="PZ259" t="str">
            <v/>
          </cell>
          <cell r="QA259" t="str">
            <v/>
          </cell>
          <cell r="QB259" t="str">
            <v/>
          </cell>
          <cell r="QC259" t="str">
            <v/>
          </cell>
          <cell r="QD259" t="str">
            <v/>
          </cell>
          <cell r="QE259" t="str">
            <v/>
          </cell>
          <cell r="QF259" t="str">
            <v/>
          </cell>
          <cell r="QG259" t="str">
            <v/>
          </cell>
          <cell r="QH259" t="str">
            <v/>
          </cell>
          <cell r="QI259" t="str">
            <v/>
          </cell>
          <cell r="QJ259" t="str">
            <v/>
          </cell>
          <cell r="QK259" t="str">
            <v/>
          </cell>
          <cell r="QL259" t="str">
            <v/>
          </cell>
          <cell r="QM259" t="str">
            <v/>
          </cell>
          <cell r="QN259" t="str">
            <v/>
          </cell>
          <cell r="QO259" t="str">
            <v/>
          </cell>
          <cell r="QP259" t="str">
            <v/>
          </cell>
          <cell r="QQ259" t="str">
            <v/>
          </cell>
          <cell r="QR259" t="str">
            <v/>
          </cell>
          <cell r="QS259" t="str">
            <v/>
          </cell>
          <cell r="QT259" t="str">
            <v/>
          </cell>
          <cell r="QU259" t="str">
            <v/>
          </cell>
          <cell r="QV259" t="str">
            <v/>
          </cell>
          <cell r="QW259" t="str">
            <v/>
          </cell>
          <cell r="QX259" t="str">
            <v/>
          </cell>
          <cell r="QY259" t="str">
            <v/>
          </cell>
          <cell r="QZ259" t="str">
            <v/>
          </cell>
          <cell r="RA259" t="str">
            <v/>
          </cell>
          <cell r="RB259" t="str">
            <v/>
          </cell>
          <cell r="RC259" t="str">
            <v/>
          </cell>
          <cell r="RD259" t="str">
            <v/>
          </cell>
          <cell r="RE259" t="str">
            <v/>
          </cell>
          <cell r="RF259" t="str">
            <v/>
          </cell>
          <cell r="RG259" t="str">
            <v/>
          </cell>
          <cell r="RH259" t="str">
            <v/>
          </cell>
          <cell r="RI259" t="str">
            <v/>
          </cell>
          <cell r="RL259" t="str">
            <v/>
          </cell>
        </row>
        <row r="260">
          <cell r="MM260" t="str">
            <v/>
          </cell>
          <cell r="MV260" t="str">
            <v/>
          </cell>
          <cell r="NE260" t="str">
            <v>0219ic03-Schüco - Schüco AOC 50 ST.SI (inclined) - SWISSP. V</v>
          </cell>
          <cell r="NN260" t="str">
            <v/>
          </cell>
          <cell r="OQ260" t="str">
            <v/>
          </cell>
          <cell r="OR260" t="str">
            <v/>
          </cell>
          <cell r="OS260" t="str">
            <v/>
          </cell>
          <cell r="OT260" t="str">
            <v/>
          </cell>
          <cell r="OU260" t="str">
            <v/>
          </cell>
          <cell r="OV260" t="str">
            <v/>
          </cell>
          <cell r="OW260" t="str">
            <v/>
          </cell>
          <cell r="OX260" t="str">
            <v/>
          </cell>
          <cell r="OY260" t="str">
            <v/>
          </cell>
          <cell r="OZ260" t="str">
            <v/>
          </cell>
          <cell r="PA260" t="str">
            <v/>
          </cell>
          <cell r="PB260" t="str">
            <v/>
          </cell>
          <cell r="PC260" t="str">
            <v/>
          </cell>
          <cell r="PD260" t="str">
            <v/>
          </cell>
          <cell r="PE260" t="str">
            <v/>
          </cell>
          <cell r="PF260" t="str">
            <v/>
          </cell>
          <cell r="PG260" t="str">
            <v/>
          </cell>
          <cell r="PH260" t="str">
            <v/>
          </cell>
          <cell r="PI260" t="str">
            <v/>
          </cell>
          <cell r="PJ260" t="str">
            <v/>
          </cell>
          <cell r="PL260" t="str">
            <v/>
          </cell>
          <cell r="PM260" t="str">
            <v/>
          </cell>
          <cell r="PN260" t="str">
            <v/>
          </cell>
          <cell r="PO260" t="str">
            <v/>
          </cell>
          <cell r="PP260" t="str">
            <v/>
          </cell>
          <cell r="PQ260" t="str">
            <v/>
          </cell>
          <cell r="PR260" t="str">
            <v/>
          </cell>
          <cell r="PS260" t="str">
            <v/>
          </cell>
          <cell r="PT260" t="str">
            <v/>
          </cell>
          <cell r="PU260" t="str">
            <v/>
          </cell>
          <cell r="PV260" t="str">
            <v/>
          </cell>
          <cell r="PW260" t="str">
            <v/>
          </cell>
          <cell r="PX260" t="str">
            <v/>
          </cell>
          <cell r="PY260" t="str">
            <v/>
          </cell>
          <cell r="PZ260" t="str">
            <v/>
          </cell>
          <cell r="QA260" t="str">
            <v/>
          </cell>
          <cell r="QB260" t="str">
            <v/>
          </cell>
          <cell r="QC260" t="str">
            <v/>
          </cell>
          <cell r="QD260" t="str">
            <v/>
          </cell>
          <cell r="QE260" t="str">
            <v/>
          </cell>
          <cell r="QF260" t="str">
            <v/>
          </cell>
          <cell r="QG260" t="str">
            <v/>
          </cell>
          <cell r="QH260" t="str">
            <v/>
          </cell>
          <cell r="QI260" t="str">
            <v/>
          </cell>
          <cell r="QJ260" t="str">
            <v/>
          </cell>
          <cell r="QK260" t="str">
            <v/>
          </cell>
          <cell r="QL260" t="str">
            <v/>
          </cell>
          <cell r="QM260" t="str">
            <v/>
          </cell>
          <cell r="QN260" t="str">
            <v/>
          </cell>
          <cell r="QO260" t="str">
            <v/>
          </cell>
          <cell r="QP260" t="str">
            <v/>
          </cell>
          <cell r="QQ260" t="str">
            <v/>
          </cell>
          <cell r="QR260" t="str">
            <v/>
          </cell>
          <cell r="QS260" t="str">
            <v/>
          </cell>
          <cell r="QT260" t="str">
            <v/>
          </cell>
          <cell r="QU260" t="str">
            <v/>
          </cell>
          <cell r="QV260" t="str">
            <v/>
          </cell>
          <cell r="QW260" t="str">
            <v/>
          </cell>
          <cell r="QX260" t="str">
            <v/>
          </cell>
          <cell r="QY260" t="str">
            <v/>
          </cell>
          <cell r="QZ260" t="str">
            <v/>
          </cell>
          <cell r="RA260" t="str">
            <v/>
          </cell>
          <cell r="RB260" t="str">
            <v/>
          </cell>
          <cell r="RC260" t="str">
            <v/>
          </cell>
          <cell r="RD260" t="str">
            <v/>
          </cell>
          <cell r="RE260" t="str">
            <v/>
          </cell>
          <cell r="RF260" t="str">
            <v/>
          </cell>
          <cell r="RG260" t="str">
            <v/>
          </cell>
          <cell r="RH260" t="str">
            <v/>
          </cell>
          <cell r="RI260" t="str">
            <v/>
          </cell>
          <cell r="RL260" t="str">
            <v/>
          </cell>
        </row>
        <row r="261">
          <cell r="MM261" t="str">
            <v/>
          </cell>
          <cell r="MV261" t="str">
            <v/>
          </cell>
          <cell r="NE261" t="str">
            <v>0473rw03-Fakro - FTT U8 Thermo 2012 - with TGI</v>
          </cell>
          <cell r="NN261" t="str">
            <v/>
          </cell>
          <cell r="OQ261" t="str">
            <v/>
          </cell>
          <cell r="OR261" t="str">
            <v/>
          </cell>
          <cell r="OS261" t="str">
            <v/>
          </cell>
          <cell r="OT261" t="str">
            <v/>
          </cell>
          <cell r="OU261" t="str">
            <v/>
          </cell>
          <cell r="OV261" t="str">
            <v/>
          </cell>
          <cell r="OW261" t="str">
            <v/>
          </cell>
          <cell r="OX261" t="str">
            <v/>
          </cell>
          <cell r="OY261" t="str">
            <v/>
          </cell>
          <cell r="OZ261" t="str">
            <v/>
          </cell>
          <cell r="PA261" t="str">
            <v/>
          </cell>
          <cell r="PB261" t="str">
            <v/>
          </cell>
          <cell r="PC261" t="str">
            <v/>
          </cell>
          <cell r="PD261" t="str">
            <v/>
          </cell>
          <cell r="PE261" t="str">
            <v/>
          </cell>
          <cell r="PF261" t="str">
            <v/>
          </cell>
          <cell r="PG261" t="str">
            <v/>
          </cell>
          <cell r="PH261" t="str">
            <v/>
          </cell>
          <cell r="PI261" t="str">
            <v/>
          </cell>
          <cell r="PJ261" t="str">
            <v/>
          </cell>
          <cell r="PL261" t="str">
            <v/>
          </cell>
          <cell r="PM261" t="str">
            <v/>
          </cell>
          <cell r="PN261" t="str">
            <v/>
          </cell>
          <cell r="PO261" t="str">
            <v/>
          </cell>
          <cell r="PP261" t="str">
            <v/>
          </cell>
          <cell r="PQ261" t="str">
            <v/>
          </cell>
          <cell r="PR261" t="str">
            <v/>
          </cell>
          <cell r="PS261" t="str">
            <v/>
          </cell>
          <cell r="PT261" t="str">
            <v/>
          </cell>
          <cell r="PU261" t="str">
            <v/>
          </cell>
          <cell r="PV261" t="str">
            <v/>
          </cell>
          <cell r="PW261" t="str">
            <v/>
          </cell>
          <cell r="PX261" t="str">
            <v/>
          </cell>
          <cell r="PY261" t="str">
            <v/>
          </cell>
          <cell r="PZ261" t="str">
            <v/>
          </cell>
          <cell r="QA261" t="str">
            <v/>
          </cell>
          <cell r="QB261" t="str">
            <v/>
          </cell>
          <cell r="QC261" t="str">
            <v/>
          </cell>
          <cell r="QD261" t="str">
            <v/>
          </cell>
          <cell r="QE261" t="str">
            <v/>
          </cell>
          <cell r="QF261" t="str">
            <v/>
          </cell>
          <cell r="QG261" t="str">
            <v/>
          </cell>
          <cell r="QH261" t="str">
            <v/>
          </cell>
          <cell r="QI261" t="str">
            <v/>
          </cell>
          <cell r="QJ261" t="str">
            <v/>
          </cell>
          <cell r="QK261" t="str">
            <v/>
          </cell>
          <cell r="QL261" t="str">
            <v/>
          </cell>
          <cell r="QM261" t="str">
            <v/>
          </cell>
          <cell r="QN261" t="str">
            <v/>
          </cell>
          <cell r="QO261" t="str">
            <v/>
          </cell>
          <cell r="QP261" t="str">
            <v/>
          </cell>
          <cell r="QQ261" t="str">
            <v/>
          </cell>
          <cell r="QR261" t="str">
            <v/>
          </cell>
          <cell r="QS261" t="str">
            <v/>
          </cell>
          <cell r="QT261" t="str">
            <v/>
          </cell>
          <cell r="QU261" t="str">
            <v/>
          </cell>
          <cell r="QV261" t="str">
            <v/>
          </cell>
          <cell r="QW261" t="str">
            <v/>
          </cell>
          <cell r="QX261" t="str">
            <v/>
          </cell>
          <cell r="QY261" t="str">
            <v/>
          </cell>
          <cell r="QZ261" t="str">
            <v/>
          </cell>
          <cell r="RA261" t="str">
            <v/>
          </cell>
          <cell r="RB261" t="str">
            <v/>
          </cell>
          <cell r="RC261" t="str">
            <v/>
          </cell>
          <cell r="RD261" t="str">
            <v/>
          </cell>
          <cell r="RE261" t="str">
            <v/>
          </cell>
          <cell r="RF261" t="str">
            <v/>
          </cell>
          <cell r="RG261" t="str">
            <v/>
          </cell>
          <cell r="RH261" t="str">
            <v/>
          </cell>
          <cell r="RI261" t="str">
            <v/>
          </cell>
          <cell r="RL261" t="str">
            <v/>
          </cell>
        </row>
        <row r="262">
          <cell r="MM262" t="str">
            <v/>
          </cell>
          <cell r="MV262" t="str">
            <v/>
          </cell>
          <cell r="NE262" t="str">
            <v>0592rw02-VELUX - GGU -K-- 008230 - TGI</v>
          </cell>
          <cell r="NN262" t="str">
            <v/>
          </cell>
          <cell r="OQ262" t="str">
            <v/>
          </cell>
          <cell r="OR262" t="str">
            <v/>
          </cell>
          <cell r="OS262" t="str">
            <v/>
          </cell>
          <cell r="OT262" t="str">
            <v/>
          </cell>
          <cell r="OU262" t="str">
            <v/>
          </cell>
          <cell r="OV262" t="str">
            <v/>
          </cell>
          <cell r="OW262" t="str">
            <v/>
          </cell>
          <cell r="OX262" t="str">
            <v/>
          </cell>
          <cell r="OY262" t="str">
            <v/>
          </cell>
          <cell r="OZ262" t="str">
            <v/>
          </cell>
          <cell r="PA262" t="str">
            <v/>
          </cell>
          <cell r="PB262" t="str">
            <v/>
          </cell>
          <cell r="PC262" t="str">
            <v/>
          </cell>
          <cell r="PD262" t="str">
            <v/>
          </cell>
          <cell r="PE262" t="str">
            <v/>
          </cell>
          <cell r="PF262" t="str">
            <v/>
          </cell>
          <cell r="PG262" t="str">
            <v/>
          </cell>
          <cell r="PH262" t="str">
            <v/>
          </cell>
          <cell r="PI262" t="str">
            <v/>
          </cell>
          <cell r="PJ262" t="str">
            <v/>
          </cell>
          <cell r="PL262" t="str">
            <v/>
          </cell>
          <cell r="PM262" t="str">
            <v/>
          </cell>
          <cell r="PN262" t="str">
            <v/>
          </cell>
          <cell r="PO262" t="str">
            <v/>
          </cell>
          <cell r="PP262" t="str">
            <v/>
          </cell>
          <cell r="PQ262" t="str">
            <v/>
          </cell>
          <cell r="PR262" t="str">
            <v/>
          </cell>
          <cell r="PS262" t="str">
            <v/>
          </cell>
          <cell r="PT262" t="str">
            <v/>
          </cell>
          <cell r="PU262" t="str">
            <v/>
          </cell>
          <cell r="PV262" t="str">
            <v/>
          </cell>
          <cell r="PW262" t="str">
            <v/>
          </cell>
          <cell r="PX262" t="str">
            <v/>
          </cell>
          <cell r="PY262" t="str">
            <v/>
          </cell>
          <cell r="PZ262" t="str">
            <v/>
          </cell>
          <cell r="QA262" t="str">
            <v/>
          </cell>
          <cell r="QB262" t="str">
            <v/>
          </cell>
          <cell r="QC262" t="str">
            <v/>
          </cell>
          <cell r="QD262" t="str">
            <v/>
          </cell>
          <cell r="QE262" t="str">
            <v/>
          </cell>
          <cell r="QF262" t="str">
            <v/>
          </cell>
          <cell r="QG262" t="str">
            <v/>
          </cell>
          <cell r="QH262" t="str">
            <v/>
          </cell>
          <cell r="QI262" t="str">
            <v/>
          </cell>
          <cell r="QJ262" t="str">
            <v/>
          </cell>
          <cell r="QK262" t="str">
            <v/>
          </cell>
          <cell r="QL262" t="str">
            <v/>
          </cell>
          <cell r="QM262" t="str">
            <v/>
          </cell>
          <cell r="QN262" t="str">
            <v/>
          </cell>
          <cell r="QO262" t="str">
            <v/>
          </cell>
          <cell r="QP262" t="str">
            <v/>
          </cell>
          <cell r="QQ262" t="str">
            <v/>
          </cell>
          <cell r="QR262" t="str">
            <v/>
          </cell>
          <cell r="QS262" t="str">
            <v/>
          </cell>
          <cell r="QT262" t="str">
            <v/>
          </cell>
          <cell r="QU262" t="str">
            <v/>
          </cell>
          <cell r="QV262" t="str">
            <v/>
          </cell>
          <cell r="QW262" t="str">
            <v/>
          </cell>
          <cell r="QX262" t="str">
            <v/>
          </cell>
          <cell r="QY262" t="str">
            <v/>
          </cell>
          <cell r="QZ262" t="str">
            <v/>
          </cell>
          <cell r="RA262" t="str">
            <v/>
          </cell>
          <cell r="RB262" t="str">
            <v/>
          </cell>
          <cell r="RC262" t="str">
            <v/>
          </cell>
          <cell r="RD262" t="str">
            <v/>
          </cell>
          <cell r="RE262" t="str">
            <v/>
          </cell>
          <cell r="RF262" t="str">
            <v/>
          </cell>
          <cell r="RG262" t="str">
            <v/>
          </cell>
          <cell r="RH262" t="str">
            <v/>
          </cell>
          <cell r="RI262" t="str">
            <v/>
          </cell>
          <cell r="RL262" t="str">
            <v/>
          </cell>
        </row>
        <row r="263">
          <cell r="MM263" t="str">
            <v/>
          </cell>
          <cell r="MV263" t="str">
            <v/>
          </cell>
          <cell r="NE263" t="str">
            <v>0203sl03-Glas Trösch - Composite Glazing - Festverglasung - SuperSp. Tri-Seal</v>
          </cell>
          <cell r="NN263" t="str">
            <v/>
          </cell>
          <cell r="OQ263" t="str">
            <v/>
          </cell>
          <cell r="OR263" t="str">
            <v/>
          </cell>
          <cell r="OS263" t="str">
            <v/>
          </cell>
          <cell r="OT263" t="str">
            <v/>
          </cell>
          <cell r="OU263" t="str">
            <v/>
          </cell>
          <cell r="OV263" t="str">
            <v/>
          </cell>
          <cell r="OW263" t="str">
            <v/>
          </cell>
          <cell r="OX263" t="str">
            <v/>
          </cell>
          <cell r="OY263" t="str">
            <v/>
          </cell>
          <cell r="OZ263" t="str">
            <v/>
          </cell>
          <cell r="PA263" t="str">
            <v/>
          </cell>
          <cell r="PB263" t="str">
            <v/>
          </cell>
          <cell r="PC263" t="str">
            <v/>
          </cell>
          <cell r="PD263" t="str">
            <v/>
          </cell>
          <cell r="PE263" t="str">
            <v/>
          </cell>
          <cell r="PF263" t="str">
            <v/>
          </cell>
          <cell r="PG263" t="str">
            <v/>
          </cell>
          <cell r="PH263" t="str">
            <v/>
          </cell>
          <cell r="PI263" t="str">
            <v/>
          </cell>
          <cell r="PJ263" t="str">
            <v/>
          </cell>
          <cell r="PL263" t="str">
            <v/>
          </cell>
          <cell r="PM263" t="str">
            <v/>
          </cell>
          <cell r="PN263" t="str">
            <v/>
          </cell>
          <cell r="PO263" t="str">
            <v/>
          </cell>
          <cell r="PP263" t="str">
            <v/>
          </cell>
          <cell r="PQ263" t="str">
            <v/>
          </cell>
          <cell r="PR263" t="str">
            <v/>
          </cell>
          <cell r="PS263" t="str">
            <v/>
          </cell>
          <cell r="PT263" t="str">
            <v/>
          </cell>
          <cell r="PU263" t="str">
            <v/>
          </cell>
          <cell r="PV263" t="str">
            <v/>
          </cell>
          <cell r="PW263" t="str">
            <v/>
          </cell>
          <cell r="PX263" t="str">
            <v/>
          </cell>
          <cell r="PY263" t="str">
            <v/>
          </cell>
          <cell r="PZ263" t="str">
            <v/>
          </cell>
          <cell r="QA263" t="str">
            <v/>
          </cell>
          <cell r="QB263" t="str">
            <v/>
          </cell>
          <cell r="QC263" t="str">
            <v/>
          </cell>
          <cell r="QD263" t="str">
            <v/>
          </cell>
          <cell r="QE263" t="str">
            <v/>
          </cell>
          <cell r="QF263" t="str">
            <v/>
          </cell>
          <cell r="QG263" t="str">
            <v/>
          </cell>
          <cell r="QH263" t="str">
            <v/>
          </cell>
          <cell r="QI263" t="str">
            <v/>
          </cell>
          <cell r="QJ263" t="str">
            <v/>
          </cell>
          <cell r="QK263" t="str">
            <v/>
          </cell>
          <cell r="QL263" t="str">
            <v/>
          </cell>
          <cell r="QM263" t="str">
            <v/>
          </cell>
          <cell r="QN263" t="str">
            <v/>
          </cell>
          <cell r="QO263" t="str">
            <v/>
          </cell>
          <cell r="QP263" t="str">
            <v/>
          </cell>
          <cell r="QQ263" t="str">
            <v/>
          </cell>
          <cell r="QR263" t="str">
            <v/>
          </cell>
          <cell r="QS263" t="str">
            <v/>
          </cell>
          <cell r="QT263" t="str">
            <v/>
          </cell>
          <cell r="QU263" t="str">
            <v/>
          </cell>
          <cell r="QV263" t="str">
            <v/>
          </cell>
          <cell r="QW263" t="str">
            <v/>
          </cell>
          <cell r="QX263" t="str">
            <v/>
          </cell>
          <cell r="QY263" t="str">
            <v/>
          </cell>
          <cell r="QZ263" t="str">
            <v/>
          </cell>
          <cell r="RA263" t="str">
            <v/>
          </cell>
          <cell r="RB263" t="str">
            <v/>
          </cell>
          <cell r="RC263" t="str">
            <v/>
          </cell>
          <cell r="RD263" t="str">
            <v/>
          </cell>
          <cell r="RE263" t="str">
            <v/>
          </cell>
          <cell r="RF263" t="str">
            <v/>
          </cell>
          <cell r="RG263" t="str">
            <v/>
          </cell>
          <cell r="RH263" t="str">
            <v/>
          </cell>
          <cell r="RI263" t="str">
            <v/>
          </cell>
          <cell r="RL263" t="str">
            <v/>
          </cell>
        </row>
        <row r="264">
          <cell r="MM264" t="str">
            <v/>
          </cell>
          <cell r="MV264" t="str">
            <v/>
          </cell>
          <cell r="NE264" t="str">
            <v>0394sl03-Börner - Nauheimer rooflight - without spacer</v>
          </cell>
          <cell r="NN264" t="str">
            <v/>
          </cell>
          <cell r="OQ264" t="str">
            <v/>
          </cell>
          <cell r="OR264" t="str">
            <v/>
          </cell>
          <cell r="OS264" t="str">
            <v/>
          </cell>
          <cell r="OT264" t="str">
            <v/>
          </cell>
          <cell r="OU264" t="str">
            <v/>
          </cell>
          <cell r="OV264" t="str">
            <v/>
          </cell>
          <cell r="OW264" t="str">
            <v/>
          </cell>
          <cell r="OX264" t="str">
            <v/>
          </cell>
          <cell r="OY264" t="str">
            <v/>
          </cell>
          <cell r="OZ264" t="str">
            <v/>
          </cell>
          <cell r="PA264" t="str">
            <v/>
          </cell>
          <cell r="PB264" t="str">
            <v/>
          </cell>
          <cell r="PC264" t="str">
            <v/>
          </cell>
          <cell r="PD264" t="str">
            <v/>
          </cell>
          <cell r="PE264" t="str">
            <v/>
          </cell>
          <cell r="PF264" t="str">
            <v/>
          </cell>
          <cell r="PG264" t="str">
            <v/>
          </cell>
          <cell r="PH264" t="str">
            <v/>
          </cell>
          <cell r="PI264" t="str">
            <v/>
          </cell>
          <cell r="PJ264" t="str">
            <v/>
          </cell>
          <cell r="PL264" t="str">
            <v/>
          </cell>
          <cell r="PM264" t="str">
            <v/>
          </cell>
          <cell r="PN264" t="str">
            <v/>
          </cell>
          <cell r="PO264" t="str">
            <v/>
          </cell>
          <cell r="PP264" t="str">
            <v/>
          </cell>
          <cell r="PQ264" t="str">
            <v/>
          </cell>
          <cell r="PR264" t="str">
            <v/>
          </cell>
          <cell r="PS264" t="str">
            <v/>
          </cell>
          <cell r="PT264" t="str">
            <v/>
          </cell>
          <cell r="PU264" t="str">
            <v/>
          </cell>
          <cell r="PV264" t="str">
            <v/>
          </cell>
          <cell r="PW264" t="str">
            <v/>
          </cell>
          <cell r="PX264" t="str">
            <v/>
          </cell>
          <cell r="PY264" t="str">
            <v/>
          </cell>
          <cell r="PZ264" t="str">
            <v/>
          </cell>
          <cell r="QA264" t="str">
            <v/>
          </cell>
          <cell r="QB264" t="str">
            <v/>
          </cell>
          <cell r="QC264" t="str">
            <v/>
          </cell>
          <cell r="QD264" t="str">
            <v/>
          </cell>
          <cell r="QE264" t="str">
            <v/>
          </cell>
          <cell r="QF264" t="str">
            <v/>
          </cell>
          <cell r="QG264" t="str">
            <v/>
          </cell>
          <cell r="QH264" t="str">
            <v/>
          </cell>
          <cell r="QI264" t="str">
            <v/>
          </cell>
          <cell r="QJ264" t="str">
            <v/>
          </cell>
          <cell r="QK264" t="str">
            <v/>
          </cell>
          <cell r="QL264" t="str">
            <v/>
          </cell>
          <cell r="QM264" t="str">
            <v/>
          </cell>
          <cell r="QN264" t="str">
            <v/>
          </cell>
          <cell r="QO264" t="str">
            <v/>
          </cell>
          <cell r="QP264" t="str">
            <v/>
          </cell>
          <cell r="QQ264" t="str">
            <v/>
          </cell>
          <cell r="QR264" t="str">
            <v/>
          </cell>
          <cell r="QS264" t="str">
            <v/>
          </cell>
          <cell r="QT264" t="str">
            <v/>
          </cell>
          <cell r="QU264" t="str">
            <v/>
          </cell>
          <cell r="QV264" t="str">
            <v/>
          </cell>
          <cell r="QW264" t="str">
            <v/>
          </cell>
          <cell r="QX264" t="str">
            <v/>
          </cell>
          <cell r="QY264" t="str">
            <v/>
          </cell>
          <cell r="QZ264" t="str">
            <v/>
          </cell>
          <cell r="RA264" t="str">
            <v/>
          </cell>
          <cell r="RB264" t="str">
            <v/>
          </cell>
          <cell r="RC264" t="str">
            <v/>
          </cell>
          <cell r="RD264" t="str">
            <v/>
          </cell>
          <cell r="RE264" t="str">
            <v/>
          </cell>
          <cell r="RF264" t="str">
            <v/>
          </cell>
          <cell r="RG264" t="str">
            <v/>
          </cell>
          <cell r="RH264" t="str">
            <v/>
          </cell>
          <cell r="RI264" t="str">
            <v/>
          </cell>
          <cell r="RL264" t="str">
            <v/>
          </cell>
        </row>
        <row r="265">
          <cell r="MM265" t="str">
            <v/>
          </cell>
          <cell r="MV265" t="str">
            <v/>
          </cell>
          <cell r="NE265" t="str">
            <v>0453sl02-LAMILUX - LAMILUX CI-System Glaselement Feenergysave+ - SuperSp. Tri-Seal</v>
          </cell>
          <cell r="NN265" t="str">
            <v/>
          </cell>
          <cell r="OQ265" t="str">
            <v/>
          </cell>
          <cell r="OR265" t="str">
            <v/>
          </cell>
          <cell r="OS265" t="str">
            <v/>
          </cell>
          <cell r="OT265" t="str">
            <v/>
          </cell>
          <cell r="OU265" t="str">
            <v/>
          </cell>
          <cell r="OV265" t="str">
            <v/>
          </cell>
          <cell r="OW265" t="str">
            <v/>
          </cell>
          <cell r="OX265" t="str">
            <v/>
          </cell>
          <cell r="OY265" t="str">
            <v/>
          </cell>
          <cell r="OZ265" t="str">
            <v/>
          </cell>
          <cell r="PA265" t="str">
            <v/>
          </cell>
          <cell r="PB265" t="str">
            <v/>
          </cell>
          <cell r="PC265" t="str">
            <v/>
          </cell>
          <cell r="PD265" t="str">
            <v/>
          </cell>
          <cell r="PE265" t="str">
            <v/>
          </cell>
          <cell r="PF265" t="str">
            <v/>
          </cell>
          <cell r="PG265" t="str">
            <v/>
          </cell>
          <cell r="PH265" t="str">
            <v/>
          </cell>
          <cell r="PI265" t="str">
            <v/>
          </cell>
          <cell r="PJ265" t="str">
            <v/>
          </cell>
          <cell r="PL265" t="str">
            <v/>
          </cell>
          <cell r="PM265" t="str">
            <v/>
          </cell>
          <cell r="PN265" t="str">
            <v/>
          </cell>
          <cell r="PO265" t="str">
            <v/>
          </cell>
          <cell r="PP265" t="str">
            <v/>
          </cell>
          <cell r="PQ265" t="str">
            <v/>
          </cell>
          <cell r="PR265" t="str">
            <v/>
          </cell>
          <cell r="PS265" t="str">
            <v/>
          </cell>
          <cell r="PT265" t="str">
            <v/>
          </cell>
          <cell r="PU265" t="str">
            <v/>
          </cell>
          <cell r="PV265" t="str">
            <v/>
          </cell>
          <cell r="PW265" t="str">
            <v/>
          </cell>
          <cell r="PX265" t="str">
            <v/>
          </cell>
          <cell r="PY265" t="str">
            <v/>
          </cell>
          <cell r="PZ265" t="str">
            <v/>
          </cell>
          <cell r="QA265" t="str">
            <v/>
          </cell>
          <cell r="QB265" t="str">
            <v/>
          </cell>
          <cell r="QC265" t="str">
            <v/>
          </cell>
          <cell r="QD265" t="str">
            <v/>
          </cell>
          <cell r="QE265" t="str">
            <v/>
          </cell>
          <cell r="QF265" t="str">
            <v/>
          </cell>
          <cell r="QG265" t="str">
            <v/>
          </cell>
          <cell r="QH265" t="str">
            <v/>
          </cell>
          <cell r="QI265" t="str">
            <v/>
          </cell>
          <cell r="QJ265" t="str">
            <v/>
          </cell>
          <cell r="QK265" t="str">
            <v/>
          </cell>
          <cell r="QL265" t="str">
            <v/>
          </cell>
          <cell r="QM265" t="str">
            <v/>
          </cell>
          <cell r="QN265" t="str">
            <v/>
          </cell>
          <cell r="QO265" t="str">
            <v/>
          </cell>
          <cell r="QP265" t="str">
            <v/>
          </cell>
          <cell r="QQ265" t="str">
            <v/>
          </cell>
          <cell r="QR265" t="str">
            <v/>
          </cell>
          <cell r="QS265" t="str">
            <v/>
          </cell>
          <cell r="QT265" t="str">
            <v/>
          </cell>
          <cell r="QU265" t="str">
            <v/>
          </cell>
          <cell r="QV265" t="str">
            <v/>
          </cell>
          <cell r="QW265" t="str">
            <v/>
          </cell>
          <cell r="QX265" t="str">
            <v/>
          </cell>
          <cell r="QY265" t="str">
            <v/>
          </cell>
          <cell r="QZ265" t="str">
            <v/>
          </cell>
          <cell r="RA265" t="str">
            <v/>
          </cell>
          <cell r="RB265" t="str">
            <v/>
          </cell>
          <cell r="RC265" t="str">
            <v/>
          </cell>
          <cell r="RD265" t="str">
            <v/>
          </cell>
          <cell r="RE265" t="str">
            <v/>
          </cell>
          <cell r="RF265" t="str">
            <v/>
          </cell>
          <cell r="RG265" t="str">
            <v/>
          </cell>
          <cell r="RH265" t="str">
            <v/>
          </cell>
          <cell r="RI265" t="str">
            <v/>
          </cell>
          <cell r="RL265" t="str">
            <v/>
          </cell>
        </row>
        <row r="266">
          <cell r="MM266" t="str">
            <v/>
          </cell>
          <cell r="MV266" t="str">
            <v/>
          </cell>
          <cell r="NE266" t="str">
            <v>0454sl03-LAMILUX - LAMILUX CI-System Glaselement Feenergysave+ - SuperSp. Tri-Seal</v>
          </cell>
          <cell r="NN266" t="str">
            <v/>
          </cell>
          <cell r="OQ266" t="str">
            <v/>
          </cell>
          <cell r="OR266" t="str">
            <v/>
          </cell>
          <cell r="OS266" t="str">
            <v/>
          </cell>
          <cell r="OT266" t="str">
            <v/>
          </cell>
          <cell r="OU266" t="str">
            <v/>
          </cell>
          <cell r="OV266" t="str">
            <v/>
          </cell>
          <cell r="OW266" t="str">
            <v/>
          </cell>
          <cell r="OX266" t="str">
            <v/>
          </cell>
          <cell r="OY266" t="str">
            <v/>
          </cell>
          <cell r="OZ266" t="str">
            <v/>
          </cell>
          <cell r="PA266" t="str">
            <v/>
          </cell>
          <cell r="PB266" t="str">
            <v/>
          </cell>
          <cell r="PC266" t="str">
            <v/>
          </cell>
          <cell r="PD266" t="str">
            <v/>
          </cell>
          <cell r="PE266" t="str">
            <v/>
          </cell>
          <cell r="PF266" t="str">
            <v/>
          </cell>
          <cell r="PG266" t="str">
            <v/>
          </cell>
          <cell r="PH266" t="str">
            <v/>
          </cell>
          <cell r="PI266" t="str">
            <v/>
          </cell>
          <cell r="PJ266" t="str">
            <v/>
          </cell>
          <cell r="PL266" t="str">
            <v/>
          </cell>
          <cell r="PM266" t="str">
            <v/>
          </cell>
          <cell r="PN266" t="str">
            <v/>
          </cell>
          <cell r="PO266" t="str">
            <v/>
          </cell>
          <cell r="PP266" t="str">
            <v/>
          </cell>
          <cell r="PQ266" t="str">
            <v/>
          </cell>
          <cell r="PR266" t="str">
            <v/>
          </cell>
          <cell r="PS266" t="str">
            <v/>
          </cell>
          <cell r="PT266" t="str">
            <v/>
          </cell>
          <cell r="PU266" t="str">
            <v/>
          </cell>
          <cell r="PV266" t="str">
            <v/>
          </cell>
          <cell r="PW266" t="str">
            <v/>
          </cell>
          <cell r="PX266" t="str">
            <v/>
          </cell>
          <cell r="PY266" t="str">
            <v/>
          </cell>
          <cell r="PZ266" t="str">
            <v/>
          </cell>
          <cell r="QA266" t="str">
            <v/>
          </cell>
          <cell r="QB266" t="str">
            <v/>
          </cell>
          <cell r="QC266" t="str">
            <v/>
          </cell>
          <cell r="QD266" t="str">
            <v/>
          </cell>
          <cell r="QE266" t="str">
            <v/>
          </cell>
          <cell r="QF266" t="str">
            <v/>
          </cell>
          <cell r="QG266" t="str">
            <v/>
          </cell>
          <cell r="QH266" t="str">
            <v/>
          </cell>
          <cell r="QI266" t="str">
            <v/>
          </cell>
          <cell r="QJ266" t="str">
            <v/>
          </cell>
          <cell r="QK266" t="str">
            <v/>
          </cell>
          <cell r="QL266" t="str">
            <v/>
          </cell>
          <cell r="QM266" t="str">
            <v/>
          </cell>
          <cell r="QN266" t="str">
            <v/>
          </cell>
          <cell r="QO266" t="str">
            <v/>
          </cell>
          <cell r="QP266" t="str">
            <v/>
          </cell>
          <cell r="QQ266" t="str">
            <v/>
          </cell>
          <cell r="QR266" t="str">
            <v/>
          </cell>
          <cell r="QS266" t="str">
            <v/>
          </cell>
          <cell r="QT266" t="str">
            <v/>
          </cell>
          <cell r="QU266" t="str">
            <v/>
          </cell>
          <cell r="QV266" t="str">
            <v/>
          </cell>
          <cell r="QW266" t="str">
            <v/>
          </cell>
          <cell r="QX266" t="str">
            <v/>
          </cell>
          <cell r="QY266" t="str">
            <v/>
          </cell>
          <cell r="QZ266" t="str">
            <v/>
          </cell>
          <cell r="RA266" t="str">
            <v/>
          </cell>
          <cell r="RB266" t="str">
            <v/>
          </cell>
          <cell r="RC266" t="str">
            <v/>
          </cell>
          <cell r="RD266" t="str">
            <v/>
          </cell>
          <cell r="RE266" t="str">
            <v/>
          </cell>
          <cell r="RF266" t="str">
            <v/>
          </cell>
          <cell r="RG266" t="str">
            <v/>
          </cell>
          <cell r="RH266" t="str">
            <v/>
          </cell>
          <cell r="RI266" t="str">
            <v/>
          </cell>
          <cell r="RL266" t="str">
            <v/>
          </cell>
        </row>
        <row r="267">
          <cell r="MM267" t="str">
            <v/>
          </cell>
          <cell r="MV267" t="str">
            <v/>
          </cell>
          <cell r="NE267" t="str">
            <v>0202sl03-LAMILUX - LAMILUX CI-System Glaselement Feenergysave - SuperSp. Tri-Seal</v>
          </cell>
          <cell r="NN267" t="str">
            <v/>
          </cell>
          <cell r="OQ267" t="str">
            <v/>
          </cell>
          <cell r="OR267" t="str">
            <v/>
          </cell>
          <cell r="OS267" t="str">
            <v/>
          </cell>
          <cell r="OT267" t="str">
            <v/>
          </cell>
          <cell r="OU267" t="str">
            <v/>
          </cell>
          <cell r="OV267" t="str">
            <v/>
          </cell>
          <cell r="OW267" t="str">
            <v/>
          </cell>
          <cell r="OX267" t="str">
            <v/>
          </cell>
          <cell r="OY267" t="str">
            <v/>
          </cell>
          <cell r="OZ267" t="str">
            <v/>
          </cell>
          <cell r="PA267" t="str">
            <v/>
          </cell>
          <cell r="PB267" t="str">
            <v/>
          </cell>
          <cell r="PC267" t="str">
            <v/>
          </cell>
          <cell r="PD267" t="str">
            <v/>
          </cell>
          <cell r="PE267" t="str">
            <v/>
          </cell>
          <cell r="PF267" t="str">
            <v/>
          </cell>
          <cell r="PG267" t="str">
            <v/>
          </cell>
          <cell r="PH267" t="str">
            <v/>
          </cell>
          <cell r="PI267" t="str">
            <v/>
          </cell>
          <cell r="PJ267" t="str">
            <v/>
          </cell>
          <cell r="PL267" t="str">
            <v/>
          </cell>
          <cell r="PM267" t="str">
            <v/>
          </cell>
          <cell r="PN267" t="str">
            <v/>
          </cell>
          <cell r="PO267" t="str">
            <v/>
          </cell>
          <cell r="PP267" t="str">
            <v/>
          </cell>
          <cell r="PQ267" t="str">
            <v/>
          </cell>
          <cell r="PR267" t="str">
            <v/>
          </cell>
          <cell r="PS267" t="str">
            <v/>
          </cell>
          <cell r="PT267" t="str">
            <v/>
          </cell>
          <cell r="PU267" t="str">
            <v/>
          </cell>
          <cell r="PV267" t="str">
            <v/>
          </cell>
          <cell r="PW267" t="str">
            <v/>
          </cell>
          <cell r="PX267" t="str">
            <v/>
          </cell>
          <cell r="PY267" t="str">
            <v/>
          </cell>
          <cell r="PZ267" t="str">
            <v/>
          </cell>
          <cell r="QA267" t="str">
            <v/>
          </cell>
          <cell r="QB267" t="str">
            <v/>
          </cell>
          <cell r="QC267" t="str">
            <v/>
          </cell>
          <cell r="QD267" t="str">
            <v/>
          </cell>
          <cell r="QE267" t="str">
            <v/>
          </cell>
          <cell r="QF267" t="str">
            <v/>
          </cell>
          <cell r="QG267" t="str">
            <v/>
          </cell>
          <cell r="QH267" t="str">
            <v/>
          </cell>
          <cell r="QI267" t="str">
            <v/>
          </cell>
          <cell r="QJ267" t="str">
            <v/>
          </cell>
          <cell r="QK267" t="str">
            <v/>
          </cell>
          <cell r="QL267" t="str">
            <v/>
          </cell>
          <cell r="QM267" t="str">
            <v/>
          </cell>
          <cell r="QN267" t="str">
            <v/>
          </cell>
          <cell r="QO267" t="str">
            <v/>
          </cell>
          <cell r="QP267" t="str">
            <v/>
          </cell>
          <cell r="QQ267" t="str">
            <v/>
          </cell>
          <cell r="QR267" t="str">
            <v/>
          </cell>
          <cell r="QS267" t="str">
            <v/>
          </cell>
          <cell r="QT267" t="str">
            <v/>
          </cell>
          <cell r="QU267" t="str">
            <v/>
          </cell>
          <cell r="QV267" t="str">
            <v/>
          </cell>
          <cell r="QW267" t="str">
            <v/>
          </cell>
          <cell r="QX267" t="str">
            <v/>
          </cell>
          <cell r="QY267" t="str">
            <v/>
          </cell>
          <cell r="QZ267" t="str">
            <v/>
          </cell>
          <cell r="RA267" t="str">
            <v/>
          </cell>
          <cell r="RB267" t="str">
            <v/>
          </cell>
          <cell r="RC267" t="str">
            <v/>
          </cell>
          <cell r="RD267" t="str">
            <v/>
          </cell>
          <cell r="RE267" t="str">
            <v/>
          </cell>
          <cell r="RF267" t="str">
            <v/>
          </cell>
          <cell r="RG267" t="str">
            <v/>
          </cell>
          <cell r="RH267" t="str">
            <v/>
          </cell>
          <cell r="RI267" t="str">
            <v/>
          </cell>
          <cell r="RL267" t="str">
            <v/>
          </cell>
        </row>
        <row r="268">
          <cell r="MM268" t="str">
            <v/>
          </cell>
          <cell r="MV268" t="str">
            <v/>
          </cell>
          <cell r="NE268" t="str">
            <v>0718wi03-ACO Hochbau - ACO Therm® 3.0 PHT - Swisspacer Ultimate</v>
          </cell>
          <cell r="NN268" t="str">
            <v/>
          </cell>
          <cell r="OQ268" t="str">
            <v/>
          </cell>
          <cell r="OR268" t="str">
            <v/>
          </cell>
          <cell r="OS268" t="str">
            <v/>
          </cell>
          <cell r="OT268" t="str">
            <v/>
          </cell>
          <cell r="OU268" t="str">
            <v/>
          </cell>
          <cell r="OV268" t="str">
            <v/>
          </cell>
          <cell r="OW268" t="str">
            <v/>
          </cell>
          <cell r="OX268" t="str">
            <v/>
          </cell>
          <cell r="OY268" t="str">
            <v/>
          </cell>
          <cell r="OZ268" t="str">
            <v/>
          </cell>
          <cell r="PA268" t="str">
            <v/>
          </cell>
          <cell r="PB268" t="str">
            <v/>
          </cell>
          <cell r="PC268" t="str">
            <v/>
          </cell>
          <cell r="PD268" t="str">
            <v/>
          </cell>
          <cell r="PE268" t="str">
            <v/>
          </cell>
          <cell r="PF268" t="str">
            <v/>
          </cell>
          <cell r="PG268" t="str">
            <v/>
          </cell>
          <cell r="PH268" t="str">
            <v/>
          </cell>
          <cell r="PI268" t="str">
            <v/>
          </cell>
          <cell r="PJ268" t="str">
            <v/>
          </cell>
          <cell r="PL268" t="str">
            <v/>
          </cell>
          <cell r="PM268" t="str">
            <v/>
          </cell>
          <cell r="PN268" t="str">
            <v/>
          </cell>
          <cell r="PO268" t="str">
            <v/>
          </cell>
          <cell r="PP268" t="str">
            <v/>
          </cell>
          <cell r="PQ268" t="str">
            <v/>
          </cell>
          <cell r="PR268" t="str">
            <v/>
          </cell>
          <cell r="PS268" t="str">
            <v/>
          </cell>
          <cell r="PT268" t="str">
            <v/>
          </cell>
          <cell r="PU268" t="str">
            <v/>
          </cell>
          <cell r="PV268" t="str">
            <v/>
          </cell>
          <cell r="PW268" t="str">
            <v/>
          </cell>
          <cell r="PX268" t="str">
            <v/>
          </cell>
          <cell r="PY268" t="str">
            <v/>
          </cell>
          <cell r="PZ268" t="str">
            <v/>
          </cell>
          <cell r="QA268" t="str">
            <v/>
          </cell>
          <cell r="QB268" t="str">
            <v/>
          </cell>
          <cell r="QC268" t="str">
            <v/>
          </cell>
          <cell r="QD268" t="str">
            <v/>
          </cell>
          <cell r="QE268" t="str">
            <v/>
          </cell>
          <cell r="QF268" t="str">
            <v/>
          </cell>
          <cell r="QG268" t="str">
            <v/>
          </cell>
          <cell r="QH268" t="str">
            <v/>
          </cell>
          <cell r="QI268" t="str">
            <v/>
          </cell>
          <cell r="QJ268" t="str">
            <v/>
          </cell>
          <cell r="QK268" t="str">
            <v/>
          </cell>
          <cell r="QL268" t="str">
            <v/>
          </cell>
          <cell r="QM268" t="str">
            <v/>
          </cell>
          <cell r="QN268" t="str">
            <v/>
          </cell>
          <cell r="QO268" t="str">
            <v/>
          </cell>
          <cell r="QP268" t="str">
            <v/>
          </cell>
          <cell r="QQ268" t="str">
            <v/>
          </cell>
          <cell r="QR268" t="str">
            <v/>
          </cell>
          <cell r="QS268" t="str">
            <v/>
          </cell>
          <cell r="QT268" t="str">
            <v/>
          </cell>
          <cell r="QU268" t="str">
            <v/>
          </cell>
          <cell r="QV268" t="str">
            <v/>
          </cell>
          <cell r="QW268" t="str">
            <v/>
          </cell>
          <cell r="QX268" t="str">
            <v/>
          </cell>
          <cell r="QY268" t="str">
            <v/>
          </cell>
          <cell r="QZ268" t="str">
            <v/>
          </cell>
          <cell r="RA268" t="str">
            <v/>
          </cell>
          <cell r="RB268" t="str">
            <v/>
          </cell>
          <cell r="RC268" t="str">
            <v/>
          </cell>
          <cell r="RD268" t="str">
            <v/>
          </cell>
          <cell r="RE268" t="str">
            <v/>
          </cell>
          <cell r="RF268" t="str">
            <v/>
          </cell>
          <cell r="RG268" t="str">
            <v/>
          </cell>
          <cell r="RH268" t="str">
            <v/>
          </cell>
          <cell r="RI268" t="str">
            <v/>
          </cell>
          <cell r="RL268" t="str">
            <v/>
          </cell>
        </row>
        <row r="269">
          <cell r="MM269" t="str">
            <v/>
          </cell>
          <cell r="MV269" t="str">
            <v/>
          </cell>
          <cell r="NE269" t="str">
            <v>0624wc03-FOPPE - EMS+SI - SWISSP. V</v>
          </cell>
          <cell r="NN269" t="str">
            <v/>
          </cell>
          <cell r="OQ269" t="str">
            <v/>
          </cell>
          <cell r="OR269" t="str">
            <v/>
          </cell>
          <cell r="OS269" t="str">
            <v/>
          </cell>
          <cell r="OT269" t="str">
            <v/>
          </cell>
          <cell r="OU269" t="str">
            <v/>
          </cell>
          <cell r="OV269" t="str">
            <v/>
          </cell>
          <cell r="OW269" t="str">
            <v/>
          </cell>
          <cell r="OX269" t="str">
            <v/>
          </cell>
          <cell r="OY269" t="str">
            <v/>
          </cell>
          <cell r="OZ269" t="str">
            <v/>
          </cell>
          <cell r="PA269" t="str">
            <v/>
          </cell>
          <cell r="PB269" t="str">
            <v/>
          </cell>
          <cell r="PC269" t="str">
            <v/>
          </cell>
          <cell r="PD269" t="str">
            <v/>
          </cell>
          <cell r="PE269" t="str">
            <v/>
          </cell>
          <cell r="PF269" t="str">
            <v/>
          </cell>
          <cell r="PG269" t="str">
            <v/>
          </cell>
          <cell r="PH269" t="str">
            <v/>
          </cell>
          <cell r="PI269" t="str">
            <v/>
          </cell>
          <cell r="PJ269" t="str">
            <v/>
          </cell>
          <cell r="PL269" t="str">
            <v/>
          </cell>
          <cell r="PM269" t="str">
            <v/>
          </cell>
          <cell r="PN269" t="str">
            <v/>
          </cell>
          <cell r="PO269" t="str">
            <v/>
          </cell>
          <cell r="PP269" t="str">
            <v/>
          </cell>
          <cell r="PQ269" t="str">
            <v/>
          </cell>
          <cell r="PR269" t="str">
            <v/>
          </cell>
          <cell r="PS269" t="str">
            <v/>
          </cell>
          <cell r="PT269" t="str">
            <v/>
          </cell>
          <cell r="PU269" t="str">
            <v/>
          </cell>
          <cell r="PV269" t="str">
            <v/>
          </cell>
          <cell r="PW269" t="str">
            <v/>
          </cell>
          <cell r="PX269" t="str">
            <v/>
          </cell>
          <cell r="PY269" t="str">
            <v/>
          </cell>
          <cell r="PZ269" t="str">
            <v/>
          </cell>
          <cell r="QA269" t="str">
            <v/>
          </cell>
          <cell r="QB269" t="str">
            <v/>
          </cell>
          <cell r="QC269" t="str">
            <v/>
          </cell>
          <cell r="QD269" t="str">
            <v/>
          </cell>
          <cell r="QE269" t="str">
            <v/>
          </cell>
          <cell r="QF269" t="str">
            <v/>
          </cell>
          <cell r="QG269" t="str">
            <v/>
          </cell>
          <cell r="QH269" t="str">
            <v/>
          </cell>
          <cell r="QI269" t="str">
            <v/>
          </cell>
          <cell r="QJ269" t="str">
            <v/>
          </cell>
          <cell r="QK269" t="str">
            <v/>
          </cell>
          <cell r="QL269" t="str">
            <v/>
          </cell>
          <cell r="QM269" t="str">
            <v/>
          </cell>
          <cell r="QN269" t="str">
            <v/>
          </cell>
          <cell r="QO269" t="str">
            <v/>
          </cell>
          <cell r="QP269" t="str">
            <v/>
          </cell>
          <cell r="QQ269" t="str">
            <v/>
          </cell>
          <cell r="QR269" t="str">
            <v/>
          </cell>
          <cell r="QS269" t="str">
            <v/>
          </cell>
          <cell r="QT269" t="str">
            <v/>
          </cell>
          <cell r="QU269" t="str">
            <v/>
          </cell>
          <cell r="QV269" t="str">
            <v/>
          </cell>
          <cell r="QW269" t="str">
            <v/>
          </cell>
          <cell r="QX269" t="str">
            <v/>
          </cell>
          <cell r="QY269" t="str">
            <v/>
          </cell>
          <cell r="QZ269" t="str">
            <v/>
          </cell>
          <cell r="RA269" t="str">
            <v/>
          </cell>
          <cell r="RB269" t="str">
            <v/>
          </cell>
          <cell r="RC269" t="str">
            <v/>
          </cell>
          <cell r="RD269" t="str">
            <v/>
          </cell>
          <cell r="RE269" t="str">
            <v/>
          </cell>
          <cell r="RF269" t="str">
            <v/>
          </cell>
          <cell r="RG269" t="str">
            <v/>
          </cell>
          <cell r="RH269" t="str">
            <v/>
          </cell>
          <cell r="RI269" t="str">
            <v/>
          </cell>
          <cell r="RL269" t="str">
            <v/>
          </cell>
        </row>
        <row r="270">
          <cell r="MM270" t="str">
            <v/>
          </cell>
          <cell r="MV270" t="str">
            <v/>
          </cell>
          <cell r="NE270" t="str">
            <v>0789wc03-Hain - PARCO THERMOZARGE - SWISSP. Ultimate PU</v>
          </cell>
          <cell r="NN270" t="str">
            <v/>
          </cell>
          <cell r="OQ270" t="str">
            <v/>
          </cell>
          <cell r="OR270" t="str">
            <v/>
          </cell>
          <cell r="OS270" t="str">
            <v/>
          </cell>
          <cell r="OT270" t="str">
            <v/>
          </cell>
          <cell r="OU270" t="str">
            <v/>
          </cell>
          <cell r="OV270" t="str">
            <v/>
          </cell>
          <cell r="OW270" t="str">
            <v/>
          </cell>
          <cell r="OX270" t="str">
            <v/>
          </cell>
          <cell r="OY270" t="str">
            <v/>
          </cell>
          <cell r="OZ270" t="str">
            <v/>
          </cell>
          <cell r="PA270" t="str">
            <v/>
          </cell>
          <cell r="PB270" t="str">
            <v/>
          </cell>
          <cell r="PC270" t="str">
            <v/>
          </cell>
          <cell r="PD270" t="str">
            <v/>
          </cell>
          <cell r="PE270" t="str">
            <v/>
          </cell>
          <cell r="PF270" t="str">
            <v/>
          </cell>
          <cell r="PG270" t="str">
            <v/>
          </cell>
          <cell r="PH270" t="str">
            <v/>
          </cell>
          <cell r="PI270" t="str">
            <v/>
          </cell>
          <cell r="PJ270" t="str">
            <v/>
          </cell>
          <cell r="PL270" t="str">
            <v/>
          </cell>
          <cell r="PM270" t="str">
            <v/>
          </cell>
          <cell r="PN270" t="str">
            <v/>
          </cell>
          <cell r="PO270" t="str">
            <v/>
          </cell>
          <cell r="PP270" t="str">
            <v/>
          </cell>
          <cell r="PQ270" t="str">
            <v/>
          </cell>
          <cell r="PR270" t="str">
            <v/>
          </cell>
          <cell r="PS270" t="str">
            <v/>
          </cell>
          <cell r="PT270" t="str">
            <v/>
          </cell>
          <cell r="PU270" t="str">
            <v/>
          </cell>
          <cell r="PV270" t="str">
            <v/>
          </cell>
          <cell r="PW270" t="str">
            <v/>
          </cell>
          <cell r="PX270" t="str">
            <v/>
          </cell>
          <cell r="PY270" t="str">
            <v/>
          </cell>
          <cell r="PZ270" t="str">
            <v/>
          </cell>
          <cell r="QA270" t="str">
            <v/>
          </cell>
          <cell r="QB270" t="str">
            <v/>
          </cell>
          <cell r="QC270" t="str">
            <v/>
          </cell>
          <cell r="QD270" t="str">
            <v/>
          </cell>
          <cell r="QE270" t="str">
            <v/>
          </cell>
          <cell r="QF270" t="str">
            <v/>
          </cell>
          <cell r="QG270" t="str">
            <v/>
          </cell>
          <cell r="QH270" t="str">
            <v/>
          </cell>
          <cell r="QI270" t="str">
            <v/>
          </cell>
          <cell r="QJ270" t="str">
            <v/>
          </cell>
          <cell r="QK270" t="str">
            <v/>
          </cell>
          <cell r="QL270" t="str">
            <v/>
          </cell>
          <cell r="QM270" t="str">
            <v/>
          </cell>
          <cell r="QN270" t="str">
            <v/>
          </cell>
          <cell r="QO270" t="str">
            <v/>
          </cell>
          <cell r="QP270" t="str">
            <v/>
          </cell>
          <cell r="QQ270" t="str">
            <v/>
          </cell>
          <cell r="QR270" t="str">
            <v/>
          </cell>
          <cell r="QS270" t="str">
            <v/>
          </cell>
          <cell r="QT270" t="str">
            <v/>
          </cell>
          <cell r="QU270" t="str">
            <v/>
          </cell>
          <cell r="QV270" t="str">
            <v/>
          </cell>
          <cell r="QW270" t="str">
            <v/>
          </cell>
          <cell r="QX270" t="str">
            <v/>
          </cell>
          <cell r="QY270" t="str">
            <v/>
          </cell>
          <cell r="QZ270" t="str">
            <v/>
          </cell>
          <cell r="RA270" t="str">
            <v/>
          </cell>
          <cell r="RB270" t="str">
            <v/>
          </cell>
          <cell r="RC270" t="str">
            <v/>
          </cell>
          <cell r="RD270" t="str">
            <v/>
          </cell>
          <cell r="RE270" t="str">
            <v/>
          </cell>
          <cell r="RF270" t="str">
            <v/>
          </cell>
          <cell r="RG270" t="str">
            <v/>
          </cell>
          <cell r="RH270" t="str">
            <v/>
          </cell>
          <cell r="RI270" t="str">
            <v/>
          </cell>
          <cell r="RL270" t="str">
            <v/>
          </cell>
        </row>
        <row r="271">
          <cell r="MM271" t="str">
            <v/>
          </cell>
          <cell r="MV271" t="str">
            <v/>
          </cell>
          <cell r="NE271" t="str">
            <v>0738wc03-Hain - PARCO VARIO - SWISSP. Ultimate PU</v>
          </cell>
          <cell r="NN271" t="str">
            <v/>
          </cell>
          <cell r="OQ271" t="str">
            <v/>
          </cell>
          <cell r="OR271" t="str">
            <v/>
          </cell>
          <cell r="OS271" t="str">
            <v/>
          </cell>
          <cell r="OT271" t="str">
            <v/>
          </cell>
          <cell r="OU271" t="str">
            <v/>
          </cell>
          <cell r="OV271" t="str">
            <v/>
          </cell>
          <cell r="OW271" t="str">
            <v/>
          </cell>
          <cell r="OX271" t="str">
            <v/>
          </cell>
          <cell r="OY271" t="str">
            <v/>
          </cell>
          <cell r="OZ271" t="str">
            <v/>
          </cell>
          <cell r="PA271" t="str">
            <v/>
          </cell>
          <cell r="PB271" t="str">
            <v/>
          </cell>
          <cell r="PC271" t="str">
            <v/>
          </cell>
          <cell r="PD271" t="str">
            <v/>
          </cell>
          <cell r="PE271" t="str">
            <v/>
          </cell>
          <cell r="PF271" t="str">
            <v/>
          </cell>
          <cell r="PG271" t="str">
            <v/>
          </cell>
          <cell r="PH271" t="str">
            <v/>
          </cell>
          <cell r="PI271" t="str">
            <v/>
          </cell>
          <cell r="PJ271" t="str">
            <v/>
          </cell>
          <cell r="PL271" t="str">
            <v/>
          </cell>
          <cell r="PM271" t="str">
            <v/>
          </cell>
          <cell r="PN271" t="str">
            <v/>
          </cell>
          <cell r="PO271" t="str">
            <v/>
          </cell>
          <cell r="PP271" t="str">
            <v/>
          </cell>
          <cell r="PQ271" t="str">
            <v/>
          </cell>
          <cell r="PR271" t="str">
            <v/>
          </cell>
          <cell r="PS271" t="str">
            <v/>
          </cell>
          <cell r="PT271" t="str">
            <v/>
          </cell>
          <cell r="PU271" t="str">
            <v/>
          </cell>
          <cell r="PV271" t="str">
            <v/>
          </cell>
          <cell r="PW271" t="str">
            <v/>
          </cell>
          <cell r="PX271" t="str">
            <v/>
          </cell>
          <cell r="PY271" t="str">
            <v/>
          </cell>
          <cell r="PZ271" t="str">
            <v/>
          </cell>
          <cell r="QA271" t="str">
            <v/>
          </cell>
          <cell r="QB271" t="str">
            <v/>
          </cell>
          <cell r="QC271" t="str">
            <v/>
          </cell>
          <cell r="QD271" t="str">
            <v/>
          </cell>
          <cell r="QE271" t="str">
            <v/>
          </cell>
          <cell r="QF271" t="str">
            <v/>
          </cell>
          <cell r="QG271" t="str">
            <v/>
          </cell>
          <cell r="QH271" t="str">
            <v/>
          </cell>
          <cell r="QI271" t="str">
            <v/>
          </cell>
          <cell r="QJ271" t="str">
            <v/>
          </cell>
          <cell r="QK271" t="str">
            <v/>
          </cell>
          <cell r="QL271" t="str">
            <v/>
          </cell>
          <cell r="QM271" t="str">
            <v/>
          </cell>
          <cell r="QN271" t="str">
            <v/>
          </cell>
          <cell r="QO271" t="str">
            <v/>
          </cell>
          <cell r="QP271" t="str">
            <v/>
          </cell>
          <cell r="QQ271" t="str">
            <v/>
          </cell>
          <cell r="QR271" t="str">
            <v/>
          </cell>
          <cell r="QS271" t="str">
            <v/>
          </cell>
          <cell r="QT271" t="str">
            <v/>
          </cell>
          <cell r="QU271" t="str">
            <v/>
          </cell>
          <cell r="QV271" t="str">
            <v/>
          </cell>
          <cell r="QW271" t="str">
            <v/>
          </cell>
          <cell r="QX271" t="str">
            <v/>
          </cell>
          <cell r="QY271" t="str">
            <v/>
          </cell>
          <cell r="QZ271" t="str">
            <v/>
          </cell>
          <cell r="RA271" t="str">
            <v/>
          </cell>
          <cell r="RB271" t="str">
            <v/>
          </cell>
          <cell r="RC271" t="str">
            <v/>
          </cell>
          <cell r="RD271" t="str">
            <v/>
          </cell>
          <cell r="RE271" t="str">
            <v/>
          </cell>
          <cell r="RF271" t="str">
            <v/>
          </cell>
          <cell r="RG271" t="str">
            <v/>
          </cell>
          <cell r="RH271" t="str">
            <v/>
          </cell>
          <cell r="RI271" t="str">
            <v/>
          </cell>
          <cell r="RL271" t="str">
            <v/>
          </cell>
        </row>
        <row r="272">
          <cell r="MM272" t="str">
            <v/>
          </cell>
          <cell r="MV272" t="str">
            <v/>
          </cell>
          <cell r="NE272" t="str">
            <v>0022wc03-OPTIWIN - Alu2Holz - SWISSP. V</v>
          </cell>
          <cell r="NN272" t="str">
            <v/>
          </cell>
          <cell r="OQ272" t="str">
            <v/>
          </cell>
          <cell r="OR272" t="str">
            <v/>
          </cell>
          <cell r="OS272" t="str">
            <v/>
          </cell>
          <cell r="OT272" t="str">
            <v/>
          </cell>
          <cell r="OU272" t="str">
            <v/>
          </cell>
          <cell r="OV272" t="str">
            <v/>
          </cell>
          <cell r="OW272" t="str">
            <v/>
          </cell>
          <cell r="OX272" t="str">
            <v/>
          </cell>
          <cell r="OY272" t="str">
            <v/>
          </cell>
          <cell r="OZ272" t="str">
            <v/>
          </cell>
          <cell r="PA272" t="str">
            <v/>
          </cell>
          <cell r="PB272" t="str">
            <v/>
          </cell>
          <cell r="PC272" t="str">
            <v/>
          </cell>
          <cell r="PD272" t="str">
            <v/>
          </cell>
          <cell r="PE272" t="str">
            <v/>
          </cell>
          <cell r="PF272" t="str">
            <v/>
          </cell>
          <cell r="PG272" t="str">
            <v/>
          </cell>
          <cell r="PH272" t="str">
            <v/>
          </cell>
          <cell r="PI272" t="str">
            <v/>
          </cell>
          <cell r="PJ272" t="str">
            <v/>
          </cell>
          <cell r="PL272" t="str">
            <v/>
          </cell>
          <cell r="PM272" t="str">
            <v/>
          </cell>
          <cell r="PN272" t="str">
            <v/>
          </cell>
          <cell r="PO272" t="str">
            <v/>
          </cell>
          <cell r="PP272" t="str">
            <v/>
          </cell>
          <cell r="PQ272" t="str">
            <v/>
          </cell>
          <cell r="PR272" t="str">
            <v/>
          </cell>
          <cell r="PS272" t="str">
            <v/>
          </cell>
          <cell r="PT272" t="str">
            <v/>
          </cell>
          <cell r="PU272" t="str">
            <v/>
          </cell>
          <cell r="PV272" t="str">
            <v/>
          </cell>
          <cell r="PW272" t="str">
            <v/>
          </cell>
          <cell r="PX272" t="str">
            <v/>
          </cell>
          <cell r="PY272" t="str">
            <v/>
          </cell>
          <cell r="PZ272" t="str">
            <v/>
          </cell>
          <cell r="QA272" t="str">
            <v/>
          </cell>
          <cell r="QB272" t="str">
            <v/>
          </cell>
          <cell r="QC272" t="str">
            <v/>
          </cell>
          <cell r="QD272" t="str">
            <v/>
          </cell>
          <cell r="QE272" t="str">
            <v/>
          </cell>
          <cell r="QF272" t="str">
            <v/>
          </cell>
          <cell r="QG272" t="str">
            <v/>
          </cell>
          <cell r="QH272" t="str">
            <v/>
          </cell>
          <cell r="QI272" t="str">
            <v/>
          </cell>
          <cell r="QJ272" t="str">
            <v/>
          </cell>
          <cell r="QK272" t="str">
            <v/>
          </cell>
          <cell r="QL272" t="str">
            <v/>
          </cell>
          <cell r="QM272" t="str">
            <v/>
          </cell>
          <cell r="QN272" t="str">
            <v/>
          </cell>
          <cell r="QO272" t="str">
            <v/>
          </cell>
          <cell r="QP272" t="str">
            <v/>
          </cell>
          <cell r="QQ272" t="str">
            <v/>
          </cell>
          <cell r="QR272" t="str">
            <v/>
          </cell>
          <cell r="QS272" t="str">
            <v/>
          </cell>
          <cell r="QT272" t="str">
            <v/>
          </cell>
          <cell r="QU272" t="str">
            <v/>
          </cell>
          <cell r="QV272" t="str">
            <v/>
          </cell>
          <cell r="QW272" t="str">
            <v/>
          </cell>
          <cell r="QX272" t="str">
            <v/>
          </cell>
          <cell r="QY272" t="str">
            <v/>
          </cell>
          <cell r="QZ272" t="str">
            <v/>
          </cell>
          <cell r="RA272" t="str">
            <v/>
          </cell>
          <cell r="RB272" t="str">
            <v/>
          </cell>
          <cell r="RC272" t="str">
            <v/>
          </cell>
          <cell r="RD272" t="str">
            <v/>
          </cell>
          <cell r="RE272" t="str">
            <v/>
          </cell>
          <cell r="RF272" t="str">
            <v/>
          </cell>
          <cell r="RG272" t="str">
            <v/>
          </cell>
          <cell r="RH272" t="str">
            <v/>
          </cell>
          <cell r="RI272" t="str">
            <v/>
          </cell>
          <cell r="RL272" t="str">
            <v/>
          </cell>
        </row>
        <row r="273">
          <cell r="MM273" t="str">
            <v/>
          </cell>
          <cell r="MV273" t="str">
            <v/>
          </cell>
          <cell r="NE273" t="str">
            <v>0018wc03-OPTIWIN  - Zwoa2Holz - SWISSP. V</v>
          </cell>
          <cell r="NN273" t="str">
            <v/>
          </cell>
          <cell r="OQ273" t="str">
            <v/>
          </cell>
          <cell r="OR273" t="str">
            <v/>
          </cell>
          <cell r="OS273" t="str">
            <v/>
          </cell>
          <cell r="OT273" t="str">
            <v/>
          </cell>
          <cell r="OU273" t="str">
            <v/>
          </cell>
          <cell r="OV273" t="str">
            <v/>
          </cell>
          <cell r="OW273" t="str">
            <v/>
          </cell>
          <cell r="OX273" t="str">
            <v/>
          </cell>
          <cell r="OY273" t="str">
            <v/>
          </cell>
          <cell r="OZ273" t="str">
            <v/>
          </cell>
          <cell r="PA273" t="str">
            <v/>
          </cell>
          <cell r="PB273" t="str">
            <v/>
          </cell>
          <cell r="PC273" t="str">
            <v/>
          </cell>
          <cell r="PD273" t="str">
            <v/>
          </cell>
          <cell r="PE273" t="str">
            <v/>
          </cell>
          <cell r="PF273" t="str">
            <v/>
          </cell>
          <cell r="PG273" t="str">
            <v/>
          </cell>
          <cell r="PH273" t="str">
            <v/>
          </cell>
          <cell r="PI273" t="str">
            <v/>
          </cell>
          <cell r="PJ273" t="str">
            <v/>
          </cell>
          <cell r="PL273" t="str">
            <v/>
          </cell>
          <cell r="PM273" t="str">
            <v/>
          </cell>
          <cell r="PN273" t="str">
            <v/>
          </cell>
          <cell r="PO273" t="str">
            <v/>
          </cell>
          <cell r="PP273" t="str">
            <v/>
          </cell>
          <cell r="PQ273" t="str">
            <v/>
          </cell>
          <cell r="PR273" t="str">
            <v/>
          </cell>
          <cell r="PS273" t="str">
            <v/>
          </cell>
          <cell r="PT273" t="str">
            <v/>
          </cell>
          <cell r="PU273" t="str">
            <v/>
          </cell>
          <cell r="PV273" t="str">
            <v/>
          </cell>
          <cell r="PW273" t="str">
            <v/>
          </cell>
          <cell r="PX273" t="str">
            <v/>
          </cell>
          <cell r="PY273" t="str">
            <v/>
          </cell>
          <cell r="PZ273" t="str">
            <v/>
          </cell>
          <cell r="QA273" t="str">
            <v/>
          </cell>
          <cell r="QB273" t="str">
            <v/>
          </cell>
          <cell r="QC273" t="str">
            <v/>
          </cell>
          <cell r="QD273" t="str">
            <v/>
          </cell>
          <cell r="QE273" t="str">
            <v/>
          </cell>
          <cell r="QF273" t="str">
            <v/>
          </cell>
          <cell r="QG273" t="str">
            <v/>
          </cell>
          <cell r="QH273" t="str">
            <v/>
          </cell>
          <cell r="QI273" t="str">
            <v/>
          </cell>
          <cell r="QJ273" t="str">
            <v/>
          </cell>
          <cell r="QK273" t="str">
            <v/>
          </cell>
          <cell r="QL273" t="str">
            <v/>
          </cell>
          <cell r="QM273" t="str">
            <v/>
          </cell>
          <cell r="QN273" t="str">
            <v/>
          </cell>
          <cell r="QO273" t="str">
            <v/>
          </cell>
          <cell r="QP273" t="str">
            <v/>
          </cell>
          <cell r="QQ273" t="str">
            <v/>
          </cell>
          <cell r="QR273" t="str">
            <v/>
          </cell>
          <cell r="QS273" t="str">
            <v/>
          </cell>
          <cell r="QT273" t="str">
            <v/>
          </cell>
          <cell r="QU273" t="str">
            <v/>
          </cell>
          <cell r="QV273" t="str">
            <v/>
          </cell>
          <cell r="QW273" t="str">
            <v/>
          </cell>
          <cell r="QX273" t="str">
            <v/>
          </cell>
          <cell r="QY273" t="str">
            <v/>
          </cell>
          <cell r="QZ273" t="str">
            <v/>
          </cell>
          <cell r="RA273" t="str">
            <v/>
          </cell>
          <cell r="RB273" t="str">
            <v/>
          </cell>
          <cell r="RC273" t="str">
            <v/>
          </cell>
          <cell r="RD273" t="str">
            <v/>
          </cell>
          <cell r="RE273" t="str">
            <v/>
          </cell>
          <cell r="RF273" t="str">
            <v/>
          </cell>
          <cell r="RG273" t="str">
            <v/>
          </cell>
          <cell r="RH273" t="str">
            <v/>
          </cell>
          <cell r="RI273" t="str">
            <v/>
          </cell>
          <cell r="RL273" t="str">
            <v/>
          </cell>
        </row>
        <row r="274">
          <cell r="MM274" t="str">
            <v/>
          </cell>
          <cell r="MV274" t="str">
            <v/>
          </cell>
          <cell r="NE274" t="str">
            <v>0733wc03-Rockwool - RockFrame - SWISSP. Ultimate</v>
          </cell>
          <cell r="NN274" t="str">
            <v/>
          </cell>
          <cell r="OQ274" t="str">
            <v/>
          </cell>
          <cell r="OR274" t="str">
            <v/>
          </cell>
          <cell r="OS274" t="str">
            <v/>
          </cell>
          <cell r="OT274" t="str">
            <v/>
          </cell>
          <cell r="OU274" t="str">
            <v/>
          </cell>
          <cell r="OV274" t="str">
            <v/>
          </cell>
          <cell r="OW274" t="str">
            <v/>
          </cell>
          <cell r="OX274" t="str">
            <v/>
          </cell>
          <cell r="OY274" t="str">
            <v/>
          </cell>
          <cell r="OZ274" t="str">
            <v/>
          </cell>
          <cell r="PA274" t="str">
            <v/>
          </cell>
          <cell r="PB274" t="str">
            <v/>
          </cell>
          <cell r="PC274" t="str">
            <v/>
          </cell>
          <cell r="PD274" t="str">
            <v/>
          </cell>
          <cell r="PE274" t="str">
            <v/>
          </cell>
          <cell r="PF274" t="str">
            <v/>
          </cell>
          <cell r="PG274" t="str">
            <v/>
          </cell>
          <cell r="PH274" t="str">
            <v/>
          </cell>
          <cell r="PI274" t="str">
            <v/>
          </cell>
          <cell r="PJ274" t="str">
            <v/>
          </cell>
          <cell r="PL274" t="str">
            <v/>
          </cell>
          <cell r="PM274" t="str">
            <v/>
          </cell>
          <cell r="PN274" t="str">
            <v/>
          </cell>
          <cell r="PO274" t="str">
            <v/>
          </cell>
          <cell r="PP274" t="str">
            <v/>
          </cell>
          <cell r="PQ274" t="str">
            <v/>
          </cell>
          <cell r="PR274" t="str">
            <v/>
          </cell>
          <cell r="PS274" t="str">
            <v/>
          </cell>
          <cell r="PT274" t="str">
            <v/>
          </cell>
          <cell r="PU274" t="str">
            <v/>
          </cell>
          <cell r="PV274" t="str">
            <v/>
          </cell>
          <cell r="PW274" t="str">
            <v/>
          </cell>
          <cell r="PX274" t="str">
            <v/>
          </cell>
          <cell r="PY274" t="str">
            <v/>
          </cell>
          <cell r="PZ274" t="str">
            <v/>
          </cell>
          <cell r="QA274" t="str">
            <v/>
          </cell>
          <cell r="QB274" t="str">
            <v/>
          </cell>
          <cell r="QC274" t="str">
            <v/>
          </cell>
          <cell r="QD274" t="str">
            <v/>
          </cell>
          <cell r="QE274" t="str">
            <v/>
          </cell>
          <cell r="QF274" t="str">
            <v/>
          </cell>
          <cell r="QG274" t="str">
            <v/>
          </cell>
          <cell r="QH274" t="str">
            <v/>
          </cell>
          <cell r="QI274" t="str">
            <v/>
          </cell>
          <cell r="QJ274" t="str">
            <v/>
          </cell>
          <cell r="QK274" t="str">
            <v/>
          </cell>
          <cell r="QL274" t="str">
            <v/>
          </cell>
          <cell r="QM274" t="str">
            <v/>
          </cell>
          <cell r="QN274" t="str">
            <v/>
          </cell>
          <cell r="QO274" t="str">
            <v/>
          </cell>
          <cell r="QP274" t="str">
            <v/>
          </cell>
          <cell r="QQ274" t="str">
            <v/>
          </cell>
          <cell r="QR274" t="str">
            <v/>
          </cell>
          <cell r="QS274" t="str">
            <v/>
          </cell>
          <cell r="QT274" t="str">
            <v/>
          </cell>
          <cell r="QU274" t="str">
            <v/>
          </cell>
          <cell r="QV274" t="str">
            <v/>
          </cell>
          <cell r="QW274" t="str">
            <v/>
          </cell>
          <cell r="QX274" t="str">
            <v/>
          </cell>
          <cell r="QY274" t="str">
            <v/>
          </cell>
          <cell r="QZ274" t="str">
            <v/>
          </cell>
          <cell r="RA274" t="str">
            <v/>
          </cell>
          <cell r="RB274" t="str">
            <v/>
          </cell>
          <cell r="RC274" t="str">
            <v/>
          </cell>
          <cell r="RD274" t="str">
            <v/>
          </cell>
          <cell r="RE274" t="str">
            <v/>
          </cell>
          <cell r="RF274" t="str">
            <v/>
          </cell>
          <cell r="RG274" t="str">
            <v/>
          </cell>
          <cell r="RH274" t="str">
            <v/>
          </cell>
          <cell r="RI274" t="str">
            <v/>
          </cell>
          <cell r="RL274" t="str">
            <v/>
          </cell>
        </row>
        <row r="275">
          <cell r="MM275" t="str">
            <v/>
          </cell>
          <cell r="MV275" t="str">
            <v/>
          </cell>
          <cell r="NE275" t="str">
            <v>0019wc03-Sigg - Passivhaus Venster - Thermix</v>
          </cell>
          <cell r="NN275" t="str">
            <v/>
          </cell>
          <cell r="OQ275" t="str">
            <v/>
          </cell>
          <cell r="OR275" t="str">
            <v/>
          </cell>
          <cell r="OS275" t="str">
            <v/>
          </cell>
          <cell r="OT275" t="str">
            <v/>
          </cell>
          <cell r="OU275" t="str">
            <v/>
          </cell>
          <cell r="OV275" t="str">
            <v/>
          </cell>
          <cell r="OW275" t="str">
            <v/>
          </cell>
          <cell r="OX275" t="str">
            <v/>
          </cell>
          <cell r="OY275" t="str">
            <v/>
          </cell>
          <cell r="OZ275" t="str">
            <v/>
          </cell>
          <cell r="PA275" t="str">
            <v/>
          </cell>
          <cell r="PB275" t="str">
            <v/>
          </cell>
          <cell r="PC275" t="str">
            <v/>
          </cell>
          <cell r="PD275" t="str">
            <v/>
          </cell>
          <cell r="PE275" t="str">
            <v/>
          </cell>
          <cell r="PF275" t="str">
            <v/>
          </cell>
          <cell r="PG275" t="str">
            <v/>
          </cell>
          <cell r="PH275" t="str">
            <v/>
          </cell>
          <cell r="PI275" t="str">
            <v/>
          </cell>
          <cell r="PJ275" t="str">
            <v/>
          </cell>
          <cell r="PL275" t="str">
            <v/>
          </cell>
          <cell r="PM275" t="str">
            <v/>
          </cell>
          <cell r="PN275" t="str">
            <v/>
          </cell>
          <cell r="PO275" t="str">
            <v/>
          </cell>
          <cell r="PP275" t="str">
            <v/>
          </cell>
          <cell r="PQ275" t="str">
            <v/>
          </cell>
          <cell r="PR275" t="str">
            <v/>
          </cell>
          <cell r="PS275" t="str">
            <v/>
          </cell>
          <cell r="PT275" t="str">
            <v/>
          </cell>
          <cell r="PU275" t="str">
            <v/>
          </cell>
          <cell r="PV275" t="str">
            <v/>
          </cell>
          <cell r="PW275" t="str">
            <v/>
          </cell>
          <cell r="PX275" t="str">
            <v/>
          </cell>
          <cell r="PY275" t="str">
            <v/>
          </cell>
          <cell r="PZ275" t="str">
            <v/>
          </cell>
          <cell r="QA275" t="str">
            <v/>
          </cell>
          <cell r="QB275" t="str">
            <v/>
          </cell>
          <cell r="QC275" t="str">
            <v/>
          </cell>
          <cell r="QD275" t="str">
            <v/>
          </cell>
          <cell r="QE275" t="str">
            <v/>
          </cell>
          <cell r="QF275" t="str">
            <v/>
          </cell>
          <cell r="QG275" t="str">
            <v/>
          </cell>
          <cell r="QH275" t="str">
            <v/>
          </cell>
          <cell r="QI275" t="str">
            <v/>
          </cell>
          <cell r="QJ275" t="str">
            <v/>
          </cell>
          <cell r="QK275" t="str">
            <v/>
          </cell>
          <cell r="QL275" t="str">
            <v/>
          </cell>
          <cell r="QM275" t="str">
            <v/>
          </cell>
          <cell r="QN275" t="str">
            <v/>
          </cell>
          <cell r="QO275" t="str">
            <v/>
          </cell>
          <cell r="QP275" t="str">
            <v/>
          </cell>
          <cell r="QQ275" t="str">
            <v/>
          </cell>
          <cell r="QR275" t="str">
            <v/>
          </cell>
          <cell r="QS275" t="str">
            <v/>
          </cell>
          <cell r="QT275" t="str">
            <v/>
          </cell>
          <cell r="QU275" t="str">
            <v/>
          </cell>
          <cell r="QV275" t="str">
            <v/>
          </cell>
          <cell r="QW275" t="str">
            <v/>
          </cell>
          <cell r="QX275" t="str">
            <v/>
          </cell>
          <cell r="QY275" t="str">
            <v/>
          </cell>
          <cell r="QZ275" t="str">
            <v/>
          </cell>
          <cell r="RA275" t="str">
            <v/>
          </cell>
          <cell r="RB275" t="str">
            <v/>
          </cell>
          <cell r="RC275" t="str">
            <v/>
          </cell>
          <cell r="RD275" t="str">
            <v/>
          </cell>
          <cell r="RE275" t="str">
            <v/>
          </cell>
          <cell r="RF275" t="str">
            <v/>
          </cell>
          <cell r="RG275" t="str">
            <v/>
          </cell>
          <cell r="RH275" t="str">
            <v/>
          </cell>
          <cell r="RI275" t="str">
            <v/>
          </cell>
          <cell r="RL275" t="str">
            <v/>
          </cell>
        </row>
        <row r="276">
          <cell r="MM276" t="str">
            <v/>
          </cell>
          <cell r="MV276" t="str">
            <v/>
          </cell>
          <cell r="NE276" t="str">
            <v>0779wc03-ZAO BiTri - RUKNA-B - SWISSP. Ultimate</v>
          </cell>
          <cell r="NN276" t="str">
            <v/>
          </cell>
          <cell r="OQ276" t="str">
            <v/>
          </cell>
          <cell r="OR276" t="str">
            <v/>
          </cell>
          <cell r="OS276" t="str">
            <v/>
          </cell>
          <cell r="OT276" t="str">
            <v/>
          </cell>
          <cell r="OU276" t="str">
            <v/>
          </cell>
          <cell r="OV276" t="str">
            <v/>
          </cell>
          <cell r="OW276" t="str">
            <v/>
          </cell>
          <cell r="OX276" t="str">
            <v/>
          </cell>
          <cell r="OY276" t="str">
            <v/>
          </cell>
          <cell r="OZ276" t="str">
            <v/>
          </cell>
          <cell r="PA276" t="str">
            <v/>
          </cell>
          <cell r="PB276" t="str">
            <v/>
          </cell>
          <cell r="PC276" t="str">
            <v/>
          </cell>
          <cell r="PD276" t="str">
            <v/>
          </cell>
          <cell r="PE276" t="str">
            <v/>
          </cell>
          <cell r="PF276" t="str">
            <v/>
          </cell>
          <cell r="PG276" t="str">
            <v/>
          </cell>
          <cell r="PH276" t="str">
            <v/>
          </cell>
          <cell r="PI276" t="str">
            <v/>
          </cell>
          <cell r="PJ276" t="str">
            <v/>
          </cell>
          <cell r="PL276" t="str">
            <v/>
          </cell>
          <cell r="PM276" t="str">
            <v/>
          </cell>
          <cell r="PN276" t="str">
            <v/>
          </cell>
          <cell r="PO276" t="str">
            <v/>
          </cell>
          <cell r="PP276" t="str">
            <v/>
          </cell>
          <cell r="PQ276" t="str">
            <v/>
          </cell>
          <cell r="PR276" t="str">
            <v/>
          </cell>
          <cell r="PS276" t="str">
            <v/>
          </cell>
          <cell r="PT276" t="str">
            <v/>
          </cell>
          <cell r="PU276" t="str">
            <v/>
          </cell>
          <cell r="PV276" t="str">
            <v/>
          </cell>
          <cell r="PW276" t="str">
            <v/>
          </cell>
          <cell r="PX276" t="str">
            <v/>
          </cell>
          <cell r="PY276" t="str">
            <v/>
          </cell>
          <cell r="PZ276" t="str">
            <v/>
          </cell>
          <cell r="QA276" t="str">
            <v/>
          </cell>
          <cell r="QB276" t="str">
            <v/>
          </cell>
          <cell r="QC276" t="str">
            <v/>
          </cell>
          <cell r="QD276" t="str">
            <v/>
          </cell>
          <cell r="QE276" t="str">
            <v/>
          </cell>
          <cell r="QF276" t="str">
            <v/>
          </cell>
          <cell r="QG276" t="str">
            <v/>
          </cell>
          <cell r="QH276" t="str">
            <v/>
          </cell>
          <cell r="QI276" t="str">
            <v/>
          </cell>
          <cell r="QJ276" t="str">
            <v/>
          </cell>
          <cell r="QK276" t="str">
            <v/>
          </cell>
          <cell r="QL276" t="str">
            <v/>
          </cell>
          <cell r="QM276" t="str">
            <v/>
          </cell>
          <cell r="QN276" t="str">
            <v/>
          </cell>
          <cell r="QO276" t="str">
            <v/>
          </cell>
          <cell r="QP276" t="str">
            <v/>
          </cell>
          <cell r="QQ276" t="str">
            <v/>
          </cell>
          <cell r="QR276" t="str">
            <v/>
          </cell>
          <cell r="QS276" t="str">
            <v/>
          </cell>
          <cell r="QT276" t="str">
            <v/>
          </cell>
          <cell r="QU276" t="str">
            <v/>
          </cell>
          <cell r="QV276" t="str">
            <v/>
          </cell>
          <cell r="QW276" t="str">
            <v/>
          </cell>
          <cell r="QX276" t="str">
            <v/>
          </cell>
          <cell r="QY276" t="str">
            <v/>
          </cell>
          <cell r="QZ276" t="str">
            <v/>
          </cell>
          <cell r="RA276" t="str">
            <v/>
          </cell>
          <cell r="RB276" t="str">
            <v/>
          </cell>
          <cell r="RC276" t="str">
            <v/>
          </cell>
          <cell r="RD276" t="str">
            <v/>
          </cell>
          <cell r="RE276" t="str">
            <v/>
          </cell>
          <cell r="RF276" t="str">
            <v/>
          </cell>
          <cell r="RG276" t="str">
            <v/>
          </cell>
          <cell r="RH276" t="str">
            <v/>
          </cell>
          <cell r="RI276" t="str">
            <v/>
          </cell>
          <cell r="RL276" t="str">
            <v/>
          </cell>
        </row>
        <row r="277">
          <cell r="MM277" t="str">
            <v/>
          </cell>
          <cell r="MV277" t="str">
            <v/>
          </cell>
          <cell r="NE277" t="str">
            <v>0515sd03-OPTIWIN - MOTURA (sliding element) - SuperSp. Tri-Seal PU</v>
          </cell>
          <cell r="NN277" t="str">
            <v/>
          </cell>
          <cell r="OQ277" t="str">
            <v/>
          </cell>
          <cell r="OR277" t="str">
            <v/>
          </cell>
          <cell r="OS277" t="str">
            <v/>
          </cell>
          <cell r="OT277" t="str">
            <v/>
          </cell>
          <cell r="OU277" t="str">
            <v/>
          </cell>
          <cell r="OV277" t="str">
            <v/>
          </cell>
          <cell r="OW277" t="str">
            <v/>
          </cell>
          <cell r="OX277" t="str">
            <v/>
          </cell>
          <cell r="OY277" t="str">
            <v/>
          </cell>
          <cell r="OZ277" t="str">
            <v/>
          </cell>
          <cell r="PA277" t="str">
            <v/>
          </cell>
          <cell r="PB277" t="str">
            <v/>
          </cell>
          <cell r="PC277" t="str">
            <v/>
          </cell>
          <cell r="PD277" t="str">
            <v/>
          </cell>
          <cell r="PE277" t="str">
            <v/>
          </cell>
          <cell r="PF277" t="str">
            <v/>
          </cell>
          <cell r="PG277" t="str">
            <v/>
          </cell>
          <cell r="PH277" t="str">
            <v/>
          </cell>
          <cell r="PI277" t="str">
            <v/>
          </cell>
          <cell r="PJ277" t="str">
            <v/>
          </cell>
          <cell r="PL277" t="str">
            <v/>
          </cell>
          <cell r="PM277" t="str">
            <v/>
          </cell>
          <cell r="PN277" t="str">
            <v/>
          </cell>
          <cell r="PO277" t="str">
            <v/>
          </cell>
          <cell r="PP277" t="str">
            <v/>
          </cell>
          <cell r="PQ277" t="str">
            <v/>
          </cell>
          <cell r="PR277" t="str">
            <v/>
          </cell>
          <cell r="PS277" t="str">
            <v/>
          </cell>
          <cell r="PT277" t="str">
            <v/>
          </cell>
          <cell r="PU277" t="str">
            <v/>
          </cell>
          <cell r="PV277" t="str">
            <v/>
          </cell>
          <cell r="PW277" t="str">
            <v/>
          </cell>
          <cell r="PX277" t="str">
            <v/>
          </cell>
          <cell r="PY277" t="str">
            <v/>
          </cell>
          <cell r="PZ277" t="str">
            <v/>
          </cell>
          <cell r="QA277" t="str">
            <v/>
          </cell>
          <cell r="QB277" t="str">
            <v/>
          </cell>
          <cell r="QC277" t="str">
            <v/>
          </cell>
          <cell r="QD277" t="str">
            <v/>
          </cell>
          <cell r="QE277" t="str">
            <v/>
          </cell>
          <cell r="QF277" t="str">
            <v/>
          </cell>
          <cell r="QG277" t="str">
            <v/>
          </cell>
          <cell r="QH277" t="str">
            <v/>
          </cell>
          <cell r="QI277" t="str">
            <v/>
          </cell>
          <cell r="QJ277" t="str">
            <v/>
          </cell>
          <cell r="QK277" t="str">
            <v/>
          </cell>
          <cell r="QL277" t="str">
            <v/>
          </cell>
          <cell r="QM277" t="str">
            <v/>
          </cell>
          <cell r="QN277" t="str">
            <v/>
          </cell>
          <cell r="QO277" t="str">
            <v/>
          </cell>
          <cell r="QP277" t="str">
            <v/>
          </cell>
          <cell r="QQ277" t="str">
            <v/>
          </cell>
          <cell r="QR277" t="str">
            <v/>
          </cell>
          <cell r="QS277" t="str">
            <v/>
          </cell>
          <cell r="QT277" t="str">
            <v/>
          </cell>
          <cell r="QU277" t="str">
            <v/>
          </cell>
          <cell r="QV277" t="str">
            <v/>
          </cell>
          <cell r="QW277" t="str">
            <v/>
          </cell>
          <cell r="QX277" t="str">
            <v/>
          </cell>
          <cell r="QY277" t="str">
            <v/>
          </cell>
          <cell r="QZ277" t="str">
            <v/>
          </cell>
          <cell r="RA277" t="str">
            <v/>
          </cell>
          <cell r="RB277" t="str">
            <v/>
          </cell>
          <cell r="RC277" t="str">
            <v/>
          </cell>
          <cell r="RD277" t="str">
            <v/>
          </cell>
          <cell r="RE277" t="str">
            <v/>
          </cell>
          <cell r="RF277" t="str">
            <v/>
          </cell>
          <cell r="RG277" t="str">
            <v/>
          </cell>
          <cell r="RH277" t="str">
            <v/>
          </cell>
          <cell r="RI277" t="str">
            <v/>
          </cell>
          <cell r="RL277" t="str">
            <v/>
          </cell>
        </row>
        <row r="278">
          <cell r="MM278" t="str">
            <v/>
          </cell>
          <cell r="MV278" t="str">
            <v/>
          </cell>
          <cell r="NE278" t="str">
            <v>0683sd03-Pazen Fenster+Technik - ENERslide (sliding element) - SWISSP. Ultimate PU</v>
          </cell>
          <cell r="NN278" t="str">
            <v/>
          </cell>
          <cell r="OQ278" t="str">
            <v/>
          </cell>
          <cell r="OR278" t="str">
            <v/>
          </cell>
          <cell r="OS278" t="str">
            <v/>
          </cell>
          <cell r="OT278" t="str">
            <v/>
          </cell>
          <cell r="OU278" t="str">
            <v/>
          </cell>
          <cell r="OV278" t="str">
            <v/>
          </cell>
          <cell r="OW278" t="str">
            <v/>
          </cell>
          <cell r="OX278" t="str">
            <v/>
          </cell>
          <cell r="OY278" t="str">
            <v/>
          </cell>
          <cell r="OZ278" t="str">
            <v/>
          </cell>
          <cell r="PA278" t="str">
            <v/>
          </cell>
          <cell r="PB278" t="str">
            <v/>
          </cell>
          <cell r="PC278" t="str">
            <v/>
          </cell>
          <cell r="PD278" t="str">
            <v/>
          </cell>
          <cell r="PE278" t="str">
            <v/>
          </cell>
          <cell r="PF278" t="str">
            <v/>
          </cell>
          <cell r="PG278" t="str">
            <v/>
          </cell>
          <cell r="PH278" t="str">
            <v/>
          </cell>
          <cell r="PI278" t="str">
            <v/>
          </cell>
          <cell r="PJ278" t="str">
            <v/>
          </cell>
          <cell r="PL278" t="str">
            <v/>
          </cell>
          <cell r="PM278" t="str">
            <v/>
          </cell>
          <cell r="PN278" t="str">
            <v/>
          </cell>
          <cell r="PO278" t="str">
            <v/>
          </cell>
          <cell r="PP278" t="str">
            <v/>
          </cell>
          <cell r="PQ278" t="str">
            <v/>
          </cell>
          <cell r="PR278" t="str">
            <v/>
          </cell>
          <cell r="PS278" t="str">
            <v/>
          </cell>
          <cell r="PT278" t="str">
            <v/>
          </cell>
          <cell r="PU278" t="str">
            <v/>
          </cell>
          <cell r="PV278" t="str">
            <v/>
          </cell>
          <cell r="PW278" t="str">
            <v/>
          </cell>
          <cell r="PX278" t="str">
            <v/>
          </cell>
          <cell r="PY278" t="str">
            <v/>
          </cell>
          <cell r="PZ278" t="str">
            <v/>
          </cell>
          <cell r="QA278" t="str">
            <v/>
          </cell>
          <cell r="QB278" t="str">
            <v/>
          </cell>
          <cell r="QC278" t="str">
            <v/>
          </cell>
          <cell r="QD278" t="str">
            <v/>
          </cell>
          <cell r="QE278" t="str">
            <v/>
          </cell>
          <cell r="QF278" t="str">
            <v/>
          </cell>
          <cell r="QG278" t="str">
            <v/>
          </cell>
          <cell r="QH278" t="str">
            <v/>
          </cell>
          <cell r="QI278" t="str">
            <v/>
          </cell>
          <cell r="QJ278" t="str">
            <v/>
          </cell>
          <cell r="QK278" t="str">
            <v/>
          </cell>
          <cell r="QL278" t="str">
            <v/>
          </cell>
          <cell r="QM278" t="str">
            <v/>
          </cell>
          <cell r="QN278" t="str">
            <v/>
          </cell>
          <cell r="QO278" t="str">
            <v/>
          </cell>
          <cell r="QP278" t="str">
            <v/>
          </cell>
          <cell r="QQ278" t="str">
            <v/>
          </cell>
          <cell r="QR278" t="str">
            <v/>
          </cell>
          <cell r="QS278" t="str">
            <v/>
          </cell>
          <cell r="QT278" t="str">
            <v/>
          </cell>
          <cell r="QU278" t="str">
            <v/>
          </cell>
          <cell r="QV278" t="str">
            <v/>
          </cell>
          <cell r="QW278" t="str">
            <v/>
          </cell>
          <cell r="QX278" t="str">
            <v/>
          </cell>
          <cell r="QY278" t="str">
            <v/>
          </cell>
          <cell r="QZ278" t="str">
            <v/>
          </cell>
          <cell r="RA278" t="str">
            <v/>
          </cell>
          <cell r="RB278" t="str">
            <v/>
          </cell>
          <cell r="RC278" t="str">
            <v/>
          </cell>
          <cell r="RD278" t="str">
            <v/>
          </cell>
          <cell r="RE278" t="str">
            <v/>
          </cell>
          <cell r="RF278" t="str">
            <v/>
          </cell>
          <cell r="RG278" t="str">
            <v/>
          </cell>
          <cell r="RH278" t="str">
            <v/>
          </cell>
          <cell r="RI278" t="str">
            <v/>
          </cell>
          <cell r="RL278" t="str">
            <v/>
          </cell>
        </row>
        <row r="279">
          <cell r="MM279" t="str">
            <v/>
          </cell>
          <cell r="MV279" t="str">
            <v/>
          </cell>
          <cell r="NE279" t="str">
            <v>0399sd03-pro Passivhausfenster - smartwin sliding (sliding element) - SWISSP. V</v>
          </cell>
          <cell r="NN279" t="str">
            <v/>
          </cell>
          <cell r="OQ279" t="str">
            <v/>
          </cell>
          <cell r="OR279" t="str">
            <v/>
          </cell>
          <cell r="OS279" t="str">
            <v/>
          </cell>
          <cell r="OT279" t="str">
            <v/>
          </cell>
          <cell r="OU279" t="str">
            <v/>
          </cell>
          <cell r="OV279" t="str">
            <v/>
          </cell>
          <cell r="OW279" t="str">
            <v/>
          </cell>
          <cell r="OX279" t="str">
            <v/>
          </cell>
          <cell r="OY279" t="str">
            <v/>
          </cell>
          <cell r="OZ279" t="str">
            <v/>
          </cell>
          <cell r="PA279" t="str">
            <v/>
          </cell>
          <cell r="PB279" t="str">
            <v/>
          </cell>
          <cell r="PC279" t="str">
            <v/>
          </cell>
          <cell r="PD279" t="str">
            <v/>
          </cell>
          <cell r="PE279" t="str">
            <v/>
          </cell>
          <cell r="PF279" t="str">
            <v/>
          </cell>
          <cell r="PG279" t="str">
            <v/>
          </cell>
          <cell r="PH279" t="str">
            <v/>
          </cell>
          <cell r="PI279" t="str">
            <v/>
          </cell>
          <cell r="PJ279" t="str">
            <v/>
          </cell>
          <cell r="PL279" t="str">
            <v/>
          </cell>
          <cell r="PM279" t="str">
            <v/>
          </cell>
          <cell r="PN279" t="str">
            <v/>
          </cell>
          <cell r="PO279" t="str">
            <v/>
          </cell>
          <cell r="PP279" t="str">
            <v/>
          </cell>
          <cell r="PQ279" t="str">
            <v/>
          </cell>
          <cell r="PR279" t="str">
            <v/>
          </cell>
          <cell r="PS279" t="str">
            <v/>
          </cell>
          <cell r="PT279" t="str">
            <v/>
          </cell>
          <cell r="PU279" t="str">
            <v/>
          </cell>
          <cell r="PV279" t="str">
            <v/>
          </cell>
          <cell r="PW279" t="str">
            <v/>
          </cell>
          <cell r="PX279" t="str">
            <v/>
          </cell>
          <cell r="PY279" t="str">
            <v/>
          </cell>
          <cell r="PZ279" t="str">
            <v/>
          </cell>
          <cell r="QA279" t="str">
            <v/>
          </cell>
          <cell r="QB279" t="str">
            <v/>
          </cell>
          <cell r="QC279" t="str">
            <v/>
          </cell>
          <cell r="QD279" t="str">
            <v/>
          </cell>
          <cell r="QE279" t="str">
            <v/>
          </cell>
          <cell r="QF279" t="str">
            <v/>
          </cell>
          <cell r="QG279" t="str">
            <v/>
          </cell>
          <cell r="QH279" t="str">
            <v/>
          </cell>
          <cell r="QI279" t="str">
            <v/>
          </cell>
          <cell r="QJ279" t="str">
            <v/>
          </cell>
          <cell r="QK279" t="str">
            <v/>
          </cell>
          <cell r="QL279" t="str">
            <v/>
          </cell>
          <cell r="QM279" t="str">
            <v/>
          </cell>
          <cell r="QN279" t="str">
            <v/>
          </cell>
          <cell r="QO279" t="str">
            <v/>
          </cell>
          <cell r="QP279" t="str">
            <v/>
          </cell>
          <cell r="QQ279" t="str">
            <v/>
          </cell>
          <cell r="QR279" t="str">
            <v/>
          </cell>
          <cell r="QS279" t="str">
            <v/>
          </cell>
          <cell r="QT279" t="str">
            <v/>
          </cell>
          <cell r="QU279" t="str">
            <v/>
          </cell>
          <cell r="QV279" t="str">
            <v/>
          </cell>
          <cell r="QW279" t="str">
            <v/>
          </cell>
          <cell r="QX279" t="str">
            <v/>
          </cell>
          <cell r="QY279" t="str">
            <v/>
          </cell>
          <cell r="QZ279" t="str">
            <v/>
          </cell>
          <cell r="RA279" t="str">
            <v/>
          </cell>
          <cell r="RB279" t="str">
            <v/>
          </cell>
          <cell r="RC279" t="str">
            <v/>
          </cell>
          <cell r="RD279" t="str">
            <v/>
          </cell>
          <cell r="RE279" t="str">
            <v/>
          </cell>
          <cell r="RF279" t="str">
            <v/>
          </cell>
          <cell r="RG279" t="str">
            <v/>
          </cell>
          <cell r="RH279" t="str">
            <v/>
          </cell>
          <cell r="RI279" t="str">
            <v/>
          </cell>
          <cell r="RL279" t="str">
            <v/>
          </cell>
        </row>
        <row r="280">
          <cell r="MM280" t="str">
            <v/>
          </cell>
          <cell r="MV280" t="str">
            <v/>
          </cell>
          <cell r="NE280" t="str">
            <v>0620ed03-Brunkhorst - Brunkhorst Passiv 98 Portal</v>
          </cell>
          <cell r="NN280" t="str">
            <v/>
          </cell>
          <cell r="OQ280" t="str">
            <v/>
          </cell>
          <cell r="OR280" t="str">
            <v/>
          </cell>
          <cell r="OS280" t="str">
            <v/>
          </cell>
          <cell r="OT280" t="str">
            <v/>
          </cell>
          <cell r="OU280" t="str">
            <v/>
          </cell>
          <cell r="OV280" t="str">
            <v/>
          </cell>
          <cell r="OW280" t="str">
            <v/>
          </cell>
          <cell r="OX280" t="str">
            <v/>
          </cell>
          <cell r="OY280" t="str">
            <v/>
          </cell>
          <cell r="OZ280" t="str">
            <v/>
          </cell>
          <cell r="PA280" t="str">
            <v/>
          </cell>
          <cell r="PB280" t="str">
            <v/>
          </cell>
          <cell r="PC280" t="str">
            <v/>
          </cell>
          <cell r="PD280" t="str">
            <v/>
          </cell>
          <cell r="PE280" t="str">
            <v/>
          </cell>
          <cell r="PF280" t="str">
            <v/>
          </cell>
          <cell r="PG280" t="str">
            <v/>
          </cell>
          <cell r="PH280" t="str">
            <v/>
          </cell>
          <cell r="PI280" t="str">
            <v/>
          </cell>
          <cell r="PJ280" t="str">
            <v/>
          </cell>
          <cell r="PL280" t="str">
            <v/>
          </cell>
          <cell r="PM280" t="str">
            <v/>
          </cell>
          <cell r="PN280" t="str">
            <v/>
          </cell>
          <cell r="PO280" t="str">
            <v/>
          </cell>
          <cell r="PP280" t="str">
            <v/>
          </cell>
          <cell r="PQ280" t="str">
            <v/>
          </cell>
          <cell r="PR280" t="str">
            <v/>
          </cell>
          <cell r="PS280" t="str">
            <v/>
          </cell>
          <cell r="PT280" t="str">
            <v/>
          </cell>
          <cell r="PU280" t="str">
            <v/>
          </cell>
          <cell r="PV280" t="str">
            <v/>
          </cell>
          <cell r="PW280" t="str">
            <v/>
          </cell>
          <cell r="PX280" t="str">
            <v/>
          </cell>
          <cell r="PY280" t="str">
            <v/>
          </cell>
          <cell r="PZ280" t="str">
            <v/>
          </cell>
          <cell r="QA280" t="str">
            <v/>
          </cell>
          <cell r="QB280" t="str">
            <v/>
          </cell>
          <cell r="QC280" t="str">
            <v/>
          </cell>
          <cell r="QD280" t="str">
            <v/>
          </cell>
          <cell r="QE280" t="str">
            <v/>
          </cell>
          <cell r="QF280" t="str">
            <v/>
          </cell>
          <cell r="QG280" t="str">
            <v/>
          </cell>
          <cell r="QH280" t="str">
            <v/>
          </cell>
          <cell r="QI280" t="str">
            <v/>
          </cell>
          <cell r="QJ280" t="str">
            <v/>
          </cell>
          <cell r="QK280" t="str">
            <v/>
          </cell>
          <cell r="QL280" t="str">
            <v/>
          </cell>
          <cell r="QM280" t="str">
            <v/>
          </cell>
          <cell r="QN280" t="str">
            <v/>
          </cell>
          <cell r="QO280" t="str">
            <v/>
          </cell>
          <cell r="QP280" t="str">
            <v/>
          </cell>
          <cell r="QQ280" t="str">
            <v/>
          </cell>
          <cell r="QR280" t="str">
            <v/>
          </cell>
          <cell r="QS280" t="str">
            <v/>
          </cell>
          <cell r="QT280" t="str">
            <v/>
          </cell>
          <cell r="QU280" t="str">
            <v/>
          </cell>
          <cell r="QV280" t="str">
            <v/>
          </cell>
          <cell r="QW280" t="str">
            <v/>
          </cell>
          <cell r="QX280" t="str">
            <v/>
          </cell>
          <cell r="QY280" t="str">
            <v/>
          </cell>
          <cell r="QZ280" t="str">
            <v/>
          </cell>
          <cell r="RA280" t="str">
            <v/>
          </cell>
          <cell r="RB280" t="str">
            <v/>
          </cell>
          <cell r="RC280" t="str">
            <v/>
          </cell>
          <cell r="RD280" t="str">
            <v/>
          </cell>
          <cell r="RE280" t="str">
            <v/>
          </cell>
          <cell r="RF280" t="str">
            <v/>
          </cell>
          <cell r="RG280" t="str">
            <v/>
          </cell>
          <cell r="RH280" t="str">
            <v/>
          </cell>
          <cell r="RI280" t="str">
            <v/>
          </cell>
          <cell r="RL280" t="str">
            <v/>
          </cell>
        </row>
        <row r="281">
          <cell r="MM281" t="str">
            <v/>
          </cell>
          <cell r="MV281" t="str">
            <v/>
          </cell>
          <cell r="NE281" t="str">
            <v>0621ed03-Brunkhorst - Brunkhorst Passiv 98 Portal with glazing</v>
          </cell>
          <cell r="NN281" t="str">
            <v/>
          </cell>
          <cell r="OQ281" t="str">
            <v/>
          </cell>
          <cell r="OR281" t="str">
            <v/>
          </cell>
          <cell r="OS281" t="str">
            <v/>
          </cell>
          <cell r="OT281" t="str">
            <v/>
          </cell>
          <cell r="OU281" t="str">
            <v/>
          </cell>
          <cell r="OV281" t="str">
            <v/>
          </cell>
          <cell r="OW281" t="str">
            <v/>
          </cell>
          <cell r="OX281" t="str">
            <v/>
          </cell>
          <cell r="OY281" t="str">
            <v/>
          </cell>
          <cell r="OZ281" t="str">
            <v/>
          </cell>
          <cell r="PA281" t="str">
            <v/>
          </cell>
          <cell r="PB281" t="str">
            <v/>
          </cell>
          <cell r="PC281" t="str">
            <v/>
          </cell>
          <cell r="PD281" t="str">
            <v/>
          </cell>
          <cell r="PE281" t="str">
            <v/>
          </cell>
          <cell r="PF281" t="str">
            <v/>
          </cell>
          <cell r="PG281" t="str">
            <v/>
          </cell>
          <cell r="PH281" t="str">
            <v/>
          </cell>
          <cell r="PI281" t="str">
            <v/>
          </cell>
          <cell r="PJ281" t="str">
            <v/>
          </cell>
          <cell r="PL281" t="str">
            <v/>
          </cell>
          <cell r="PM281" t="str">
            <v/>
          </cell>
          <cell r="PN281" t="str">
            <v/>
          </cell>
          <cell r="PO281" t="str">
            <v/>
          </cell>
          <cell r="PP281" t="str">
            <v/>
          </cell>
          <cell r="PQ281" t="str">
            <v/>
          </cell>
          <cell r="PR281" t="str">
            <v/>
          </cell>
          <cell r="PS281" t="str">
            <v/>
          </cell>
          <cell r="PT281" t="str">
            <v/>
          </cell>
          <cell r="PU281" t="str">
            <v/>
          </cell>
          <cell r="PV281" t="str">
            <v/>
          </cell>
          <cell r="PW281" t="str">
            <v/>
          </cell>
          <cell r="PX281" t="str">
            <v/>
          </cell>
          <cell r="PY281" t="str">
            <v/>
          </cell>
          <cell r="PZ281" t="str">
            <v/>
          </cell>
          <cell r="QA281" t="str">
            <v/>
          </cell>
          <cell r="QB281" t="str">
            <v/>
          </cell>
          <cell r="QC281" t="str">
            <v/>
          </cell>
          <cell r="QD281" t="str">
            <v/>
          </cell>
          <cell r="QE281" t="str">
            <v/>
          </cell>
          <cell r="QF281" t="str">
            <v/>
          </cell>
          <cell r="QG281" t="str">
            <v/>
          </cell>
          <cell r="QH281" t="str">
            <v/>
          </cell>
          <cell r="QI281" t="str">
            <v/>
          </cell>
          <cell r="QJ281" t="str">
            <v/>
          </cell>
          <cell r="QK281" t="str">
            <v/>
          </cell>
          <cell r="QL281" t="str">
            <v/>
          </cell>
          <cell r="QM281" t="str">
            <v/>
          </cell>
          <cell r="QN281" t="str">
            <v/>
          </cell>
          <cell r="QO281" t="str">
            <v/>
          </cell>
          <cell r="QP281" t="str">
            <v/>
          </cell>
          <cell r="QQ281" t="str">
            <v/>
          </cell>
          <cell r="QR281" t="str">
            <v/>
          </cell>
          <cell r="QS281" t="str">
            <v/>
          </cell>
          <cell r="QT281" t="str">
            <v/>
          </cell>
          <cell r="QU281" t="str">
            <v/>
          </cell>
          <cell r="QV281" t="str">
            <v/>
          </cell>
          <cell r="QW281" t="str">
            <v/>
          </cell>
          <cell r="QX281" t="str">
            <v/>
          </cell>
          <cell r="QY281" t="str">
            <v/>
          </cell>
          <cell r="QZ281" t="str">
            <v/>
          </cell>
          <cell r="RA281" t="str">
            <v/>
          </cell>
          <cell r="RB281" t="str">
            <v/>
          </cell>
          <cell r="RC281" t="str">
            <v/>
          </cell>
          <cell r="RD281" t="str">
            <v/>
          </cell>
          <cell r="RE281" t="str">
            <v/>
          </cell>
          <cell r="RF281" t="str">
            <v/>
          </cell>
          <cell r="RG281" t="str">
            <v/>
          </cell>
          <cell r="RH281" t="str">
            <v/>
          </cell>
          <cell r="RI281" t="str">
            <v/>
          </cell>
          <cell r="RL281" t="str">
            <v/>
          </cell>
        </row>
        <row r="282">
          <cell r="MM282" t="str">
            <v/>
          </cell>
          <cell r="MV282" t="str">
            <v/>
          </cell>
          <cell r="NE282" t="str">
            <v>0622ed03-Brunkhorst - Brunkhorst Passiv 98</v>
          </cell>
          <cell r="NN282" t="str">
            <v/>
          </cell>
          <cell r="OQ282" t="str">
            <v/>
          </cell>
          <cell r="OR282" t="str">
            <v/>
          </cell>
          <cell r="OS282" t="str">
            <v/>
          </cell>
          <cell r="OT282" t="str">
            <v/>
          </cell>
          <cell r="OU282" t="str">
            <v/>
          </cell>
          <cell r="OV282" t="str">
            <v/>
          </cell>
          <cell r="OW282" t="str">
            <v/>
          </cell>
          <cell r="OX282" t="str">
            <v/>
          </cell>
          <cell r="OY282" t="str">
            <v/>
          </cell>
          <cell r="OZ282" t="str">
            <v/>
          </cell>
          <cell r="PA282" t="str">
            <v/>
          </cell>
          <cell r="PB282" t="str">
            <v/>
          </cell>
          <cell r="PC282" t="str">
            <v/>
          </cell>
          <cell r="PD282" t="str">
            <v/>
          </cell>
          <cell r="PE282" t="str">
            <v/>
          </cell>
          <cell r="PF282" t="str">
            <v/>
          </cell>
          <cell r="PG282" t="str">
            <v/>
          </cell>
          <cell r="PH282" t="str">
            <v/>
          </cell>
          <cell r="PI282" t="str">
            <v/>
          </cell>
          <cell r="PJ282" t="str">
            <v/>
          </cell>
          <cell r="PL282" t="str">
            <v/>
          </cell>
          <cell r="PM282" t="str">
            <v/>
          </cell>
          <cell r="PN282" t="str">
            <v/>
          </cell>
          <cell r="PO282" t="str">
            <v/>
          </cell>
          <cell r="PP282" t="str">
            <v/>
          </cell>
          <cell r="PQ282" t="str">
            <v/>
          </cell>
          <cell r="PR282" t="str">
            <v/>
          </cell>
          <cell r="PS282" t="str">
            <v/>
          </cell>
          <cell r="PT282" t="str">
            <v/>
          </cell>
          <cell r="PU282" t="str">
            <v/>
          </cell>
          <cell r="PV282" t="str">
            <v/>
          </cell>
          <cell r="PW282" t="str">
            <v/>
          </cell>
          <cell r="PX282" t="str">
            <v/>
          </cell>
          <cell r="PY282" t="str">
            <v/>
          </cell>
          <cell r="PZ282" t="str">
            <v/>
          </cell>
          <cell r="QA282" t="str">
            <v/>
          </cell>
          <cell r="QB282" t="str">
            <v/>
          </cell>
          <cell r="QC282" t="str">
            <v/>
          </cell>
          <cell r="QD282" t="str">
            <v/>
          </cell>
          <cell r="QE282" t="str">
            <v/>
          </cell>
          <cell r="QF282" t="str">
            <v/>
          </cell>
          <cell r="QG282" t="str">
            <v/>
          </cell>
          <cell r="QH282" t="str">
            <v/>
          </cell>
          <cell r="QI282" t="str">
            <v/>
          </cell>
          <cell r="QJ282" t="str">
            <v/>
          </cell>
          <cell r="QK282" t="str">
            <v/>
          </cell>
          <cell r="QL282" t="str">
            <v/>
          </cell>
          <cell r="QM282" t="str">
            <v/>
          </cell>
          <cell r="QN282" t="str">
            <v/>
          </cell>
          <cell r="QO282" t="str">
            <v/>
          </cell>
          <cell r="QP282" t="str">
            <v/>
          </cell>
          <cell r="QQ282" t="str">
            <v/>
          </cell>
          <cell r="QR282" t="str">
            <v/>
          </cell>
          <cell r="QS282" t="str">
            <v/>
          </cell>
          <cell r="QT282" t="str">
            <v/>
          </cell>
          <cell r="QU282" t="str">
            <v/>
          </cell>
          <cell r="QV282" t="str">
            <v/>
          </cell>
          <cell r="QW282" t="str">
            <v/>
          </cell>
          <cell r="QX282" t="str">
            <v/>
          </cell>
          <cell r="QY282" t="str">
            <v/>
          </cell>
          <cell r="QZ282" t="str">
            <v/>
          </cell>
          <cell r="RA282" t="str">
            <v/>
          </cell>
          <cell r="RB282" t="str">
            <v/>
          </cell>
          <cell r="RC282" t="str">
            <v/>
          </cell>
          <cell r="RD282" t="str">
            <v/>
          </cell>
          <cell r="RE282" t="str">
            <v/>
          </cell>
          <cell r="RF282" t="str">
            <v/>
          </cell>
          <cell r="RG282" t="str">
            <v/>
          </cell>
          <cell r="RH282" t="str">
            <v/>
          </cell>
          <cell r="RI282" t="str">
            <v/>
          </cell>
          <cell r="RL282" t="str">
            <v/>
          </cell>
        </row>
        <row r="283">
          <cell r="MM283" t="str">
            <v/>
          </cell>
          <cell r="MV283" t="str">
            <v/>
          </cell>
          <cell r="NE283" t="str">
            <v>0525ed03-Haustüren-Ring - Öko-Passiv Haustürenrohling 98 mm</v>
          </cell>
          <cell r="NN283" t="str">
            <v/>
          </cell>
          <cell r="OQ283" t="str">
            <v/>
          </cell>
          <cell r="OR283" t="str">
            <v/>
          </cell>
          <cell r="OS283" t="str">
            <v/>
          </cell>
          <cell r="OT283" t="str">
            <v/>
          </cell>
          <cell r="OU283" t="str">
            <v/>
          </cell>
          <cell r="OV283" t="str">
            <v/>
          </cell>
          <cell r="OW283" t="str">
            <v/>
          </cell>
          <cell r="OX283" t="str">
            <v/>
          </cell>
          <cell r="OY283" t="str">
            <v/>
          </cell>
          <cell r="OZ283" t="str">
            <v/>
          </cell>
          <cell r="PA283" t="str">
            <v/>
          </cell>
          <cell r="PB283" t="str">
            <v/>
          </cell>
          <cell r="PC283" t="str">
            <v/>
          </cell>
          <cell r="PD283" t="str">
            <v/>
          </cell>
          <cell r="PE283" t="str">
            <v/>
          </cell>
          <cell r="PF283" t="str">
            <v/>
          </cell>
          <cell r="PG283" t="str">
            <v/>
          </cell>
          <cell r="PH283" t="str">
            <v/>
          </cell>
          <cell r="PI283" t="str">
            <v/>
          </cell>
          <cell r="PJ283" t="str">
            <v/>
          </cell>
          <cell r="PL283" t="str">
            <v/>
          </cell>
          <cell r="PM283" t="str">
            <v/>
          </cell>
          <cell r="PN283" t="str">
            <v/>
          </cell>
          <cell r="PO283" t="str">
            <v/>
          </cell>
          <cell r="PP283" t="str">
            <v/>
          </cell>
          <cell r="PQ283" t="str">
            <v/>
          </cell>
          <cell r="PR283" t="str">
            <v/>
          </cell>
          <cell r="PS283" t="str">
            <v/>
          </cell>
          <cell r="PT283" t="str">
            <v/>
          </cell>
          <cell r="PU283" t="str">
            <v/>
          </cell>
          <cell r="PV283" t="str">
            <v/>
          </cell>
          <cell r="PW283" t="str">
            <v/>
          </cell>
          <cell r="PX283" t="str">
            <v/>
          </cell>
          <cell r="PY283" t="str">
            <v/>
          </cell>
          <cell r="PZ283" t="str">
            <v/>
          </cell>
          <cell r="QA283" t="str">
            <v/>
          </cell>
          <cell r="QB283" t="str">
            <v/>
          </cell>
          <cell r="QC283" t="str">
            <v/>
          </cell>
          <cell r="QD283" t="str">
            <v/>
          </cell>
          <cell r="QE283" t="str">
            <v/>
          </cell>
          <cell r="QF283" t="str">
            <v/>
          </cell>
          <cell r="QG283" t="str">
            <v/>
          </cell>
          <cell r="QH283" t="str">
            <v/>
          </cell>
          <cell r="QI283" t="str">
            <v/>
          </cell>
          <cell r="QJ283" t="str">
            <v/>
          </cell>
          <cell r="QK283" t="str">
            <v/>
          </cell>
          <cell r="QL283" t="str">
            <v/>
          </cell>
          <cell r="QM283" t="str">
            <v/>
          </cell>
          <cell r="QN283" t="str">
            <v/>
          </cell>
          <cell r="QO283" t="str">
            <v/>
          </cell>
          <cell r="QP283" t="str">
            <v/>
          </cell>
          <cell r="QQ283" t="str">
            <v/>
          </cell>
          <cell r="QR283" t="str">
            <v/>
          </cell>
          <cell r="QS283" t="str">
            <v/>
          </cell>
          <cell r="QT283" t="str">
            <v/>
          </cell>
          <cell r="QU283" t="str">
            <v/>
          </cell>
          <cell r="QV283" t="str">
            <v/>
          </cell>
          <cell r="QW283" t="str">
            <v/>
          </cell>
          <cell r="QX283" t="str">
            <v/>
          </cell>
          <cell r="QY283" t="str">
            <v/>
          </cell>
          <cell r="QZ283" t="str">
            <v/>
          </cell>
          <cell r="RA283" t="str">
            <v/>
          </cell>
          <cell r="RB283" t="str">
            <v/>
          </cell>
          <cell r="RC283" t="str">
            <v/>
          </cell>
          <cell r="RD283" t="str">
            <v/>
          </cell>
          <cell r="RE283" t="str">
            <v/>
          </cell>
          <cell r="RF283" t="str">
            <v/>
          </cell>
          <cell r="RG283" t="str">
            <v/>
          </cell>
          <cell r="RH283" t="str">
            <v/>
          </cell>
          <cell r="RI283" t="str">
            <v/>
          </cell>
          <cell r="RL283" t="str">
            <v/>
          </cell>
        </row>
        <row r="284">
          <cell r="MM284" t="str">
            <v/>
          </cell>
          <cell r="MV284" t="str">
            <v/>
          </cell>
          <cell r="NE284" t="str">
            <v>0129ed03-Holitsch - TARREDO PASSIVA-F</v>
          </cell>
          <cell r="NN284" t="str">
            <v/>
          </cell>
          <cell r="OQ284" t="str">
            <v/>
          </cell>
          <cell r="OR284" t="str">
            <v/>
          </cell>
          <cell r="OS284" t="str">
            <v/>
          </cell>
          <cell r="OT284" t="str">
            <v/>
          </cell>
          <cell r="OU284" t="str">
            <v/>
          </cell>
          <cell r="OV284" t="str">
            <v/>
          </cell>
          <cell r="OW284" t="str">
            <v/>
          </cell>
          <cell r="OX284" t="str">
            <v/>
          </cell>
          <cell r="OY284" t="str">
            <v/>
          </cell>
          <cell r="OZ284" t="str">
            <v/>
          </cell>
          <cell r="PA284" t="str">
            <v/>
          </cell>
          <cell r="PB284" t="str">
            <v/>
          </cell>
          <cell r="PC284" t="str">
            <v/>
          </cell>
          <cell r="PD284" t="str">
            <v/>
          </cell>
          <cell r="PE284" t="str">
            <v/>
          </cell>
          <cell r="PF284" t="str">
            <v/>
          </cell>
          <cell r="PG284" t="str">
            <v/>
          </cell>
          <cell r="PH284" t="str">
            <v/>
          </cell>
          <cell r="PI284" t="str">
            <v/>
          </cell>
          <cell r="PJ284" t="str">
            <v/>
          </cell>
          <cell r="PL284" t="str">
            <v/>
          </cell>
          <cell r="PM284" t="str">
            <v/>
          </cell>
          <cell r="PN284" t="str">
            <v/>
          </cell>
          <cell r="PO284" t="str">
            <v/>
          </cell>
          <cell r="PP284" t="str">
            <v/>
          </cell>
          <cell r="PQ284" t="str">
            <v/>
          </cell>
          <cell r="PR284" t="str">
            <v/>
          </cell>
          <cell r="PS284" t="str">
            <v/>
          </cell>
          <cell r="PT284" t="str">
            <v/>
          </cell>
          <cell r="PU284" t="str">
            <v/>
          </cell>
          <cell r="PV284" t="str">
            <v/>
          </cell>
          <cell r="PW284" t="str">
            <v/>
          </cell>
          <cell r="PX284" t="str">
            <v/>
          </cell>
          <cell r="PY284" t="str">
            <v/>
          </cell>
          <cell r="PZ284" t="str">
            <v/>
          </cell>
          <cell r="QA284" t="str">
            <v/>
          </cell>
          <cell r="QB284" t="str">
            <v/>
          </cell>
          <cell r="QC284" t="str">
            <v/>
          </cell>
          <cell r="QD284" t="str">
            <v/>
          </cell>
          <cell r="QE284" t="str">
            <v/>
          </cell>
          <cell r="QF284" t="str">
            <v/>
          </cell>
          <cell r="QG284" t="str">
            <v/>
          </cell>
          <cell r="QH284" t="str">
            <v/>
          </cell>
          <cell r="QI284" t="str">
            <v/>
          </cell>
          <cell r="QJ284" t="str">
            <v/>
          </cell>
          <cell r="QK284" t="str">
            <v/>
          </cell>
          <cell r="QL284" t="str">
            <v/>
          </cell>
          <cell r="QM284" t="str">
            <v/>
          </cell>
          <cell r="QN284" t="str">
            <v/>
          </cell>
          <cell r="QO284" t="str">
            <v/>
          </cell>
          <cell r="QP284" t="str">
            <v/>
          </cell>
          <cell r="QQ284" t="str">
            <v/>
          </cell>
          <cell r="QR284" t="str">
            <v/>
          </cell>
          <cell r="QS284" t="str">
            <v/>
          </cell>
          <cell r="QT284" t="str">
            <v/>
          </cell>
          <cell r="QU284" t="str">
            <v/>
          </cell>
          <cell r="QV284" t="str">
            <v/>
          </cell>
          <cell r="QW284" t="str">
            <v/>
          </cell>
          <cell r="QX284" t="str">
            <v/>
          </cell>
          <cell r="QY284" t="str">
            <v/>
          </cell>
          <cell r="QZ284" t="str">
            <v/>
          </cell>
          <cell r="RA284" t="str">
            <v/>
          </cell>
          <cell r="RB284" t="str">
            <v/>
          </cell>
          <cell r="RC284" t="str">
            <v/>
          </cell>
          <cell r="RD284" t="str">
            <v/>
          </cell>
          <cell r="RE284" t="str">
            <v/>
          </cell>
          <cell r="RF284" t="str">
            <v/>
          </cell>
          <cell r="RG284" t="str">
            <v/>
          </cell>
          <cell r="RH284" t="str">
            <v/>
          </cell>
          <cell r="RI284" t="str">
            <v/>
          </cell>
          <cell r="RL284" t="str">
            <v/>
          </cell>
        </row>
        <row r="285">
          <cell r="MM285" t="str">
            <v/>
          </cell>
          <cell r="MV285" t="str">
            <v/>
          </cell>
          <cell r="NE285" t="str">
            <v>0178ed03-Holitsch - TARREDO PASSIVA-F with glazing</v>
          </cell>
          <cell r="NN285" t="str">
            <v/>
          </cell>
          <cell r="OQ285" t="str">
            <v/>
          </cell>
          <cell r="OR285" t="str">
            <v/>
          </cell>
          <cell r="OS285" t="str">
            <v/>
          </cell>
          <cell r="OT285" t="str">
            <v/>
          </cell>
          <cell r="OU285" t="str">
            <v/>
          </cell>
          <cell r="OV285" t="str">
            <v/>
          </cell>
          <cell r="OW285" t="str">
            <v/>
          </cell>
          <cell r="OX285" t="str">
            <v/>
          </cell>
          <cell r="OY285" t="str">
            <v/>
          </cell>
          <cell r="OZ285" t="str">
            <v/>
          </cell>
          <cell r="PA285" t="str">
            <v/>
          </cell>
          <cell r="PB285" t="str">
            <v/>
          </cell>
          <cell r="PC285" t="str">
            <v/>
          </cell>
          <cell r="PD285" t="str">
            <v/>
          </cell>
          <cell r="PE285" t="str">
            <v/>
          </cell>
          <cell r="PF285" t="str">
            <v/>
          </cell>
          <cell r="PG285" t="str">
            <v/>
          </cell>
          <cell r="PH285" t="str">
            <v/>
          </cell>
          <cell r="PI285" t="str">
            <v/>
          </cell>
          <cell r="PJ285" t="str">
            <v/>
          </cell>
          <cell r="PL285" t="str">
            <v/>
          </cell>
          <cell r="PM285" t="str">
            <v/>
          </cell>
          <cell r="PN285" t="str">
            <v/>
          </cell>
          <cell r="PO285" t="str">
            <v/>
          </cell>
          <cell r="PP285" t="str">
            <v/>
          </cell>
          <cell r="PQ285" t="str">
            <v/>
          </cell>
          <cell r="PR285" t="str">
            <v/>
          </cell>
          <cell r="PS285" t="str">
            <v/>
          </cell>
          <cell r="PT285" t="str">
            <v/>
          </cell>
          <cell r="PU285" t="str">
            <v/>
          </cell>
          <cell r="PV285" t="str">
            <v/>
          </cell>
          <cell r="PW285" t="str">
            <v/>
          </cell>
          <cell r="PX285" t="str">
            <v/>
          </cell>
          <cell r="PY285" t="str">
            <v/>
          </cell>
          <cell r="PZ285" t="str">
            <v/>
          </cell>
          <cell r="QA285" t="str">
            <v/>
          </cell>
          <cell r="QB285" t="str">
            <v/>
          </cell>
          <cell r="QC285" t="str">
            <v/>
          </cell>
          <cell r="QD285" t="str">
            <v/>
          </cell>
          <cell r="QE285" t="str">
            <v/>
          </cell>
          <cell r="QF285" t="str">
            <v/>
          </cell>
          <cell r="QG285" t="str">
            <v/>
          </cell>
          <cell r="QH285" t="str">
            <v/>
          </cell>
          <cell r="QI285" t="str">
            <v/>
          </cell>
          <cell r="QJ285" t="str">
            <v/>
          </cell>
          <cell r="QK285" t="str">
            <v/>
          </cell>
          <cell r="QL285" t="str">
            <v/>
          </cell>
          <cell r="QM285" t="str">
            <v/>
          </cell>
          <cell r="QN285" t="str">
            <v/>
          </cell>
          <cell r="QO285" t="str">
            <v/>
          </cell>
          <cell r="QP285" t="str">
            <v/>
          </cell>
          <cell r="QQ285" t="str">
            <v/>
          </cell>
          <cell r="QR285" t="str">
            <v/>
          </cell>
          <cell r="QS285" t="str">
            <v/>
          </cell>
          <cell r="QT285" t="str">
            <v/>
          </cell>
          <cell r="QU285" t="str">
            <v/>
          </cell>
          <cell r="QV285" t="str">
            <v/>
          </cell>
          <cell r="QW285" t="str">
            <v/>
          </cell>
          <cell r="QX285" t="str">
            <v/>
          </cell>
          <cell r="QY285" t="str">
            <v/>
          </cell>
          <cell r="QZ285" t="str">
            <v/>
          </cell>
          <cell r="RA285" t="str">
            <v/>
          </cell>
          <cell r="RB285" t="str">
            <v/>
          </cell>
          <cell r="RC285" t="str">
            <v/>
          </cell>
          <cell r="RD285" t="str">
            <v/>
          </cell>
          <cell r="RE285" t="str">
            <v/>
          </cell>
          <cell r="RF285" t="str">
            <v/>
          </cell>
          <cell r="RG285" t="str">
            <v/>
          </cell>
          <cell r="RH285" t="str">
            <v/>
          </cell>
          <cell r="RI285" t="str">
            <v/>
          </cell>
          <cell r="RL285" t="str">
            <v/>
          </cell>
        </row>
        <row r="286">
          <cell r="MM286" t="str">
            <v/>
          </cell>
          <cell r="MV286" t="str">
            <v/>
          </cell>
          <cell r="NE286" t="str">
            <v>0199ed03-IG-Sicherheit - IGS-Calor P</v>
          </cell>
          <cell r="NN286" t="str">
            <v/>
          </cell>
          <cell r="OQ286" t="str">
            <v/>
          </cell>
          <cell r="OR286" t="str">
            <v/>
          </cell>
          <cell r="OS286" t="str">
            <v/>
          </cell>
          <cell r="OT286" t="str">
            <v/>
          </cell>
          <cell r="OU286" t="str">
            <v/>
          </cell>
          <cell r="OV286" t="str">
            <v/>
          </cell>
          <cell r="OW286" t="str">
            <v/>
          </cell>
          <cell r="OX286" t="str">
            <v/>
          </cell>
          <cell r="OY286" t="str">
            <v/>
          </cell>
          <cell r="OZ286" t="str">
            <v/>
          </cell>
          <cell r="PA286" t="str">
            <v/>
          </cell>
          <cell r="PB286" t="str">
            <v/>
          </cell>
          <cell r="PC286" t="str">
            <v/>
          </cell>
          <cell r="PD286" t="str">
            <v/>
          </cell>
          <cell r="PE286" t="str">
            <v/>
          </cell>
          <cell r="PF286" t="str">
            <v/>
          </cell>
          <cell r="PG286" t="str">
            <v/>
          </cell>
          <cell r="PH286" t="str">
            <v/>
          </cell>
          <cell r="PI286" t="str">
            <v/>
          </cell>
          <cell r="PJ286" t="str">
            <v/>
          </cell>
          <cell r="PL286" t="str">
            <v/>
          </cell>
          <cell r="PM286" t="str">
            <v/>
          </cell>
          <cell r="PN286" t="str">
            <v/>
          </cell>
          <cell r="PO286" t="str">
            <v/>
          </cell>
          <cell r="PP286" t="str">
            <v/>
          </cell>
          <cell r="PQ286" t="str">
            <v/>
          </cell>
          <cell r="PR286" t="str">
            <v/>
          </cell>
          <cell r="PS286" t="str">
            <v/>
          </cell>
          <cell r="PT286" t="str">
            <v/>
          </cell>
          <cell r="PU286" t="str">
            <v/>
          </cell>
          <cell r="PV286" t="str">
            <v/>
          </cell>
          <cell r="PW286" t="str">
            <v/>
          </cell>
          <cell r="PX286" t="str">
            <v/>
          </cell>
          <cell r="PY286" t="str">
            <v/>
          </cell>
          <cell r="PZ286" t="str">
            <v/>
          </cell>
          <cell r="QA286" t="str">
            <v/>
          </cell>
          <cell r="QB286" t="str">
            <v/>
          </cell>
          <cell r="QC286" t="str">
            <v/>
          </cell>
          <cell r="QD286" t="str">
            <v/>
          </cell>
          <cell r="QE286" t="str">
            <v/>
          </cell>
          <cell r="QF286" t="str">
            <v/>
          </cell>
          <cell r="QG286" t="str">
            <v/>
          </cell>
          <cell r="QH286" t="str">
            <v/>
          </cell>
          <cell r="QI286" t="str">
            <v/>
          </cell>
          <cell r="QJ286" t="str">
            <v/>
          </cell>
          <cell r="QK286" t="str">
            <v/>
          </cell>
          <cell r="QL286" t="str">
            <v/>
          </cell>
          <cell r="QM286" t="str">
            <v/>
          </cell>
          <cell r="QN286" t="str">
            <v/>
          </cell>
          <cell r="QO286" t="str">
            <v/>
          </cell>
          <cell r="QP286" t="str">
            <v/>
          </cell>
          <cell r="QQ286" t="str">
            <v/>
          </cell>
          <cell r="QR286" t="str">
            <v/>
          </cell>
          <cell r="QS286" t="str">
            <v/>
          </cell>
          <cell r="QT286" t="str">
            <v/>
          </cell>
          <cell r="QU286" t="str">
            <v/>
          </cell>
          <cell r="QV286" t="str">
            <v/>
          </cell>
          <cell r="QW286" t="str">
            <v/>
          </cell>
          <cell r="QX286" t="str">
            <v/>
          </cell>
          <cell r="QY286" t="str">
            <v/>
          </cell>
          <cell r="QZ286" t="str">
            <v/>
          </cell>
          <cell r="RA286" t="str">
            <v/>
          </cell>
          <cell r="RB286" t="str">
            <v/>
          </cell>
          <cell r="RC286" t="str">
            <v/>
          </cell>
          <cell r="RD286" t="str">
            <v/>
          </cell>
          <cell r="RE286" t="str">
            <v/>
          </cell>
          <cell r="RF286" t="str">
            <v/>
          </cell>
          <cell r="RG286" t="str">
            <v/>
          </cell>
          <cell r="RH286" t="str">
            <v/>
          </cell>
          <cell r="RI286" t="str">
            <v/>
          </cell>
          <cell r="RL286" t="str">
            <v/>
          </cell>
        </row>
        <row r="287">
          <cell r="MM287" t="str">
            <v/>
          </cell>
          <cell r="MV287" t="str">
            <v/>
          </cell>
          <cell r="NE287" t="str">
            <v>0201ed03-IG-Sicherheit - IGS-Calor P – with glazing</v>
          </cell>
          <cell r="NN287" t="str">
            <v/>
          </cell>
          <cell r="OQ287" t="str">
            <v/>
          </cell>
          <cell r="OR287" t="str">
            <v/>
          </cell>
          <cell r="OS287" t="str">
            <v/>
          </cell>
          <cell r="OT287" t="str">
            <v/>
          </cell>
          <cell r="OU287" t="str">
            <v/>
          </cell>
          <cell r="OV287" t="str">
            <v/>
          </cell>
          <cell r="OW287" t="str">
            <v/>
          </cell>
          <cell r="OX287" t="str">
            <v/>
          </cell>
          <cell r="OY287" t="str">
            <v/>
          </cell>
          <cell r="OZ287" t="str">
            <v/>
          </cell>
          <cell r="PA287" t="str">
            <v/>
          </cell>
          <cell r="PB287" t="str">
            <v/>
          </cell>
          <cell r="PC287" t="str">
            <v/>
          </cell>
          <cell r="PD287" t="str">
            <v/>
          </cell>
          <cell r="PE287" t="str">
            <v/>
          </cell>
          <cell r="PF287" t="str">
            <v/>
          </cell>
          <cell r="PG287" t="str">
            <v/>
          </cell>
          <cell r="PH287" t="str">
            <v/>
          </cell>
          <cell r="PI287" t="str">
            <v/>
          </cell>
          <cell r="PJ287" t="str">
            <v/>
          </cell>
          <cell r="PL287" t="str">
            <v/>
          </cell>
          <cell r="PM287" t="str">
            <v/>
          </cell>
          <cell r="PN287" t="str">
            <v/>
          </cell>
          <cell r="PO287" t="str">
            <v/>
          </cell>
          <cell r="PP287" t="str">
            <v/>
          </cell>
          <cell r="PQ287" t="str">
            <v/>
          </cell>
          <cell r="PR287" t="str">
            <v/>
          </cell>
          <cell r="PS287" t="str">
            <v/>
          </cell>
          <cell r="PT287" t="str">
            <v/>
          </cell>
          <cell r="PU287" t="str">
            <v/>
          </cell>
          <cell r="PV287" t="str">
            <v/>
          </cell>
          <cell r="PW287" t="str">
            <v/>
          </cell>
          <cell r="PX287" t="str">
            <v/>
          </cell>
          <cell r="PY287" t="str">
            <v/>
          </cell>
          <cell r="PZ287" t="str">
            <v/>
          </cell>
          <cell r="QA287" t="str">
            <v/>
          </cell>
          <cell r="QB287" t="str">
            <v/>
          </cell>
          <cell r="QC287" t="str">
            <v/>
          </cell>
          <cell r="QD287" t="str">
            <v/>
          </cell>
          <cell r="QE287" t="str">
            <v/>
          </cell>
          <cell r="QF287" t="str">
            <v/>
          </cell>
          <cell r="QG287" t="str">
            <v/>
          </cell>
          <cell r="QH287" t="str">
            <v/>
          </cell>
          <cell r="QI287" t="str">
            <v/>
          </cell>
          <cell r="QJ287" t="str">
            <v/>
          </cell>
          <cell r="QK287" t="str">
            <v/>
          </cell>
          <cell r="QL287" t="str">
            <v/>
          </cell>
          <cell r="QM287" t="str">
            <v/>
          </cell>
          <cell r="QN287" t="str">
            <v/>
          </cell>
          <cell r="QO287" t="str">
            <v/>
          </cell>
          <cell r="QP287" t="str">
            <v/>
          </cell>
          <cell r="QQ287" t="str">
            <v/>
          </cell>
          <cell r="QR287" t="str">
            <v/>
          </cell>
          <cell r="QS287" t="str">
            <v/>
          </cell>
          <cell r="QT287" t="str">
            <v/>
          </cell>
          <cell r="QU287" t="str">
            <v/>
          </cell>
          <cell r="QV287" t="str">
            <v/>
          </cell>
          <cell r="QW287" t="str">
            <v/>
          </cell>
          <cell r="QX287" t="str">
            <v/>
          </cell>
          <cell r="QY287" t="str">
            <v/>
          </cell>
          <cell r="QZ287" t="str">
            <v/>
          </cell>
          <cell r="RA287" t="str">
            <v/>
          </cell>
          <cell r="RB287" t="str">
            <v/>
          </cell>
          <cell r="RC287" t="str">
            <v/>
          </cell>
          <cell r="RD287" t="str">
            <v/>
          </cell>
          <cell r="RE287" t="str">
            <v/>
          </cell>
          <cell r="RF287" t="str">
            <v/>
          </cell>
          <cell r="RG287" t="str">
            <v/>
          </cell>
          <cell r="RH287" t="str">
            <v/>
          </cell>
          <cell r="RI287" t="str">
            <v/>
          </cell>
          <cell r="RL287" t="str">
            <v/>
          </cell>
        </row>
        <row r="288">
          <cell r="MM288" t="str">
            <v/>
          </cell>
          <cell r="MV288" t="str">
            <v/>
          </cell>
          <cell r="NE288" t="str">
            <v>0507ed03-Jeld-Wen - Type 12 Extern PHI und
Type 12 Extern FLB PHI</v>
          </cell>
          <cell r="NN288" t="str">
            <v/>
          </cell>
          <cell r="OQ288" t="str">
            <v/>
          </cell>
          <cell r="OR288" t="str">
            <v/>
          </cell>
          <cell r="OS288" t="str">
            <v/>
          </cell>
          <cell r="OT288" t="str">
            <v/>
          </cell>
          <cell r="OU288" t="str">
            <v/>
          </cell>
          <cell r="OV288" t="str">
            <v/>
          </cell>
          <cell r="OW288" t="str">
            <v/>
          </cell>
          <cell r="OX288" t="str">
            <v/>
          </cell>
          <cell r="OY288" t="str">
            <v/>
          </cell>
          <cell r="OZ288" t="str">
            <v/>
          </cell>
          <cell r="PA288" t="str">
            <v/>
          </cell>
          <cell r="PB288" t="str">
            <v/>
          </cell>
          <cell r="PC288" t="str">
            <v/>
          </cell>
          <cell r="PD288" t="str">
            <v/>
          </cell>
          <cell r="PE288" t="str">
            <v/>
          </cell>
          <cell r="PF288" t="str">
            <v/>
          </cell>
          <cell r="PG288" t="str">
            <v/>
          </cell>
          <cell r="PH288" t="str">
            <v/>
          </cell>
          <cell r="PI288" t="str">
            <v/>
          </cell>
          <cell r="PJ288" t="str">
            <v/>
          </cell>
          <cell r="PL288" t="str">
            <v/>
          </cell>
          <cell r="PM288" t="str">
            <v/>
          </cell>
          <cell r="PN288" t="str">
            <v/>
          </cell>
          <cell r="PO288" t="str">
            <v/>
          </cell>
          <cell r="PP288" t="str">
            <v/>
          </cell>
          <cell r="PQ288" t="str">
            <v/>
          </cell>
          <cell r="PR288" t="str">
            <v/>
          </cell>
          <cell r="PS288" t="str">
            <v/>
          </cell>
          <cell r="PT288" t="str">
            <v/>
          </cell>
          <cell r="PU288" t="str">
            <v/>
          </cell>
          <cell r="PV288" t="str">
            <v/>
          </cell>
          <cell r="PW288" t="str">
            <v/>
          </cell>
          <cell r="PX288" t="str">
            <v/>
          </cell>
          <cell r="PY288" t="str">
            <v/>
          </cell>
          <cell r="PZ288" t="str">
            <v/>
          </cell>
          <cell r="QA288" t="str">
            <v/>
          </cell>
          <cell r="QB288" t="str">
            <v/>
          </cell>
          <cell r="QC288" t="str">
            <v/>
          </cell>
          <cell r="QD288" t="str">
            <v/>
          </cell>
          <cell r="QE288" t="str">
            <v/>
          </cell>
          <cell r="QF288" t="str">
            <v/>
          </cell>
          <cell r="QG288" t="str">
            <v/>
          </cell>
          <cell r="QH288" t="str">
            <v/>
          </cell>
          <cell r="QI288" t="str">
            <v/>
          </cell>
          <cell r="QJ288" t="str">
            <v/>
          </cell>
          <cell r="QK288" t="str">
            <v/>
          </cell>
          <cell r="QL288" t="str">
            <v/>
          </cell>
          <cell r="QM288" t="str">
            <v/>
          </cell>
          <cell r="QN288" t="str">
            <v/>
          </cell>
          <cell r="QO288" t="str">
            <v/>
          </cell>
          <cell r="QP288" t="str">
            <v/>
          </cell>
          <cell r="QQ288" t="str">
            <v/>
          </cell>
          <cell r="QR288" t="str">
            <v/>
          </cell>
          <cell r="QS288" t="str">
            <v/>
          </cell>
          <cell r="QT288" t="str">
            <v/>
          </cell>
          <cell r="QU288" t="str">
            <v/>
          </cell>
          <cell r="QV288" t="str">
            <v/>
          </cell>
          <cell r="QW288" t="str">
            <v/>
          </cell>
          <cell r="QX288" t="str">
            <v/>
          </cell>
          <cell r="QY288" t="str">
            <v/>
          </cell>
          <cell r="QZ288" t="str">
            <v/>
          </cell>
          <cell r="RA288" t="str">
            <v/>
          </cell>
          <cell r="RB288" t="str">
            <v/>
          </cell>
          <cell r="RC288" t="str">
            <v/>
          </cell>
          <cell r="RD288" t="str">
            <v/>
          </cell>
          <cell r="RE288" t="str">
            <v/>
          </cell>
          <cell r="RF288" t="str">
            <v/>
          </cell>
          <cell r="RG288" t="str">
            <v/>
          </cell>
          <cell r="RH288" t="str">
            <v/>
          </cell>
          <cell r="RI288" t="str">
            <v/>
          </cell>
          <cell r="RL288" t="str">
            <v/>
          </cell>
        </row>
        <row r="289">
          <cell r="MM289" t="str">
            <v/>
          </cell>
          <cell r="MV289" t="str">
            <v/>
          </cell>
          <cell r="NE289" t="str">
            <v>0140ed03-Kegro - KegaPro+</v>
          </cell>
          <cell r="NN289" t="str">
            <v/>
          </cell>
          <cell r="OQ289" t="str">
            <v/>
          </cell>
          <cell r="OR289" t="str">
            <v/>
          </cell>
          <cell r="OS289" t="str">
            <v/>
          </cell>
          <cell r="OT289" t="str">
            <v/>
          </cell>
          <cell r="OU289" t="str">
            <v/>
          </cell>
          <cell r="OV289" t="str">
            <v/>
          </cell>
          <cell r="OW289" t="str">
            <v/>
          </cell>
          <cell r="OX289" t="str">
            <v/>
          </cell>
          <cell r="OY289" t="str">
            <v/>
          </cell>
          <cell r="OZ289" t="str">
            <v/>
          </cell>
          <cell r="PA289" t="str">
            <v/>
          </cell>
          <cell r="PB289" t="str">
            <v/>
          </cell>
          <cell r="PC289" t="str">
            <v/>
          </cell>
          <cell r="PD289" t="str">
            <v/>
          </cell>
          <cell r="PE289" t="str">
            <v/>
          </cell>
          <cell r="PF289" t="str">
            <v/>
          </cell>
          <cell r="PG289" t="str">
            <v/>
          </cell>
          <cell r="PH289" t="str">
            <v/>
          </cell>
          <cell r="PI289" t="str">
            <v/>
          </cell>
          <cell r="PJ289" t="str">
            <v/>
          </cell>
          <cell r="PL289" t="str">
            <v/>
          </cell>
          <cell r="PM289" t="str">
            <v/>
          </cell>
          <cell r="PN289" t="str">
            <v/>
          </cell>
          <cell r="PO289" t="str">
            <v/>
          </cell>
          <cell r="PP289" t="str">
            <v/>
          </cell>
          <cell r="PQ289" t="str">
            <v/>
          </cell>
          <cell r="PR289" t="str">
            <v/>
          </cell>
          <cell r="PS289" t="str">
            <v/>
          </cell>
          <cell r="PT289" t="str">
            <v/>
          </cell>
          <cell r="PU289" t="str">
            <v/>
          </cell>
          <cell r="PV289" t="str">
            <v/>
          </cell>
          <cell r="PW289" t="str">
            <v/>
          </cell>
          <cell r="PX289" t="str">
            <v/>
          </cell>
          <cell r="PY289" t="str">
            <v/>
          </cell>
          <cell r="PZ289" t="str">
            <v/>
          </cell>
          <cell r="QA289" t="str">
            <v/>
          </cell>
          <cell r="QB289" t="str">
            <v/>
          </cell>
          <cell r="QC289" t="str">
            <v/>
          </cell>
          <cell r="QD289" t="str">
            <v/>
          </cell>
          <cell r="QE289" t="str">
            <v/>
          </cell>
          <cell r="QF289" t="str">
            <v/>
          </cell>
          <cell r="QG289" t="str">
            <v/>
          </cell>
          <cell r="QH289" t="str">
            <v/>
          </cell>
          <cell r="QI289" t="str">
            <v/>
          </cell>
          <cell r="QJ289" t="str">
            <v/>
          </cell>
          <cell r="QK289" t="str">
            <v/>
          </cell>
          <cell r="QL289" t="str">
            <v/>
          </cell>
          <cell r="QM289" t="str">
            <v/>
          </cell>
          <cell r="QN289" t="str">
            <v/>
          </cell>
          <cell r="QO289" t="str">
            <v/>
          </cell>
          <cell r="QP289" t="str">
            <v/>
          </cell>
          <cell r="QQ289" t="str">
            <v/>
          </cell>
          <cell r="QR289" t="str">
            <v/>
          </cell>
          <cell r="QS289" t="str">
            <v/>
          </cell>
          <cell r="QT289" t="str">
            <v/>
          </cell>
          <cell r="QU289" t="str">
            <v/>
          </cell>
          <cell r="QV289" t="str">
            <v/>
          </cell>
          <cell r="QW289" t="str">
            <v/>
          </cell>
          <cell r="QX289" t="str">
            <v/>
          </cell>
          <cell r="QY289" t="str">
            <v/>
          </cell>
          <cell r="QZ289" t="str">
            <v/>
          </cell>
          <cell r="RA289" t="str">
            <v/>
          </cell>
          <cell r="RB289" t="str">
            <v/>
          </cell>
          <cell r="RC289" t="str">
            <v/>
          </cell>
          <cell r="RD289" t="str">
            <v/>
          </cell>
          <cell r="RE289" t="str">
            <v/>
          </cell>
          <cell r="RF289" t="str">
            <v/>
          </cell>
          <cell r="RG289" t="str">
            <v/>
          </cell>
          <cell r="RH289" t="str">
            <v/>
          </cell>
          <cell r="RI289" t="str">
            <v/>
          </cell>
          <cell r="RL289" t="str">
            <v/>
          </cell>
        </row>
        <row r="290">
          <cell r="MM290" t="str">
            <v/>
          </cell>
          <cell r="MV290" t="str">
            <v/>
          </cell>
          <cell r="NE290" t="str">
            <v>0455ed03-KOWA - Edition Thermo 100</v>
          </cell>
          <cell r="NN290" t="str">
            <v/>
          </cell>
          <cell r="OQ290" t="str">
            <v/>
          </cell>
          <cell r="OR290" t="str">
            <v/>
          </cell>
          <cell r="OS290" t="str">
            <v/>
          </cell>
          <cell r="OT290" t="str">
            <v/>
          </cell>
          <cell r="OU290" t="str">
            <v/>
          </cell>
          <cell r="OV290" t="str">
            <v/>
          </cell>
          <cell r="OW290" t="str">
            <v/>
          </cell>
          <cell r="OX290" t="str">
            <v/>
          </cell>
          <cell r="OY290" t="str">
            <v/>
          </cell>
          <cell r="OZ290" t="str">
            <v/>
          </cell>
          <cell r="PA290" t="str">
            <v/>
          </cell>
          <cell r="PB290" t="str">
            <v/>
          </cell>
          <cell r="PC290" t="str">
            <v/>
          </cell>
          <cell r="PD290" t="str">
            <v/>
          </cell>
          <cell r="PE290" t="str">
            <v/>
          </cell>
          <cell r="PF290" t="str">
            <v/>
          </cell>
          <cell r="PG290" t="str">
            <v/>
          </cell>
          <cell r="PH290" t="str">
            <v/>
          </cell>
          <cell r="PI290" t="str">
            <v/>
          </cell>
          <cell r="PJ290" t="str">
            <v/>
          </cell>
          <cell r="PL290" t="str">
            <v/>
          </cell>
          <cell r="PM290" t="str">
            <v/>
          </cell>
          <cell r="PN290" t="str">
            <v/>
          </cell>
          <cell r="PO290" t="str">
            <v/>
          </cell>
          <cell r="PP290" t="str">
            <v/>
          </cell>
          <cell r="PQ290" t="str">
            <v/>
          </cell>
          <cell r="PR290" t="str">
            <v/>
          </cell>
          <cell r="PS290" t="str">
            <v/>
          </cell>
          <cell r="PT290" t="str">
            <v/>
          </cell>
          <cell r="PU290" t="str">
            <v/>
          </cell>
          <cell r="PV290" t="str">
            <v/>
          </cell>
          <cell r="PW290" t="str">
            <v/>
          </cell>
          <cell r="PX290" t="str">
            <v/>
          </cell>
          <cell r="PY290" t="str">
            <v/>
          </cell>
          <cell r="PZ290" t="str">
            <v/>
          </cell>
          <cell r="QA290" t="str">
            <v/>
          </cell>
          <cell r="QB290" t="str">
            <v/>
          </cell>
          <cell r="QC290" t="str">
            <v/>
          </cell>
          <cell r="QD290" t="str">
            <v/>
          </cell>
          <cell r="QE290" t="str">
            <v/>
          </cell>
          <cell r="QF290" t="str">
            <v/>
          </cell>
          <cell r="QG290" t="str">
            <v/>
          </cell>
          <cell r="QH290" t="str">
            <v/>
          </cell>
          <cell r="QI290" t="str">
            <v/>
          </cell>
          <cell r="QJ290" t="str">
            <v/>
          </cell>
          <cell r="QK290" t="str">
            <v/>
          </cell>
          <cell r="QL290" t="str">
            <v/>
          </cell>
          <cell r="QM290" t="str">
            <v/>
          </cell>
          <cell r="QN290" t="str">
            <v/>
          </cell>
          <cell r="QO290" t="str">
            <v/>
          </cell>
          <cell r="QP290" t="str">
            <v/>
          </cell>
          <cell r="QQ290" t="str">
            <v/>
          </cell>
          <cell r="QR290" t="str">
            <v/>
          </cell>
          <cell r="QS290" t="str">
            <v/>
          </cell>
          <cell r="QT290" t="str">
            <v/>
          </cell>
          <cell r="QU290" t="str">
            <v/>
          </cell>
          <cell r="QV290" t="str">
            <v/>
          </cell>
          <cell r="QW290" t="str">
            <v/>
          </cell>
          <cell r="QX290" t="str">
            <v/>
          </cell>
          <cell r="QY290" t="str">
            <v/>
          </cell>
          <cell r="QZ290" t="str">
            <v/>
          </cell>
          <cell r="RA290" t="str">
            <v/>
          </cell>
          <cell r="RB290" t="str">
            <v/>
          </cell>
          <cell r="RC290" t="str">
            <v/>
          </cell>
          <cell r="RD290" t="str">
            <v/>
          </cell>
          <cell r="RE290" t="str">
            <v/>
          </cell>
          <cell r="RF290" t="str">
            <v/>
          </cell>
          <cell r="RG290" t="str">
            <v/>
          </cell>
          <cell r="RH290" t="str">
            <v/>
          </cell>
          <cell r="RI290" t="str">
            <v/>
          </cell>
          <cell r="RL290" t="str">
            <v/>
          </cell>
        </row>
        <row r="291">
          <cell r="MM291" t="str">
            <v/>
          </cell>
          <cell r="MV291" t="str">
            <v/>
          </cell>
          <cell r="NE291" t="str">
            <v>0534ed03-KPA Katzbeck - LUMA PASSIVA</v>
          </cell>
          <cell r="NN291" t="str">
            <v/>
          </cell>
          <cell r="OQ291" t="str">
            <v/>
          </cell>
          <cell r="OR291" t="str">
            <v/>
          </cell>
          <cell r="OS291" t="str">
            <v/>
          </cell>
          <cell r="OT291" t="str">
            <v/>
          </cell>
          <cell r="OU291" t="str">
            <v/>
          </cell>
          <cell r="OV291" t="str">
            <v/>
          </cell>
          <cell r="OW291" t="str">
            <v/>
          </cell>
          <cell r="OX291" t="str">
            <v/>
          </cell>
          <cell r="OY291" t="str">
            <v/>
          </cell>
          <cell r="OZ291" t="str">
            <v/>
          </cell>
          <cell r="PA291" t="str">
            <v/>
          </cell>
          <cell r="PB291" t="str">
            <v/>
          </cell>
          <cell r="PC291" t="str">
            <v/>
          </cell>
          <cell r="PD291" t="str">
            <v/>
          </cell>
          <cell r="PE291" t="str">
            <v/>
          </cell>
          <cell r="PF291" t="str">
            <v/>
          </cell>
          <cell r="PG291" t="str">
            <v/>
          </cell>
          <cell r="PH291" t="str">
            <v/>
          </cell>
          <cell r="PI291" t="str">
            <v/>
          </cell>
          <cell r="PJ291" t="str">
            <v/>
          </cell>
          <cell r="PL291" t="str">
            <v/>
          </cell>
          <cell r="PM291" t="str">
            <v/>
          </cell>
          <cell r="PN291" t="str">
            <v/>
          </cell>
          <cell r="PO291" t="str">
            <v/>
          </cell>
          <cell r="PP291" t="str">
            <v/>
          </cell>
          <cell r="PQ291" t="str">
            <v/>
          </cell>
          <cell r="PR291" t="str">
            <v/>
          </cell>
          <cell r="PS291" t="str">
            <v/>
          </cell>
          <cell r="PT291" t="str">
            <v/>
          </cell>
          <cell r="PU291" t="str">
            <v/>
          </cell>
          <cell r="PV291" t="str">
            <v/>
          </cell>
          <cell r="PW291" t="str">
            <v/>
          </cell>
          <cell r="PX291" t="str">
            <v/>
          </cell>
          <cell r="PY291" t="str">
            <v/>
          </cell>
          <cell r="PZ291" t="str">
            <v/>
          </cell>
          <cell r="QA291" t="str">
            <v/>
          </cell>
          <cell r="QB291" t="str">
            <v/>
          </cell>
          <cell r="QC291" t="str">
            <v/>
          </cell>
          <cell r="QD291" t="str">
            <v/>
          </cell>
          <cell r="QE291" t="str">
            <v/>
          </cell>
          <cell r="QF291" t="str">
            <v/>
          </cell>
          <cell r="QG291" t="str">
            <v/>
          </cell>
          <cell r="QH291" t="str">
            <v/>
          </cell>
          <cell r="QI291" t="str">
            <v/>
          </cell>
          <cell r="QJ291" t="str">
            <v/>
          </cell>
          <cell r="QK291" t="str">
            <v/>
          </cell>
          <cell r="QL291" t="str">
            <v/>
          </cell>
          <cell r="QM291" t="str">
            <v/>
          </cell>
          <cell r="QN291" t="str">
            <v/>
          </cell>
          <cell r="QO291" t="str">
            <v/>
          </cell>
          <cell r="QP291" t="str">
            <v/>
          </cell>
          <cell r="QQ291" t="str">
            <v/>
          </cell>
          <cell r="QR291" t="str">
            <v/>
          </cell>
          <cell r="QS291" t="str">
            <v/>
          </cell>
          <cell r="QT291" t="str">
            <v/>
          </cell>
          <cell r="QU291" t="str">
            <v/>
          </cell>
          <cell r="QV291" t="str">
            <v/>
          </cell>
          <cell r="QW291" t="str">
            <v/>
          </cell>
          <cell r="QX291" t="str">
            <v/>
          </cell>
          <cell r="QY291" t="str">
            <v/>
          </cell>
          <cell r="QZ291" t="str">
            <v/>
          </cell>
          <cell r="RA291" t="str">
            <v/>
          </cell>
          <cell r="RB291" t="str">
            <v/>
          </cell>
          <cell r="RC291" t="str">
            <v/>
          </cell>
          <cell r="RD291" t="str">
            <v/>
          </cell>
          <cell r="RE291" t="str">
            <v/>
          </cell>
          <cell r="RF291" t="str">
            <v/>
          </cell>
          <cell r="RG291" t="str">
            <v/>
          </cell>
          <cell r="RH291" t="str">
            <v/>
          </cell>
          <cell r="RI291" t="str">
            <v/>
          </cell>
          <cell r="RL291" t="str">
            <v/>
          </cell>
        </row>
        <row r="292">
          <cell r="MM292" t="str">
            <v/>
          </cell>
          <cell r="MV292" t="str">
            <v/>
          </cell>
          <cell r="NE292" t="str">
            <v>0614ed03-Moralt - Moralt OutDoor FERRO Passiv with glazing</v>
          </cell>
          <cell r="NN292" t="str">
            <v/>
          </cell>
          <cell r="OQ292" t="str">
            <v/>
          </cell>
          <cell r="OR292" t="str">
            <v/>
          </cell>
          <cell r="OS292" t="str">
            <v/>
          </cell>
          <cell r="OT292" t="str">
            <v/>
          </cell>
          <cell r="OU292" t="str">
            <v/>
          </cell>
          <cell r="OV292" t="str">
            <v/>
          </cell>
          <cell r="OW292" t="str">
            <v/>
          </cell>
          <cell r="OX292" t="str">
            <v/>
          </cell>
          <cell r="OY292" t="str">
            <v/>
          </cell>
          <cell r="OZ292" t="str">
            <v/>
          </cell>
          <cell r="PA292" t="str">
            <v/>
          </cell>
          <cell r="PB292" t="str">
            <v/>
          </cell>
          <cell r="PC292" t="str">
            <v/>
          </cell>
          <cell r="PD292" t="str">
            <v/>
          </cell>
          <cell r="PE292" t="str">
            <v/>
          </cell>
          <cell r="PF292" t="str">
            <v/>
          </cell>
          <cell r="PG292" t="str">
            <v/>
          </cell>
          <cell r="PH292" t="str">
            <v/>
          </cell>
          <cell r="PI292" t="str">
            <v/>
          </cell>
          <cell r="PJ292" t="str">
            <v/>
          </cell>
          <cell r="PL292" t="str">
            <v/>
          </cell>
          <cell r="PM292" t="str">
            <v/>
          </cell>
          <cell r="PN292" t="str">
            <v/>
          </cell>
          <cell r="PO292" t="str">
            <v/>
          </cell>
          <cell r="PP292" t="str">
            <v/>
          </cell>
          <cell r="PQ292" t="str">
            <v/>
          </cell>
          <cell r="PR292" t="str">
            <v/>
          </cell>
          <cell r="PS292" t="str">
            <v/>
          </cell>
          <cell r="PT292" t="str">
            <v/>
          </cell>
          <cell r="PU292" t="str">
            <v/>
          </cell>
          <cell r="PV292" t="str">
            <v/>
          </cell>
          <cell r="PW292" t="str">
            <v/>
          </cell>
          <cell r="PX292" t="str">
            <v/>
          </cell>
          <cell r="PY292" t="str">
            <v/>
          </cell>
          <cell r="PZ292" t="str">
            <v/>
          </cell>
          <cell r="QA292" t="str">
            <v/>
          </cell>
          <cell r="QB292" t="str">
            <v/>
          </cell>
          <cell r="QC292" t="str">
            <v/>
          </cell>
          <cell r="QD292" t="str">
            <v/>
          </cell>
          <cell r="QE292" t="str">
            <v/>
          </cell>
          <cell r="QF292" t="str">
            <v/>
          </cell>
          <cell r="QG292" t="str">
            <v/>
          </cell>
          <cell r="QH292" t="str">
            <v/>
          </cell>
          <cell r="QI292" t="str">
            <v/>
          </cell>
          <cell r="QJ292" t="str">
            <v/>
          </cell>
          <cell r="QK292" t="str">
            <v/>
          </cell>
          <cell r="QL292" t="str">
            <v/>
          </cell>
          <cell r="QM292" t="str">
            <v/>
          </cell>
          <cell r="QN292" t="str">
            <v/>
          </cell>
          <cell r="QO292" t="str">
            <v/>
          </cell>
          <cell r="QP292" t="str">
            <v/>
          </cell>
          <cell r="QQ292" t="str">
            <v/>
          </cell>
          <cell r="QR292" t="str">
            <v/>
          </cell>
          <cell r="QS292" t="str">
            <v/>
          </cell>
          <cell r="QT292" t="str">
            <v/>
          </cell>
          <cell r="QU292" t="str">
            <v/>
          </cell>
          <cell r="QV292" t="str">
            <v/>
          </cell>
          <cell r="QW292" t="str">
            <v/>
          </cell>
          <cell r="QX292" t="str">
            <v/>
          </cell>
          <cell r="QY292" t="str">
            <v/>
          </cell>
          <cell r="QZ292" t="str">
            <v/>
          </cell>
          <cell r="RA292" t="str">
            <v/>
          </cell>
          <cell r="RB292" t="str">
            <v/>
          </cell>
          <cell r="RC292" t="str">
            <v/>
          </cell>
          <cell r="RD292" t="str">
            <v/>
          </cell>
          <cell r="RE292" t="str">
            <v/>
          </cell>
          <cell r="RF292" t="str">
            <v/>
          </cell>
          <cell r="RG292" t="str">
            <v/>
          </cell>
          <cell r="RH292" t="str">
            <v/>
          </cell>
          <cell r="RI292" t="str">
            <v/>
          </cell>
          <cell r="RL292" t="str">
            <v/>
          </cell>
        </row>
        <row r="293">
          <cell r="MM293" t="str">
            <v/>
          </cell>
          <cell r="MV293" t="str">
            <v/>
          </cell>
          <cell r="NE293" t="str">
            <v>0233ed03-Moralt - Moralt OutDoor FERRO Passiv Klima with glazing</v>
          </cell>
          <cell r="NN293" t="str">
            <v/>
          </cell>
          <cell r="OQ293" t="str">
            <v/>
          </cell>
          <cell r="OR293" t="str">
            <v/>
          </cell>
          <cell r="OS293" t="str">
            <v/>
          </cell>
          <cell r="OT293" t="str">
            <v/>
          </cell>
          <cell r="OU293" t="str">
            <v/>
          </cell>
          <cell r="OV293" t="str">
            <v/>
          </cell>
          <cell r="OW293" t="str">
            <v/>
          </cell>
          <cell r="OX293" t="str">
            <v/>
          </cell>
          <cell r="OY293" t="str">
            <v/>
          </cell>
          <cell r="OZ293" t="str">
            <v/>
          </cell>
          <cell r="PA293" t="str">
            <v/>
          </cell>
          <cell r="PB293" t="str">
            <v/>
          </cell>
          <cell r="PC293" t="str">
            <v/>
          </cell>
          <cell r="PD293" t="str">
            <v/>
          </cell>
          <cell r="PE293" t="str">
            <v/>
          </cell>
          <cell r="PF293" t="str">
            <v/>
          </cell>
          <cell r="PG293" t="str">
            <v/>
          </cell>
          <cell r="PH293" t="str">
            <v/>
          </cell>
          <cell r="PI293" t="str">
            <v/>
          </cell>
          <cell r="PJ293" t="str">
            <v/>
          </cell>
          <cell r="PL293" t="str">
            <v/>
          </cell>
          <cell r="PM293" t="str">
            <v/>
          </cell>
          <cell r="PN293" t="str">
            <v/>
          </cell>
          <cell r="PO293" t="str">
            <v/>
          </cell>
          <cell r="PP293" t="str">
            <v/>
          </cell>
          <cell r="PQ293" t="str">
            <v/>
          </cell>
          <cell r="PR293" t="str">
            <v/>
          </cell>
          <cell r="PS293" t="str">
            <v/>
          </cell>
          <cell r="PT293" t="str">
            <v/>
          </cell>
          <cell r="PU293" t="str">
            <v/>
          </cell>
          <cell r="PV293" t="str">
            <v/>
          </cell>
          <cell r="PW293" t="str">
            <v/>
          </cell>
          <cell r="PX293" t="str">
            <v/>
          </cell>
          <cell r="PY293" t="str">
            <v/>
          </cell>
          <cell r="PZ293" t="str">
            <v/>
          </cell>
          <cell r="QA293" t="str">
            <v/>
          </cell>
          <cell r="QB293" t="str">
            <v/>
          </cell>
          <cell r="QC293" t="str">
            <v/>
          </cell>
          <cell r="QD293" t="str">
            <v/>
          </cell>
          <cell r="QE293" t="str">
            <v/>
          </cell>
          <cell r="QF293" t="str">
            <v/>
          </cell>
          <cell r="QG293" t="str">
            <v/>
          </cell>
          <cell r="QH293" t="str">
            <v/>
          </cell>
          <cell r="QI293" t="str">
            <v/>
          </cell>
          <cell r="QJ293" t="str">
            <v/>
          </cell>
          <cell r="QK293" t="str">
            <v/>
          </cell>
          <cell r="QL293" t="str">
            <v/>
          </cell>
          <cell r="QM293" t="str">
            <v/>
          </cell>
          <cell r="QN293" t="str">
            <v/>
          </cell>
          <cell r="QO293" t="str">
            <v/>
          </cell>
          <cell r="QP293" t="str">
            <v/>
          </cell>
          <cell r="QQ293" t="str">
            <v/>
          </cell>
          <cell r="QR293" t="str">
            <v/>
          </cell>
          <cell r="QS293" t="str">
            <v/>
          </cell>
          <cell r="QT293" t="str">
            <v/>
          </cell>
          <cell r="QU293" t="str">
            <v/>
          </cell>
          <cell r="QV293" t="str">
            <v/>
          </cell>
          <cell r="QW293" t="str">
            <v/>
          </cell>
          <cell r="QX293" t="str">
            <v/>
          </cell>
          <cell r="QY293" t="str">
            <v/>
          </cell>
          <cell r="QZ293" t="str">
            <v/>
          </cell>
          <cell r="RA293" t="str">
            <v/>
          </cell>
          <cell r="RB293" t="str">
            <v/>
          </cell>
          <cell r="RC293" t="str">
            <v/>
          </cell>
          <cell r="RD293" t="str">
            <v/>
          </cell>
          <cell r="RE293" t="str">
            <v/>
          </cell>
          <cell r="RF293" t="str">
            <v/>
          </cell>
          <cell r="RG293" t="str">
            <v/>
          </cell>
          <cell r="RH293" t="str">
            <v/>
          </cell>
          <cell r="RI293" t="str">
            <v/>
          </cell>
          <cell r="RL293" t="str">
            <v/>
          </cell>
        </row>
        <row r="294">
          <cell r="MM294" t="str">
            <v/>
          </cell>
          <cell r="MV294" t="str">
            <v/>
          </cell>
          <cell r="NE294" t="str">
            <v>0613ed03-Moralt - Moralt OutDoor FERRO Passiv (inkl. -Passiv Klima / -Passiv KlimaSoft / -FireSafe Passiv / -Akustik Passiv)</v>
          </cell>
          <cell r="NN294" t="str">
            <v/>
          </cell>
          <cell r="OQ294" t="str">
            <v/>
          </cell>
          <cell r="OR294" t="str">
            <v/>
          </cell>
          <cell r="OS294" t="str">
            <v/>
          </cell>
          <cell r="OT294" t="str">
            <v/>
          </cell>
          <cell r="OU294" t="str">
            <v/>
          </cell>
          <cell r="OV294" t="str">
            <v/>
          </cell>
          <cell r="OW294" t="str">
            <v/>
          </cell>
          <cell r="OX294" t="str">
            <v/>
          </cell>
          <cell r="OY294" t="str">
            <v/>
          </cell>
          <cell r="OZ294" t="str">
            <v/>
          </cell>
          <cell r="PA294" t="str">
            <v/>
          </cell>
          <cell r="PB294" t="str">
            <v/>
          </cell>
          <cell r="PC294" t="str">
            <v/>
          </cell>
          <cell r="PD294" t="str">
            <v/>
          </cell>
          <cell r="PE294" t="str">
            <v/>
          </cell>
          <cell r="PF294" t="str">
            <v/>
          </cell>
          <cell r="PG294" t="str">
            <v/>
          </cell>
          <cell r="PH294" t="str">
            <v/>
          </cell>
          <cell r="PI294" t="str">
            <v/>
          </cell>
          <cell r="PJ294" t="str">
            <v/>
          </cell>
          <cell r="PL294" t="str">
            <v/>
          </cell>
          <cell r="PM294" t="str">
            <v/>
          </cell>
          <cell r="PN294" t="str">
            <v/>
          </cell>
          <cell r="PO294" t="str">
            <v/>
          </cell>
          <cell r="PP294" t="str">
            <v/>
          </cell>
          <cell r="PQ294" t="str">
            <v/>
          </cell>
          <cell r="PR294" t="str">
            <v/>
          </cell>
          <cell r="PS294" t="str">
            <v/>
          </cell>
          <cell r="PT294" t="str">
            <v/>
          </cell>
          <cell r="PU294" t="str">
            <v/>
          </cell>
          <cell r="PV294" t="str">
            <v/>
          </cell>
          <cell r="PW294" t="str">
            <v/>
          </cell>
          <cell r="PX294" t="str">
            <v/>
          </cell>
          <cell r="PY294" t="str">
            <v/>
          </cell>
          <cell r="PZ294" t="str">
            <v/>
          </cell>
          <cell r="QA294" t="str">
            <v/>
          </cell>
          <cell r="QB294" t="str">
            <v/>
          </cell>
          <cell r="QC294" t="str">
            <v/>
          </cell>
          <cell r="QD294" t="str">
            <v/>
          </cell>
          <cell r="QE294" t="str">
            <v/>
          </cell>
          <cell r="QF294" t="str">
            <v/>
          </cell>
          <cell r="QG294" t="str">
            <v/>
          </cell>
          <cell r="QH294" t="str">
            <v/>
          </cell>
          <cell r="QI294" t="str">
            <v/>
          </cell>
          <cell r="QJ294" t="str">
            <v/>
          </cell>
          <cell r="QK294" t="str">
            <v/>
          </cell>
          <cell r="QL294" t="str">
            <v/>
          </cell>
          <cell r="QM294" t="str">
            <v/>
          </cell>
          <cell r="QN294" t="str">
            <v/>
          </cell>
          <cell r="QO294" t="str">
            <v/>
          </cell>
          <cell r="QP294" t="str">
            <v/>
          </cell>
          <cell r="QQ294" t="str">
            <v/>
          </cell>
          <cell r="QR294" t="str">
            <v/>
          </cell>
          <cell r="QS294" t="str">
            <v/>
          </cell>
          <cell r="QT294" t="str">
            <v/>
          </cell>
          <cell r="QU294" t="str">
            <v/>
          </cell>
          <cell r="QV294" t="str">
            <v/>
          </cell>
          <cell r="QW294" t="str">
            <v/>
          </cell>
          <cell r="QX294" t="str">
            <v/>
          </cell>
          <cell r="QY294" t="str">
            <v/>
          </cell>
          <cell r="QZ294" t="str">
            <v/>
          </cell>
          <cell r="RA294" t="str">
            <v/>
          </cell>
          <cell r="RB294" t="str">
            <v/>
          </cell>
          <cell r="RC294" t="str">
            <v/>
          </cell>
          <cell r="RD294" t="str">
            <v/>
          </cell>
          <cell r="RE294" t="str">
            <v/>
          </cell>
          <cell r="RF294" t="str">
            <v/>
          </cell>
          <cell r="RG294" t="str">
            <v/>
          </cell>
          <cell r="RH294" t="str">
            <v/>
          </cell>
          <cell r="RI294" t="str">
            <v/>
          </cell>
          <cell r="RL294" t="str">
            <v/>
          </cell>
        </row>
        <row r="295">
          <cell r="MM295" t="str">
            <v/>
          </cell>
          <cell r="MV295" t="str">
            <v/>
          </cell>
          <cell r="NE295" t="str">
            <v>0615ed03-Moralt - Moralt OutDoor FERRO Passiv KlimaSoft with glazing</v>
          </cell>
          <cell r="NN295" t="str">
            <v/>
          </cell>
          <cell r="OQ295" t="str">
            <v/>
          </cell>
          <cell r="OR295" t="str">
            <v/>
          </cell>
          <cell r="OS295" t="str">
            <v/>
          </cell>
          <cell r="OT295" t="str">
            <v/>
          </cell>
          <cell r="OU295" t="str">
            <v/>
          </cell>
          <cell r="OV295" t="str">
            <v/>
          </cell>
          <cell r="OW295" t="str">
            <v/>
          </cell>
          <cell r="OX295" t="str">
            <v/>
          </cell>
          <cell r="OY295" t="str">
            <v/>
          </cell>
          <cell r="OZ295" t="str">
            <v/>
          </cell>
          <cell r="PA295" t="str">
            <v/>
          </cell>
          <cell r="PB295" t="str">
            <v/>
          </cell>
          <cell r="PC295" t="str">
            <v/>
          </cell>
          <cell r="PD295" t="str">
            <v/>
          </cell>
          <cell r="PE295" t="str">
            <v/>
          </cell>
          <cell r="PF295" t="str">
            <v/>
          </cell>
          <cell r="PG295" t="str">
            <v/>
          </cell>
          <cell r="PH295" t="str">
            <v/>
          </cell>
          <cell r="PI295" t="str">
            <v/>
          </cell>
          <cell r="PJ295" t="str">
            <v/>
          </cell>
          <cell r="PL295" t="str">
            <v/>
          </cell>
          <cell r="PM295" t="str">
            <v/>
          </cell>
          <cell r="PN295" t="str">
            <v/>
          </cell>
          <cell r="PO295" t="str">
            <v/>
          </cell>
          <cell r="PP295" t="str">
            <v/>
          </cell>
          <cell r="PQ295" t="str">
            <v/>
          </cell>
          <cell r="PR295" t="str">
            <v/>
          </cell>
          <cell r="PS295" t="str">
            <v/>
          </cell>
          <cell r="PT295" t="str">
            <v/>
          </cell>
          <cell r="PU295" t="str">
            <v/>
          </cell>
          <cell r="PV295" t="str">
            <v/>
          </cell>
          <cell r="PW295" t="str">
            <v/>
          </cell>
          <cell r="PX295" t="str">
            <v/>
          </cell>
          <cell r="PY295" t="str">
            <v/>
          </cell>
          <cell r="PZ295" t="str">
            <v/>
          </cell>
          <cell r="QA295" t="str">
            <v/>
          </cell>
          <cell r="QB295" t="str">
            <v/>
          </cell>
          <cell r="QC295" t="str">
            <v/>
          </cell>
          <cell r="QD295" t="str">
            <v/>
          </cell>
          <cell r="QE295" t="str">
            <v/>
          </cell>
          <cell r="QF295" t="str">
            <v/>
          </cell>
          <cell r="QG295" t="str">
            <v/>
          </cell>
          <cell r="QH295" t="str">
            <v/>
          </cell>
          <cell r="QI295" t="str">
            <v/>
          </cell>
          <cell r="QJ295" t="str">
            <v/>
          </cell>
          <cell r="QK295" t="str">
            <v/>
          </cell>
          <cell r="QL295" t="str">
            <v/>
          </cell>
          <cell r="QM295" t="str">
            <v/>
          </cell>
          <cell r="QN295" t="str">
            <v/>
          </cell>
          <cell r="QO295" t="str">
            <v/>
          </cell>
          <cell r="QP295" t="str">
            <v/>
          </cell>
          <cell r="QQ295" t="str">
            <v/>
          </cell>
          <cell r="QR295" t="str">
            <v/>
          </cell>
          <cell r="QS295" t="str">
            <v/>
          </cell>
          <cell r="QT295" t="str">
            <v/>
          </cell>
          <cell r="QU295" t="str">
            <v/>
          </cell>
          <cell r="QV295" t="str">
            <v/>
          </cell>
          <cell r="QW295" t="str">
            <v/>
          </cell>
          <cell r="QX295" t="str">
            <v/>
          </cell>
          <cell r="QY295" t="str">
            <v/>
          </cell>
          <cell r="QZ295" t="str">
            <v/>
          </cell>
          <cell r="RA295" t="str">
            <v/>
          </cell>
          <cell r="RB295" t="str">
            <v/>
          </cell>
          <cell r="RC295" t="str">
            <v/>
          </cell>
          <cell r="RD295" t="str">
            <v/>
          </cell>
          <cell r="RE295" t="str">
            <v/>
          </cell>
          <cell r="RF295" t="str">
            <v/>
          </cell>
          <cell r="RG295" t="str">
            <v/>
          </cell>
          <cell r="RH295" t="str">
            <v/>
          </cell>
          <cell r="RI295" t="str">
            <v/>
          </cell>
          <cell r="RL295" t="str">
            <v/>
          </cell>
        </row>
        <row r="296">
          <cell r="MM296" t="str">
            <v/>
          </cell>
          <cell r="MV296" t="str">
            <v/>
          </cell>
          <cell r="NE296" t="str">
            <v>0798ed03-New Rock, s.r.o. - Varmaj</v>
          </cell>
          <cell r="NN296" t="str">
            <v/>
          </cell>
          <cell r="OQ296" t="str">
            <v/>
          </cell>
          <cell r="OR296" t="str">
            <v/>
          </cell>
          <cell r="OS296" t="str">
            <v/>
          </cell>
          <cell r="OT296" t="str">
            <v/>
          </cell>
          <cell r="OU296" t="str">
            <v/>
          </cell>
          <cell r="OV296" t="str">
            <v/>
          </cell>
          <cell r="OW296" t="str">
            <v/>
          </cell>
          <cell r="OX296" t="str">
            <v/>
          </cell>
          <cell r="OY296" t="str">
            <v/>
          </cell>
          <cell r="OZ296" t="str">
            <v/>
          </cell>
          <cell r="PA296" t="str">
            <v/>
          </cell>
          <cell r="PB296" t="str">
            <v/>
          </cell>
          <cell r="PC296" t="str">
            <v/>
          </cell>
          <cell r="PD296" t="str">
            <v/>
          </cell>
          <cell r="PE296" t="str">
            <v/>
          </cell>
          <cell r="PF296" t="str">
            <v/>
          </cell>
          <cell r="PG296" t="str">
            <v/>
          </cell>
          <cell r="PH296" t="str">
            <v/>
          </cell>
          <cell r="PI296" t="str">
            <v/>
          </cell>
          <cell r="PJ296" t="str">
            <v/>
          </cell>
          <cell r="PL296" t="str">
            <v/>
          </cell>
          <cell r="PM296" t="str">
            <v/>
          </cell>
          <cell r="PN296" t="str">
            <v/>
          </cell>
          <cell r="PO296" t="str">
            <v/>
          </cell>
          <cell r="PP296" t="str">
            <v/>
          </cell>
          <cell r="PQ296" t="str">
            <v/>
          </cell>
          <cell r="PR296" t="str">
            <v/>
          </cell>
          <cell r="PS296" t="str">
            <v/>
          </cell>
          <cell r="PT296" t="str">
            <v/>
          </cell>
          <cell r="PU296" t="str">
            <v/>
          </cell>
          <cell r="PV296" t="str">
            <v/>
          </cell>
          <cell r="PW296" t="str">
            <v/>
          </cell>
          <cell r="PX296" t="str">
            <v/>
          </cell>
          <cell r="PY296" t="str">
            <v/>
          </cell>
          <cell r="PZ296" t="str">
            <v/>
          </cell>
          <cell r="QA296" t="str">
            <v/>
          </cell>
          <cell r="QB296" t="str">
            <v/>
          </cell>
          <cell r="QC296" t="str">
            <v/>
          </cell>
          <cell r="QD296" t="str">
            <v/>
          </cell>
          <cell r="QE296" t="str">
            <v/>
          </cell>
          <cell r="QF296" t="str">
            <v/>
          </cell>
          <cell r="QG296" t="str">
            <v/>
          </cell>
          <cell r="QH296" t="str">
            <v/>
          </cell>
          <cell r="QI296" t="str">
            <v/>
          </cell>
          <cell r="QJ296" t="str">
            <v/>
          </cell>
          <cell r="QK296" t="str">
            <v/>
          </cell>
          <cell r="QL296" t="str">
            <v/>
          </cell>
          <cell r="QM296" t="str">
            <v/>
          </cell>
          <cell r="QN296" t="str">
            <v/>
          </cell>
          <cell r="QO296" t="str">
            <v/>
          </cell>
          <cell r="QP296" t="str">
            <v/>
          </cell>
          <cell r="QQ296" t="str">
            <v/>
          </cell>
          <cell r="QR296" t="str">
            <v/>
          </cell>
          <cell r="QS296" t="str">
            <v/>
          </cell>
          <cell r="QT296" t="str">
            <v/>
          </cell>
          <cell r="QU296" t="str">
            <v/>
          </cell>
          <cell r="QV296" t="str">
            <v/>
          </cell>
          <cell r="QW296" t="str">
            <v/>
          </cell>
          <cell r="QX296" t="str">
            <v/>
          </cell>
          <cell r="QY296" t="str">
            <v/>
          </cell>
          <cell r="QZ296" t="str">
            <v/>
          </cell>
          <cell r="RA296" t="str">
            <v/>
          </cell>
          <cell r="RB296" t="str">
            <v/>
          </cell>
          <cell r="RC296" t="str">
            <v/>
          </cell>
          <cell r="RD296" t="str">
            <v/>
          </cell>
          <cell r="RE296" t="str">
            <v/>
          </cell>
          <cell r="RF296" t="str">
            <v/>
          </cell>
          <cell r="RG296" t="str">
            <v/>
          </cell>
          <cell r="RH296" t="str">
            <v/>
          </cell>
          <cell r="RI296" t="str">
            <v/>
          </cell>
          <cell r="RL296" t="str">
            <v/>
          </cell>
        </row>
        <row r="297">
          <cell r="MM297" t="str">
            <v/>
          </cell>
          <cell r="MV297" t="str">
            <v/>
          </cell>
          <cell r="NE297" t="str">
            <v>0799ed03-New Rock, s.r.o. - Varmaj with glazing</v>
          </cell>
          <cell r="NN297" t="str">
            <v/>
          </cell>
          <cell r="OQ297" t="str">
            <v/>
          </cell>
          <cell r="OR297" t="str">
            <v/>
          </cell>
          <cell r="OS297" t="str">
            <v/>
          </cell>
          <cell r="OT297" t="str">
            <v/>
          </cell>
          <cell r="OU297" t="str">
            <v/>
          </cell>
          <cell r="OV297" t="str">
            <v/>
          </cell>
          <cell r="OW297" t="str">
            <v/>
          </cell>
          <cell r="OX297" t="str">
            <v/>
          </cell>
          <cell r="OY297" t="str">
            <v/>
          </cell>
          <cell r="OZ297" t="str">
            <v/>
          </cell>
          <cell r="PA297" t="str">
            <v/>
          </cell>
          <cell r="PB297" t="str">
            <v/>
          </cell>
          <cell r="PC297" t="str">
            <v/>
          </cell>
          <cell r="PD297" t="str">
            <v/>
          </cell>
          <cell r="PE297" t="str">
            <v/>
          </cell>
          <cell r="PF297" t="str">
            <v/>
          </cell>
          <cell r="PG297" t="str">
            <v/>
          </cell>
          <cell r="PH297" t="str">
            <v/>
          </cell>
          <cell r="PI297" t="str">
            <v/>
          </cell>
          <cell r="PJ297" t="str">
            <v/>
          </cell>
          <cell r="PL297" t="str">
            <v/>
          </cell>
          <cell r="PM297" t="str">
            <v/>
          </cell>
          <cell r="PN297" t="str">
            <v/>
          </cell>
          <cell r="PO297" t="str">
            <v/>
          </cell>
          <cell r="PP297" t="str">
            <v/>
          </cell>
          <cell r="PQ297" t="str">
            <v/>
          </cell>
          <cell r="PR297" t="str">
            <v/>
          </cell>
          <cell r="PS297" t="str">
            <v/>
          </cell>
          <cell r="PT297" t="str">
            <v/>
          </cell>
          <cell r="PU297" t="str">
            <v/>
          </cell>
          <cell r="PV297" t="str">
            <v/>
          </cell>
          <cell r="PW297" t="str">
            <v/>
          </cell>
          <cell r="PX297" t="str">
            <v/>
          </cell>
          <cell r="PY297" t="str">
            <v/>
          </cell>
          <cell r="PZ297" t="str">
            <v/>
          </cell>
          <cell r="QA297" t="str">
            <v/>
          </cell>
          <cell r="QB297" t="str">
            <v/>
          </cell>
          <cell r="QC297" t="str">
            <v/>
          </cell>
          <cell r="QD297" t="str">
            <v/>
          </cell>
          <cell r="QE297" t="str">
            <v/>
          </cell>
          <cell r="QF297" t="str">
            <v/>
          </cell>
          <cell r="QG297" t="str">
            <v/>
          </cell>
          <cell r="QH297" t="str">
            <v/>
          </cell>
          <cell r="QI297" t="str">
            <v/>
          </cell>
          <cell r="QJ297" t="str">
            <v/>
          </cell>
          <cell r="QK297" t="str">
            <v/>
          </cell>
          <cell r="QL297" t="str">
            <v/>
          </cell>
          <cell r="QM297" t="str">
            <v/>
          </cell>
          <cell r="QN297" t="str">
            <v/>
          </cell>
          <cell r="QO297" t="str">
            <v/>
          </cell>
          <cell r="QP297" t="str">
            <v/>
          </cell>
          <cell r="QQ297" t="str">
            <v/>
          </cell>
          <cell r="QR297" t="str">
            <v/>
          </cell>
          <cell r="QS297" t="str">
            <v/>
          </cell>
          <cell r="QT297" t="str">
            <v/>
          </cell>
          <cell r="QU297" t="str">
            <v/>
          </cell>
          <cell r="QV297" t="str">
            <v/>
          </cell>
          <cell r="QW297" t="str">
            <v/>
          </cell>
          <cell r="QX297" t="str">
            <v/>
          </cell>
          <cell r="QY297" t="str">
            <v/>
          </cell>
          <cell r="QZ297" t="str">
            <v/>
          </cell>
          <cell r="RA297" t="str">
            <v/>
          </cell>
          <cell r="RB297" t="str">
            <v/>
          </cell>
          <cell r="RC297" t="str">
            <v/>
          </cell>
          <cell r="RD297" t="str">
            <v/>
          </cell>
          <cell r="RE297" t="str">
            <v/>
          </cell>
          <cell r="RF297" t="str">
            <v/>
          </cell>
          <cell r="RG297" t="str">
            <v/>
          </cell>
          <cell r="RH297" t="str">
            <v/>
          </cell>
          <cell r="RI297" t="str">
            <v/>
          </cell>
          <cell r="RL297" t="str">
            <v/>
          </cell>
        </row>
        <row r="298">
          <cell r="MM298" t="str">
            <v/>
          </cell>
          <cell r="MV298" t="str">
            <v/>
          </cell>
          <cell r="NE298" t="str">
            <v>0778ed03-Optiwin - ENTRADA</v>
          </cell>
          <cell r="NN298" t="str">
            <v/>
          </cell>
          <cell r="OQ298" t="str">
            <v/>
          </cell>
          <cell r="OR298" t="str">
            <v/>
          </cell>
          <cell r="OS298" t="str">
            <v/>
          </cell>
          <cell r="OT298" t="str">
            <v/>
          </cell>
          <cell r="OU298" t="str">
            <v/>
          </cell>
          <cell r="OV298" t="str">
            <v/>
          </cell>
          <cell r="OW298" t="str">
            <v/>
          </cell>
          <cell r="OX298" t="str">
            <v/>
          </cell>
          <cell r="OY298" t="str">
            <v/>
          </cell>
          <cell r="OZ298" t="str">
            <v/>
          </cell>
          <cell r="PA298" t="str">
            <v/>
          </cell>
          <cell r="PB298" t="str">
            <v/>
          </cell>
          <cell r="PC298" t="str">
            <v/>
          </cell>
          <cell r="PD298" t="str">
            <v/>
          </cell>
          <cell r="PE298" t="str">
            <v/>
          </cell>
          <cell r="PF298" t="str">
            <v/>
          </cell>
          <cell r="PG298" t="str">
            <v/>
          </cell>
          <cell r="PH298" t="str">
            <v/>
          </cell>
          <cell r="PI298" t="str">
            <v/>
          </cell>
          <cell r="PJ298" t="str">
            <v/>
          </cell>
          <cell r="PL298" t="str">
            <v/>
          </cell>
          <cell r="PM298" t="str">
            <v/>
          </cell>
          <cell r="PN298" t="str">
            <v/>
          </cell>
          <cell r="PO298" t="str">
            <v/>
          </cell>
          <cell r="PP298" t="str">
            <v/>
          </cell>
          <cell r="PQ298" t="str">
            <v/>
          </cell>
          <cell r="PR298" t="str">
            <v/>
          </cell>
          <cell r="PS298" t="str">
            <v/>
          </cell>
          <cell r="PT298" t="str">
            <v/>
          </cell>
          <cell r="PU298" t="str">
            <v/>
          </cell>
          <cell r="PV298" t="str">
            <v/>
          </cell>
          <cell r="PW298" t="str">
            <v/>
          </cell>
          <cell r="PX298" t="str">
            <v/>
          </cell>
          <cell r="PY298" t="str">
            <v/>
          </cell>
          <cell r="PZ298" t="str">
            <v/>
          </cell>
          <cell r="QA298" t="str">
            <v/>
          </cell>
          <cell r="QB298" t="str">
            <v/>
          </cell>
          <cell r="QC298" t="str">
            <v/>
          </cell>
          <cell r="QD298" t="str">
            <v/>
          </cell>
          <cell r="QE298" t="str">
            <v/>
          </cell>
          <cell r="QF298" t="str">
            <v/>
          </cell>
          <cell r="QG298" t="str">
            <v/>
          </cell>
          <cell r="QH298" t="str">
            <v/>
          </cell>
          <cell r="QI298" t="str">
            <v/>
          </cell>
          <cell r="QJ298" t="str">
            <v/>
          </cell>
          <cell r="QK298" t="str">
            <v/>
          </cell>
          <cell r="QL298" t="str">
            <v/>
          </cell>
          <cell r="QM298" t="str">
            <v/>
          </cell>
          <cell r="QN298" t="str">
            <v/>
          </cell>
          <cell r="QO298" t="str">
            <v/>
          </cell>
          <cell r="QP298" t="str">
            <v/>
          </cell>
          <cell r="QQ298" t="str">
            <v/>
          </cell>
          <cell r="QR298" t="str">
            <v/>
          </cell>
          <cell r="QS298" t="str">
            <v/>
          </cell>
          <cell r="QT298" t="str">
            <v/>
          </cell>
          <cell r="QU298" t="str">
            <v/>
          </cell>
          <cell r="QV298" t="str">
            <v/>
          </cell>
          <cell r="QW298" t="str">
            <v/>
          </cell>
          <cell r="QX298" t="str">
            <v/>
          </cell>
          <cell r="QY298" t="str">
            <v/>
          </cell>
          <cell r="QZ298" t="str">
            <v/>
          </cell>
          <cell r="RA298" t="str">
            <v/>
          </cell>
          <cell r="RB298" t="str">
            <v/>
          </cell>
          <cell r="RC298" t="str">
            <v/>
          </cell>
          <cell r="RD298" t="str">
            <v/>
          </cell>
          <cell r="RE298" t="str">
            <v/>
          </cell>
          <cell r="RF298" t="str">
            <v/>
          </cell>
          <cell r="RG298" t="str">
            <v/>
          </cell>
          <cell r="RH298" t="str">
            <v/>
          </cell>
          <cell r="RI298" t="str">
            <v/>
          </cell>
          <cell r="RL298" t="str">
            <v/>
          </cell>
        </row>
        <row r="299">
          <cell r="MM299" t="str">
            <v/>
          </cell>
          <cell r="MV299" t="str">
            <v/>
          </cell>
          <cell r="NE299" t="str">
            <v>0634ed03-pro Passivhausfenster  - smartwin entrance</v>
          </cell>
          <cell r="NN299" t="str">
            <v/>
          </cell>
          <cell r="OQ299" t="str">
            <v/>
          </cell>
          <cell r="OR299" t="str">
            <v/>
          </cell>
          <cell r="OS299" t="str">
            <v/>
          </cell>
          <cell r="OT299" t="str">
            <v/>
          </cell>
          <cell r="OU299" t="str">
            <v/>
          </cell>
          <cell r="OV299" t="str">
            <v/>
          </cell>
          <cell r="OW299" t="str">
            <v/>
          </cell>
          <cell r="OX299" t="str">
            <v/>
          </cell>
          <cell r="OY299" t="str">
            <v/>
          </cell>
          <cell r="OZ299" t="str">
            <v/>
          </cell>
          <cell r="PA299" t="str">
            <v/>
          </cell>
          <cell r="PB299" t="str">
            <v/>
          </cell>
          <cell r="PC299" t="str">
            <v/>
          </cell>
          <cell r="PD299" t="str">
            <v/>
          </cell>
          <cell r="PE299" t="str">
            <v/>
          </cell>
          <cell r="PF299" t="str">
            <v/>
          </cell>
          <cell r="PG299" t="str">
            <v/>
          </cell>
          <cell r="PH299" t="str">
            <v/>
          </cell>
          <cell r="PI299" t="str">
            <v/>
          </cell>
          <cell r="PJ299" t="str">
            <v/>
          </cell>
          <cell r="PL299" t="str">
            <v/>
          </cell>
          <cell r="PM299" t="str">
            <v/>
          </cell>
          <cell r="PN299" t="str">
            <v/>
          </cell>
          <cell r="PO299" t="str">
            <v/>
          </cell>
          <cell r="PP299" t="str">
            <v/>
          </cell>
          <cell r="PQ299" t="str">
            <v/>
          </cell>
          <cell r="PR299" t="str">
            <v/>
          </cell>
          <cell r="PS299" t="str">
            <v/>
          </cell>
          <cell r="PT299" t="str">
            <v/>
          </cell>
          <cell r="PU299" t="str">
            <v/>
          </cell>
          <cell r="PV299" t="str">
            <v/>
          </cell>
          <cell r="PW299" t="str">
            <v/>
          </cell>
          <cell r="PX299" t="str">
            <v/>
          </cell>
          <cell r="PY299" t="str">
            <v/>
          </cell>
          <cell r="PZ299" t="str">
            <v/>
          </cell>
          <cell r="QA299" t="str">
            <v/>
          </cell>
          <cell r="QB299" t="str">
            <v/>
          </cell>
          <cell r="QC299" t="str">
            <v/>
          </cell>
          <cell r="QD299" t="str">
            <v/>
          </cell>
          <cell r="QE299" t="str">
            <v/>
          </cell>
          <cell r="QF299" t="str">
            <v/>
          </cell>
          <cell r="QG299" t="str">
            <v/>
          </cell>
          <cell r="QH299" t="str">
            <v/>
          </cell>
          <cell r="QI299" t="str">
            <v/>
          </cell>
          <cell r="QJ299" t="str">
            <v/>
          </cell>
          <cell r="QK299" t="str">
            <v/>
          </cell>
          <cell r="QL299" t="str">
            <v/>
          </cell>
          <cell r="QM299" t="str">
            <v/>
          </cell>
          <cell r="QN299" t="str">
            <v/>
          </cell>
          <cell r="QO299" t="str">
            <v/>
          </cell>
          <cell r="QP299" t="str">
            <v/>
          </cell>
          <cell r="QQ299" t="str">
            <v/>
          </cell>
          <cell r="QR299" t="str">
            <v/>
          </cell>
          <cell r="QS299" t="str">
            <v/>
          </cell>
          <cell r="QT299" t="str">
            <v/>
          </cell>
          <cell r="QU299" t="str">
            <v/>
          </cell>
          <cell r="QV299" t="str">
            <v/>
          </cell>
          <cell r="QW299" t="str">
            <v/>
          </cell>
          <cell r="QX299" t="str">
            <v/>
          </cell>
          <cell r="QY299" t="str">
            <v/>
          </cell>
          <cell r="QZ299" t="str">
            <v/>
          </cell>
          <cell r="RA299" t="str">
            <v/>
          </cell>
          <cell r="RB299" t="str">
            <v/>
          </cell>
          <cell r="RC299" t="str">
            <v/>
          </cell>
          <cell r="RD299" t="str">
            <v/>
          </cell>
          <cell r="RE299" t="str">
            <v/>
          </cell>
          <cell r="RF299" t="str">
            <v/>
          </cell>
          <cell r="RG299" t="str">
            <v/>
          </cell>
          <cell r="RH299" t="str">
            <v/>
          </cell>
          <cell r="RI299" t="str">
            <v/>
          </cell>
          <cell r="RL299" t="str">
            <v/>
          </cell>
        </row>
        <row r="300">
          <cell r="MM300" t="str">
            <v/>
          </cell>
          <cell r="MV300" t="str">
            <v/>
          </cell>
          <cell r="NE300" t="str">
            <v>0690ed03-pro Passivhausfenster  - smartwin entrance with glazing</v>
          </cell>
          <cell r="NN300" t="str">
            <v/>
          </cell>
          <cell r="OQ300" t="str">
            <v/>
          </cell>
          <cell r="OR300" t="str">
            <v/>
          </cell>
          <cell r="OS300" t="str">
            <v/>
          </cell>
          <cell r="OT300" t="str">
            <v/>
          </cell>
          <cell r="OU300" t="str">
            <v/>
          </cell>
          <cell r="OV300" t="str">
            <v/>
          </cell>
          <cell r="OW300" t="str">
            <v/>
          </cell>
          <cell r="OX300" t="str">
            <v/>
          </cell>
          <cell r="OY300" t="str">
            <v/>
          </cell>
          <cell r="OZ300" t="str">
            <v/>
          </cell>
          <cell r="PA300" t="str">
            <v/>
          </cell>
          <cell r="PB300" t="str">
            <v/>
          </cell>
          <cell r="PC300" t="str">
            <v/>
          </cell>
          <cell r="PD300" t="str">
            <v/>
          </cell>
          <cell r="PE300" t="str">
            <v/>
          </cell>
          <cell r="PF300" t="str">
            <v/>
          </cell>
          <cell r="PG300" t="str">
            <v/>
          </cell>
          <cell r="PH300" t="str">
            <v/>
          </cell>
          <cell r="PI300" t="str">
            <v/>
          </cell>
          <cell r="PJ300" t="str">
            <v/>
          </cell>
          <cell r="PL300" t="str">
            <v/>
          </cell>
          <cell r="PM300" t="str">
            <v/>
          </cell>
          <cell r="PN300" t="str">
            <v/>
          </cell>
          <cell r="PO300" t="str">
            <v/>
          </cell>
          <cell r="PP300" t="str">
            <v/>
          </cell>
          <cell r="PQ300" t="str">
            <v/>
          </cell>
          <cell r="PR300" t="str">
            <v/>
          </cell>
          <cell r="PS300" t="str">
            <v/>
          </cell>
          <cell r="PT300" t="str">
            <v/>
          </cell>
          <cell r="PU300" t="str">
            <v/>
          </cell>
          <cell r="PV300" t="str">
            <v/>
          </cell>
          <cell r="PW300" t="str">
            <v/>
          </cell>
          <cell r="PX300" t="str">
            <v/>
          </cell>
          <cell r="PY300" t="str">
            <v/>
          </cell>
          <cell r="PZ300" t="str">
            <v/>
          </cell>
          <cell r="QA300" t="str">
            <v/>
          </cell>
          <cell r="QB300" t="str">
            <v/>
          </cell>
          <cell r="QC300" t="str">
            <v/>
          </cell>
          <cell r="QD300" t="str">
            <v/>
          </cell>
          <cell r="QE300" t="str">
            <v/>
          </cell>
          <cell r="QF300" t="str">
            <v/>
          </cell>
          <cell r="QG300" t="str">
            <v/>
          </cell>
          <cell r="QH300" t="str">
            <v/>
          </cell>
          <cell r="QI300" t="str">
            <v/>
          </cell>
          <cell r="QJ300" t="str">
            <v/>
          </cell>
          <cell r="QK300" t="str">
            <v/>
          </cell>
          <cell r="QL300" t="str">
            <v/>
          </cell>
          <cell r="QM300" t="str">
            <v/>
          </cell>
          <cell r="QN300" t="str">
            <v/>
          </cell>
          <cell r="QO300" t="str">
            <v/>
          </cell>
          <cell r="QP300" t="str">
            <v/>
          </cell>
          <cell r="QQ300" t="str">
            <v/>
          </cell>
          <cell r="QR300" t="str">
            <v/>
          </cell>
          <cell r="QS300" t="str">
            <v/>
          </cell>
          <cell r="QT300" t="str">
            <v/>
          </cell>
          <cell r="QU300" t="str">
            <v/>
          </cell>
          <cell r="QV300" t="str">
            <v/>
          </cell>
          <cell r="QW300" t="str">
            <v/>
          </cell>
          <cell r="QX300" t="str">
            <v/>
          </cell>
          <cell r="QY300" t="str">
            <v/>
          </cell>
          <cell r="QZ300" t="str">
            <v/>
          </cell>
          <cell r="RA300" t="str">
            <v/>
          </cell>
          <cell r="RB300" t="str">
            <v/>
          </cell>
          <cell r="RC300" t="str">
            <v/>
          </cell>
          <cell r="RD300" t="str">
            <v/>
          </cell>
          <cell r="RE300" t="str">
            <v/>
          </cell>
          <cell r="RF300" t="str">
            <v/>
          </cell>
          <cell r="RG300" t="str">
            <v/>
          </cell>
          <cell r="RH300" t="str">
            <v/>
          </cell>
          <cell r="RI300" t="str">
            <v/>
          </cell>
          <cell r="RL300" t="str">
            <v/>
          </cell>
        </row>
        <row r="301">
          <cell r="MM301" t="str">
            <v/>
          </cell>
          <cell r="MV301" t="str">
            <v/>
          </cell>
          <cell r="NE301" t="str">
            <v>0132ed03-profine - TROCAL® 88+ Passive House door with 70mm Haustürflügel</v>
          </cell>
          <cell r="NN301" t="str">
            <v/>
          </cell>
          <cell r="OQ301" t="str">
            <v/>
          </cell>
          <cell r="OR301" t="str">
            <v/>
          </cell>
          <cell r="OS301" t="str">
            <v/>
          </cell>
          <cell r="OT301" t="str">
            <v/>
          </cell>
          <cell r="OU301" t="str">
            <v/>
          </cell>
          <cell r="OV301" t="str">
            <v/>
          </cell>
          <cell r="OW301" t="str">
            <v/>
          </cell>
          <cell r="OX301" t="str">
            <v/>
          </cell>
          <cell r="OY301" t="str">
            <v/>
          </cell>
          <cell r="OZ301" t="str">
            <v/>
          </cell>
          <cell r="PA301" t="str">
            <v/>
          </cell>
          <cell r="PB301" t="str">
            <v/>
          </cell>
          <cell r="PC301" t="str">
            <v/>
          </cell>
          <cell r="PD301" t="str">
            <v/>
          </cell>
          <cell r="PE301" t="str">
            <v/>
          </cell>
          <cell r="PF301" t="str">
            <v/>
          </cell>
          <cell r="PG301" t="str">
            <v/>
          </cell>
          <cell r="PH301" t="str">
            <v/>
          </cell>
          <cell r="PI301" t="str">
            <v/>
          </cell>
          <cell r="PJ301" t="str">
            <v/>
          </cell>
          <cell r="PL301" t="str">
            <v/>
          </cell>
          <cell r="PM301" t="str">
            <v/>
          </cell>
          <cell r="PN301" t="str">
            <v/>
          </cell>
          <cell r="PO301" t="str">
            <v/>
          </cell>
          <cell r="PP301" t="str">
            <v/>
          </cell>
          <cell r="PQ301" t="str">
            <v/>
          </cell>
          <cell r="PR301" t="str">
            <v/>
          </cell>
          <cell r="PS301" t="str">
            <v/>
          </cell>
          <cell r="PT301" t="str">
            <v/>
          </cell>
          <cell r="PU301" t="str">
            <v/>
          </cell>
          <cell r="PV301" t="str">
            <v/>
          </cell>
          <cell r="PW301" t="str">
            <v/>
          </cell>
          <cell r="PX301" t="str">
            <v/>
          </cell>
          <cell r="PY301" t="str">
            <v/>
          </cell>
          <cell r="PZ301" t="str">
            <v/>
          </cell>
          <cell r="QA301" t="str">
            <v/>
          </cell>
          <cell r="QB301" t="str">
            <v/>
          </cell>
          <cell r="QC301" t="str">
            <v/>
          </cell>
          <cell r="QD301" t="str">
            <v/>
          </cell>
          <cell r="QE301" t="str">
            <v/>
          </cell>
          <cell r="QF301" t="str">
            <v/>
          </cell>
          <cell r="QG301" t="str">
            <v/>
          </cell>
          <cell r="QH301" t="str">
            <v/>
          </cell>
          <cell r="QI301" t="str">
            <v/>
          </cell>
          <cell r="QJ301" t="str">
            <v/>
          </cell>
          <cell r="QK301" t="str">
            <v/>
          </cell>
          <cell r="QL301" t="str">
            <v/>
          </cell>
          <cell r="QM301" t="str">
            <v/>
          </cell>
          <cell r="QN301" t="str">
            <v/>
          </cell>
          <cell r="QO301" t="str">
            <v/>
          </cell>
          <cell r="QP301" t="str">
            <v/>
          </cell>
          <cell r="QQ301" t="str">
            <v/>
          </cell>
          <cell r="QR301" t="str">
            <v/>
          </cell>
          <cell r="QS301" t="str">
            <v/>
          </cell>
          <cell r="QT301" t="str">
            <v/>
          </cell>
          <cell r="QU301" t="str">
            <v/>
          </cell>
          <cell r="QV301" t="str">
            <v/>
          </cell>
          <cell r="QW301" t="str">
            <v/>
          </cell>
          <cell r="QX301" t="str">
            <v/>
          </cell>
          <cell r="QY301" t="str">
            <v/>
          </cell>
          <cell r="QZ301" t="str">
            <v/>
          </cell>
          <cell r="RA301" t="str">
            <v/>
          </cell>
          <cell r="RB301" t="str">
            <v/>
          </cell>
          <cell r="RC301" t="str">
            <v/>
          </cell>
          <cell r="RD301" t="str">
            <v/>
          </cell>
          <cell r="RE301" t="str">
            <v/>
          </cell>
          <cell r="RF301" t="str">
            <v/>
          </cell>
          <cell r="RG301" t="str">
            <v/>
          </cell>
          <cell r="RH301" t="str">
            <v/>
          </cell>
          <cell r="RI301" t="str">
            <v/>
          </cell>
          <cell r="RL301" t="str">
            <v/>
          </cell>
        </row>
        <row r="302">
          <cell r="MM302" t="str">
            <v/>
          </cell>
          <cell r="MV302" t="str">
            <v/>
          </cell>
          <cell r="NE302" t="str">
            <v>0179ed03-profine - TROCAL® 88+ Passive House door with 88mm Haustürflügel</v>
          </cell>
          <cell r="NN302" t="str">
            <v/>
          </cell>
          <cell r="OQ302" t="str">
            <v/>
          </cell>
          <cell r="OR302" t="str">
            <v/>
          </cell>
          <cell r="OS302" t="str">
            <v/>
          </cell>
          <cell r="OT302" t="str">
            <v/>
          </cell>
          <cell r="OU302" t="str">
            <v/>
          </cell>
          <cell r="OV302" t="str">
            <v/>
          </cell>
          <cell r="OW302" t="str">
            <v/>
          </cell>
          <cell r="OX302" t="str">
            <v/>
          </cell>
          <cell r="OY302" t="str">
            <v/>
          </cell>
          <cell r="OZ302" t="str">
            <v/>
          </cell>
          <cell r="PA302" t="str">
            <v/>
          </cell>
          <cell r="PB302" t="str">
            <v/>
          </cell>
          <cell r="PC302" t="str">
            <v/>
          </cell>
          <cell r="PD302" t="str">
            <v/>
          </cell>
          <cell r="PE302" t="str">
            <v/>
          </cell>
          <cell r="PF302" t="str">
            <v/>
          </cell>
          <cell r="PG302" t="str">
            <v/>
          </cell>
          <cell r="PH302" t="str">
            <v/>
          </cell>
          <cell r="PI302" t="str">
            <v/>
          </cell>
          <cell r="PJ302" t="str">
            <v/>
          </cell>
          <cell r="PL302" t="str">
            <v/>
          </cell>
          <cell r="PM302" t="str">
            <v/>
          </cell>
          <cell r="PN302" t="str">
            <v/>
          </cell>
          <cell r="PO302" t="str">
            <v/>
          </cell>
          <cell r="PP302" t="str">
            <v/>
          </cell>
          <cell r="PQ302" t="str">
            <v/>
          </cell>
          <cell r="PR302" t="str">
            <v/>
          </cell>
          <cell r="PS302" t="str">
            <v/>
          </cell>
          <cell r="PT302" t="str">
            <v/>
          </cell>
          <cell r="PU302" t="str">
            <v/>
          </cell>
          <cell r="PV302" t="str">
            <v/>
          </cell>
          <cell r="PW302" t="str">
            <v/>
          </cell>
          <cell r="PX302" t="str">
            <v/>
          </cell>
          <cell r="PY302" t="str">
            <v/>
          </cell>
          <cell r="PZ302" t="str">
            <v/>
          </cell>
          <cell r="QA302" t="str">
            <v/>
          </cell>
          <cell r="QB302" t="str">
            <v/>
          </cell>
          <cell r="QC302" t="str">
            <v/>
          </cell>
          <cell r="QD302" t="str">
            <v/>
          </cell>
          <cell r="QE302" t="str">
            <v/>
          </cell>
          <cell r="QF302" t="str">
            <v/>
          </cell>
          <cell r="QG302" t="str">
            <v/>
          </cell>
          <cell r="QH302" t="str">
            <v/>
          </cell>
          <cell r="QI302" t="str">
            <v/>
          </cell>
          <cell r="QJ302" t="str">
            <v/>
          </cell>
          <cell r="QK302" t="str">
            <v/>
          </cell>
          <cell r="QL302" t="str">
            <v/>
          </cell>
          <cell r="QM302" t="str">
            <v/>
          </cell>
          <cell r="QN302" t="str">
            <v/>
          </cell>
          <cell r="QO302" t="str">
            <v/>
          </cell>
          <cell r="QP302" t="str">
            <v/>
          </cell>
          <cell r="QQ302" t="str">
            <v/>
          </cell>
          <cell r="QR302" t="str">
            <v/>
          </cell>
          <cell r="QS302" t="str">
            <v/>
          </cell>
          <cell r="QT302" t="str">
            <v/>
          </cell>
          <cell r="QU302" t="str">
            <v/>
          </cell>
          <cell r="QV302" t="str">
            <v/>
          </cell>
          <cell r="QW302" t="str">
            <v/>
          </cell>
          <cell r="QX302" t="str">
            <v/>
          </cell>
          <cell r="QY302" t="str">
            <v/>
          </cell>
          <cell r="QZ302" t="str">
            <v/>
          </cell>
          <cell r="RA302" t="str">
            <v/>
          </cell>
          <cell r="RB302" t="str">
            <v/>
          </cell>
          <cell r="RC302" t="str">
            <v/>
          </cell>
          <cell r="RD302" t="str">
            <v/>
          </cell>
          <cell r="RE302" t="str">
            <v/>
          </cell>
          <cell r="RF302" t="str">
            <v/>
          </cell>
          <cell r="RG302" t="str">
            <v/>
          </cell>
          <cell r="RH302" t="str">
            <v/>
          </cell>
          <cell r="RI302" t="str">
            <v/>
          </cell>
          <cell r="RL302" t="str">
            <v/>
          </cell>
        </row>
        <row r="303">
          <cell r="MM303" t="str">
            <v/>
          </cell>
          <cell r="MV303" t="str">
            <v/>
          </cell>
          <cell r="NE303" t="str">
            <v>0204ed03-profine - Kömmerling 88plus®  Passive House door</v>
          </cell>
          <cell r="NN303" t="str">
            <v/>
          </cell>
          <cell r="OQ303" t="str">
            <v/>
          </cell>
          <cell r="OR303" t="str">
            <v/>
          </cell>
          <cell r="OS303" t="str">
            <v/>
          </cell>
          <cell r="OT303" t="str">
            <v/>
          </cell>
          <cell r="OU303" t="str">
            <v/>
          </cell>
          <cell r="OV303" t="str">
            <v/>
          </cell>
          <cell r="OW303" t="str">
            <v/>
          </cell>
          <cell r="OX303" t="str">
            <v/>
          </cell>
          <cell r="OY303" t="str">
            <v/>
          </cell>
          <cell r="OZ303" t="str">
            <v/>
          </cell>
          <cell r="PA303" t="str">
            <v/>
          </cell>
          <cell r="PB303" t="str">
            <v/>
          </cell>
          <cell r="PC303" t="str">
            <v/>
          </cell>
          <cell r="PD303" t="str">
            <v/>
          </cell>
          <cell r="PE303" t="str">
            <v/>
          </cell>
          <cell r="PF303" t="str">
            <v/>
          </cell>
          <cell r="PG303" t="str">
            <v/>
          </cell>
          <cell r="PH303" t="str">
            <v/>
          </cell>
          <cell r="PI303" t="str">
            <v/>
          </cell>
          <cell r="PJ303" t="str">
            <v/>
          </cell>
          <cell r="PL303" t="str">
            <v/>
          </cell>
          <cell r="PM303" t="str">
            <v/>
          </cell>
          <cell r="PN303" t="str">
            <v/>
          </cell>
          <cell r="PO303" t="str">
            <v/>
          </cell>
          <cell r="PP303" t="str">
            <v/>
          </cell>
          <cell r="PQ303" t="str">
            <v/>
          </cell>
          <cell r="PR303" t="str">
            <v/>
          </cell>
          <cell r="PS303" t="str">
            <v/>
          </cell>
          <cell r="PT303" t="str">
            <v/>
          </cell>
          <cell r="PU303" t="str">
            <v/>
          </cell>
          <cell r="PV303" t="str">
            <v/>
          </cell>
          <cell r="PW303" t="str">
            <v/>
          </cell>
          <cell r="PX303" t="str">
            <v/>
          </cell>
          <cell r="PY303" t="str">
            <v/>
          </cell>
          <cell r="PZ303" t="str">
            <v/>
          </cell>
          <cell r="QA303" t="str">
            <v/>
          </cell>
          <cell r="QB303" t="str">
            <v/>
          </cell>
          <cell r="QC303" t="str">
            <v/>
          </cell>
          <cell r="QD303" t="str">
            <v/>
          </cell>
          <cell r="QE303" t="str">
            <v/>
          </cell>
          <cell r="QF303" t="str">
            <v/>
          </cell>
          <cell r="QG303" t="str">
            <v/>
          </cell>
          <cell r="QH303" t="str">
            <v/>
          </cell>
          <cell r="QI303" t="str">
            <v/>
          </cell>
          <cell r="QJ303" t="str">
            <v/>
          </cell>
          <cell r="QK303" t="str">
            <v/>
          </cell>
          <cell r="QL303" t="str">
            <v/>
          </cell>
          <cell r="QM303" t="str">
            <v/>
          </cell>
          <cell r="QN303" t="str">
            <v/>
          </cell>
          <cell r="QO303" t="str">
            <v/>
          </cell>
          <cell r="QP303" t="str">
            <v/>
          </cell>
          <cell r="QQ303" t="str">
            <v/>
          </cell>
          <cell r="QR303" t="str">
            <v/>
          </cell>
          <cell r="QS303" t="str">
            <v/>
          </cell>
          <cell r="QT303" t="str">
            <v/>
          </cell>
          <cell r="QU303" t="str">
            <v/>
          </cell>
          <cell r="QV303" t="str">
            <v/>
          </cell>
          <cell r="QW303" t="str">
            <v/>
          </cell>
          <cell r="QX303" t="str">
            <v/>
          </cell>
          <cell r="QY303" t="str">
            <v/>
          </cell>
          <cell r="QZ303" t="str">
            <v/>
          </cell>
          <cell r="RA303" t="str">
            <v/>
          </cell>
          <cell r="RB303" t="str">
            <v/>
          </cell>
          <cell r="RC303" t="str">
            <v/>
          </cell>
          <cell r="RD303" t="str">
            <v/>
          </cell>
          <cell r="RE303" t="str">
            <v/>
          </cell>
          <cell r="RF303" t="str">
            <v/>
          </cell>
          <cell r="RG303" t="str">
            <v/>
          </cell>
          <cell r="RH303" t="str">
            <v/>
          </cell>
          <cell r="RI303" t="str">
            <v/>
          </cell>
          <cell r="RL303" t="str">
            <v/>
          </cell>
        </row>
        <row r="304">
          <cell r="MM304" t="str">
            <v/>
          </cell>
          <cell r="MV304" t="str">
            <v/>
          </cell>
          <cell r="NE304" t="str">
            <v>0180ed03-Rehau - Entrance door GENEO PHZ, with Güwa filling on one wing side</v>
          </cell>
          <cell r="NN304" t="str">
            <v/>
          </cell>
          <cell r="OQ304" t="str">
            <v/>
          </cell>
          <cell r="OR304" t="str">
            <v/>
          </cell>
          <cell r="OS304" t="str">
            <v/>
          </cell>
          <cell r="OT304" t="str">
            <v/>
          </cell>
          <cell r="OU304" t="str">
            <v/>
          </cell>
          <cell r="OV304" t="str">
            <v/>
          </cell>
          <cell r="OW304" t="str">
            <v/>
          </cell>
          <cell r="OX304" t="str">
            <v/>
          </cell>
          <cell r="OY304" t="str">
            <v/>
          </cell>
          <cell r="OZ304" t="str">
            <v/>
          </cell>
          <cell r="PA304" t="str">
            <v/>
          </cell>
          <cell r="PB304" t="str">
            <v/>
          </cell>
          <cell r="PC304" t="str">
            <v/>
          </cell>
          <cell r="PD304" t="str">
            <v/>
          </cell>
          <cell r="PE304" t="str">
            <v/>
          </cell>
          <cell r="PF304" t="str">
            <v/>
          </cell>
          <cell r="PG304" t="str">
            <v/>
          </cell>
          <cell r="PH304" t="str">
            <v/>
          </cell>
          <cell r="PI304" t="str">
            <v/>
          </cell>
          <cell r="PJ304" t="str">
            <v/>
          </cell>
          <cell r="PL304" t="str">
            <v/>
          </cell>
          <cell r="PM304" t="str">
            <v/>
          </cell>
          <cell r="PN304" t="str">
            <v/>
          </cell>
          <cell r="PO304" t="str">
            <v/>
          </cell>
          <cell r="PP304" t="str">
            <v/>
          </cell>
          <cell r="PQ304" t="str">
            <v/>
          </cell>
          <cell r="PR304" t="str">
            <v/>
          </cell>
          <cell r="PS304" t="str">
            <v/>
          </cell>
          <cell r="PT304" t="str">
            <v/>
          </cell>
          <cell r="PU304" t="str">
            <v/>
          </cell>
          <cell r="PV304" t="str">
            <v/>
          </cell>
          <cell r="PW304" t="str">
            <v/>
          </cell>
          <cell r="PX304" t="str">
            <v/>
          </cell>
          <cell r="PY304" t="str">
            <v/>
          </cell>
          <cell r="PZ304" t="str">
            <v/>
          </cell>
          <cell r="QA304" t="str">
            <v/>
          </cell>
          <cell r="QB304" t="str">
            <v/>
          </cell>
          <cell r="QC304" t="str">
            <v/>
          </cell>
          <cell r="QD304" t="str">
            <v/>
          </cell>
          <cell r="QE304" t="str">
            <v/>
          </cell>
          <cell r="QF304" t="str">
            <v/>
          </cell>
          <cell r="QG304" t="str">
            <v/>
          </cell>
          <cell r="QH304" t="str">
            <v/>
          </cell>
          <cell r="QI304" t="str">
            <v/>
          </cell>
          <cell r="QJ304" t="str">
            <v/>
          </cell>
          <cell r="QK304" t="str">
            <v/>
          </cell>
          <cell r="QL304" t="str">
            <v/>
          </cell>
          <cell r="QM304" t="str">
            <v/>
          </cell>
          <cell r="QN304" t="str">
            <v/>
          </cell>
          <cell r="QO304" t="str">
            <v/>
          </cell>
          <cell r="QP304" t="str">
            <v/>
          </cell>
          <cell r="QQ304" t="str">
            <v/>
          </cell>
          <cell r="QR304" t="str">
            <v/>
          </cell>
          <cell r="QS304" t="str">
            <v/>
          </cell>
          <cell r="QT304" t="str">
            <v/>
          </cell>
          <cell r="QU304" t="str">
            <v/>
          </cell>
          <cell r="QV304" t="str">
            <v/>
          </cell>
          <cell r="QW304" t="str">
            <v/>
          </cell>
          <cell r="QX304" t="str">
            <v/>
          </cell>
          <cell r="QY304" t="str">
            <v/>
          </cell>
          <cell r="QZ304" t="str">
            <v/>
          </cell>
          <cell r="RA304" t="str">
            <v/>
          </cell>
          <cell r="RB304" t="str">
            <v/>
          </cell>
          <cell r="RC304" t="str">
            <v/>
          </cell>
          <cell r="RD304" t="str">
            <v/>
          </cell>
          <cell r="RE304" t="str">
            <v/>
          </cell>
          <cell r="RF304" t="str">
            <v/>
          </cell>
          <cell r="RG304" t="str">
            <v/>
          </cell>
          <cell r="RH304" t="str">
            <v/>
          </cell>
          <cell r="RI304" t="str">
            <v/>
          </cell>
          <cell r="RL304">
            <v>0</v>
          </cell>
        </row>
        <row r="305">
          <cell r="MM305" t="str">
            <v/>
          </cell>
          <cell r="MV305" t="str">
            <v/>
          </cell>
          <cell r="NE305" t="str">
            <v>0181ed03-Rehau - Entrance door GENEO PHZ, with Güwa filling on one wing side with glazing</v>
          </cell>
          <cell r="NN305" t="str">
            <v/>
          </cell>
          <cell r="OQ305" t="str">
            <v/>
          </cell>
          <cell r="OR305" t="str">
            <v/>
          </cell>
          <cell r="OS305" t="str">
            <v/>
          </cell>
          <cell r="OT305" t="str">
            <v/>
          </cell>
          <cell r="OU305" t="str">
            <v/>
          </cell>
          <cell r="OV305" t="str">
            <v/>
          </cell>
          <cell r="OW305" t="str">
            <v/>
          </cell>
          <cell r="OX305" t="str">
            <v/>
          </cell>
          <cell r="OY305" t="str">
            <v/>
          </cell>
          <cell r="OZ305" t="str">
            <v/>
          </cell>
          <cell r="PA305" t="str">
            <v/>
          </cell>
          <cell r="PB305" t="str">
            <v/>
          </cell>
          <cell r="PC305" t="str">
            <v/>
          </cell>
          <cell r="PD305" t="str">
            <v/>
          </cell>
          <cell r="PE305" t="str">
            <v/>
          </cell>
          <cell r="PF305" t="str">
            <v/>
          </cell>
          <cell r="PG305" t="str">
            <v/>
          </cell>
          <cell r="PH305" t="str">
            <v/>
          </cell>
          <cell r="PI305" t="str">
            <v/>
          </cell>
          <cell r="PJ305" t="str">
            <v/>
          </cell>
          <cell r="PL305" t="str">
            <v/>
          </cell>
          <cell r="PM305" t="str">
            <v/>
          </cell>
          <cell r="PN305" t="str">
            <v/>
          </cell>
          <cell r="PO305" t="str">
            <v/>
          </cell>
          <cell r="PP305" t="str">
            <v/>
          </cell>
          <cell r="PQ305" t="str">
            <v/>
          </cell>
          <cell r="PR305" t="str">
            <v/>
          </cell>
          <cell r="PS305" t="str">
            <v/>
          </cell>
          <cell r="PT305" t="str">
            <v/>
          </cell>
          <cell r="PU305" t="str">
            <v/>
          </cell>
          <cell r="PV305" t="str">
            <v/>
          </cell>
          <cell r="PW305" t="str">
            <v/>
          </cell>
          <cell r="PX305" t="str">
            <v/>
          </cell>
          <cell r="PY305" t="str">
            <v/>
          </cell>
          <cell r="PZ305" t="str">
            <v/>
          </cell>
          <cell r="QA305" t="str">
            <v/>
          </cell>
          <cell r="QB305" t="str">
            <v/>
          </cell>
          <cell r="QC305" t="str">
            <v/>
          </cell>
          <cell r="QD305" t="str">
            <v/>
          </cell>
          <cell r="QE305" t="str">
            <v/>
          </cell>
          <cell r="QF305" t="str">
            <v/>
          </cell>
          <cell r="QG305" t="str">
            <v/>
          </cell>
          <cell r="QH305" t="str">
            <v/>
          </cell>
          <cell r="QI305" t="str">
            <v/>
          </cell>
          <cell r="QJ305" t="str">
            <v/>
          </cell>
          <cell r="QK305" t="str">
            <v/>
          </cell>
          <cell r="QL305" t="str">
            <v/>
          </cell>
          <cell r="QM305" t="str">
            <v/>
          </cell>
          <cell r="QN305" t="str">
            <v/>
          </cell>
          <cell r="QO305" t="str">
            <v/>
          </cell>
          <cell r="QP305" t="str">
            <v/>
          </cell>
          <cell r="QQ305" t="str">
            <v/>
          </cell>
          <cell r="QR305" t="str">
            <v/>
          </cell>
          <cell r="QS305" t="str">
            <v/>
          </cell>
          <cell r="QT305" t="str">
            <v/>
          </cell>
          <cell r="QU305" t="str">
            <v/>
          </cell>
          <cell r="QV305" t="str">
            <v/>
          </cell>
          <cell r="QW305" t="str">
            <v/>
          </cell>
          <cell r="QX305" t="str">
            <v/>
          </cell>
          <cell r="QY305" t="str">
            <v/>
          </cell>
          <cell r="QZ305" t="str">
            <v/>
          </cell>
          <cell r="RA305" t="str">
            <v/>
          </cell>
          <cell r="RB305" t="str">
            <v/>
          </cell>
          <cell r="RC305" t="str">
            <v/>
          </cell>
          <cell r="RD305" t="str">
            <v/>
          </cell>
          <cell r="RE305" t="str">
            <v/>
          </cell>
          <cell r="RF305" t="str">
            <v/>
          </cell>
          <cell r="RG305" t="str">
            <v/>
          </cell>
          <cell r="RH305" t="str">
            <v/>
          </cell>
          <cell r="RI305" t="str">
            <v/>
          </cell>
          <cell r="RL305">
            <v>0</v>
          </cell>
        </row>
        <row r="306">
          <cell r="MM306" t="str">
            <v/>
          </cell>
          <cell r="MV306" t="str">
            <v/>
          </cell>
          <cell r="NE306" t="str">
            <v>0182ed03-Rehau - Entrance door GENEO PHZ, with Güwa filling on one wing side - variant without steel profile in door wing and fire door box</v>
          </cell>
          <cell r="NN306" t="str">
            <v/>
          </cell>
          <cell r="OQ306" t="str">
            <v/>
          </cell>
          <cell r="OR306" t="str">
            <v/>
          </cell>
          <cell r="OS306" t="str">
            <v/>
          </cell>
          <cell r="OT306" t="str">
            <v/>
          </cell>
          <cell r="OU306" t="str">
            <v/>
          </cell>
          <cell r="OV306" t="str">
            <v/>
          </cell>
          <cell r="OW306" t="str">
            <v/>
          </cell>
          <cell r="OX306" t="str">
            <v/>
          </cell>
          <cell r="OY306" t="str">
            <v/>
          </cell>
          <cell r="OZ306" t="str">
            <v/>
          </cell>
          <cell r="PA306" t="str">
            <v/>
          </cell>
          <cell r="PB306" t="str">
            <v/>
          </cell>
          <cell r="PC306" t="str">
            <v/>
          </cell>
          <cell r="PD306" t="str">
            <v/>
          </cell>
          <cell r="PE306" t="str">
            <v/>
          </cell>
          <cell r="PF306" t="str">
            <v/>
          </cell>
          <cell r="PG306" t="str">
            <v/>
          </cell>
          <cell r="PH306" t="str">
            <v/>
          </cell>
          <cell r="PI306" t="str">
            <v/>
          </cell>
          <cell r="PJ306" t="str">
            <v/>
          </cell>
          <cell r="PL306" t="str">
            <v/>
          </cell>
          <cell r="PM306" t="str">
            <v/>
          </cell>
          <cell r="PN306" t="str">
            <v/>
          </cell>
          <cell r="PO306" t="str">
            <v/>
          </cell>
          <cell r="PP306" t="str">
            <v/>
          </cell>
          <cell r="PQ306" t="str">
            <v/>
          </cell>
          <cell r="PR306" t="str">
            <v/>
          </cell>
          <cell r="PS306" t="str">
            <v/>
          </cell>
          <cell r="PT306" t="str">
            <v/>
          </cell>
          <cell r="PU306" t="str">
            <v/>
          </cell>
          <cell r="PV306" t="str">
            <v/>
          </cell>
          <cell r="PW306" t="str">
            <v/>
          </cell>
          <cell r="PX306" t="str">
            <v/>
          </cell>
          <cell r="PY306" t="str">
            <v/>
          </cell>
          <cell r="PZ306" t="str">
            <v/>
          </cell>
          <cell r="QA306" t="str">
            <v/>
          </cell>
          <cell r="QB306" t="str">
            <v/>
          </cell>
          <cell r="QC306" t="str">
            <v/>
          </cell>
          <cell r="QD306" t="str">
            <v/>
          </cell>
          <cell r="QE306" t="str">
            <v/>
          </cell>
          <cell r="QF306" t="str">
            <v/>
          </cell>
          <cell r="QG306" t="str">
            <v/>
          </cell>
          <cell r="QH306" t="str">
            <v/>
          </cell>
          <cell r="QI306" t="str">
            <v/>
          </cell>
          <cell r="QJ306" t="str">
            <v/>
          </cell>
          <cell r="QK306" t="str">
            <v/>
          </cell>
          <cell r="QL306" t="str">
            <v/>
          </cell>
          <cell r="QM306" t="str">
            <v/>
          </cell>
          <cell r="QN306" t="str">
            <v/>
          </cell>
          <cell r="QO306" t="str">
            <v/>
          </cell>
          <cell r="QP306" t="str">
            <v/>
          </cell>
          <cell r="QQ306" t="str">
            <v/>
          </cell>
          <cell r="QR306" t="str">
            <v/>
          </cell>
          <cell r="QS306" t="str">
            <v/>
          </cell>
          <cell r="QT306" t="str">
            <v/>
          </cell>
          <cell r="QU306" t="str">
            <v/>
          </cell>
          <cell r="QV306" t="str">
            <v/>
          </cell>
          <cell r="QW306" t="str">
            <v/>
          </cell>
          <cell r="QX306" t="str">
            <v/>
          </cell>
          <cell r="QY306" t="str">
            <v/>
          </cell>
          <cell r="QZ306" t="str">
            <v/>
          </cell>
          <cell r="RA306" t="str">
            <v/>
          </cell>
          <cell r="RB306" t="str">
            <v/>
          </cell>
          <cell r="RC306" t="str">
            <v/>
          </cell>
          <cell r="RD306" t="str">
            <v/>
          </cell>
          <cell r="RE306" t="str">
            <v/>
          </cell>
          <cell r="RF306" t="str">
            <v/>
          </cell>
          <cell r="RG306" t="str">
            <v/>
          </cell>
          <cell r="RH306" t="str">
            <v/>
          </cell>
          <cell r="RI306" t="str">
            <v/>
          </cell>
          <cell r="RL306">
            <v>0</v>
          </cell>
        </row>
        <row r="307">
          <cell r="MM307" t="str">
            <v/>
          </cell>
          <cell r="MV307" t="str">
            <v/>
          </cell>
          <cell r="NE307" t="str">
            <v>0183ed03-Rehau - Entrance door GENEO PHZ, with Güwa filling on one wing side with glazing - variant without steel profile in door wing and fire door box</v>
          </cell>
          <cell r="NN307" t="str">
            <v/>
          </cell>
          <cell r="OQ307" t="str">
            <v/>
          </cell>
          <cell r="OR307" t="str">
            <v/>
          </cell>
          <cell r="OS307" t="str">
            <v/>
          </cell>
          <cell r="OT307" t="str">
            <v/>
          </cell>
          <cell r="OU307" t="str">
            <v/>
          </cell>
          <cell r="OV307" t="str">
            <v/>
          </cell>
          <cell r="OW307" t="str">
            <v/>
          </cell>
          <cell r="OX307" t="str">
            <v/>
          </cell>
          <cell r="OY307" t="str">
            <v/>
          </cell>
          <cell r="OZ307" t="str">
            <v/>
          </cell>
          <cell r="PA307" t="str">
            <v/>
          </cell>
          <cell r="PB307" t="str">
            <v/>
          </cell>
          <cell r="PC307" t="str">
            <v/>
          </cell>
          <cell r="PD307" t="str">
            <v/>
          </cell>
          <cell r="PE307" t="str">
            <v/>
          </cell>
          <cell r="PF307" t="str">
            <v/>
          </cell>
          <cell r="PG307" t="str">
            <v/>
          </cell>
          <cell r="PH307" t="str">
            <v/>
          </cell>
          <cell r="PI307" t="str">
            <v/>
          </cell>
          <cell r="PJ307" t="str">
            <v/>
          </cell>
          <cell r="PL307" t="str">
            <v/>
          </cell>
          <cell r="PM307" t="str">
            <v/>
          </cell>
          <cell r="PN307" t="str">
            <v/>
          </cell>
          <cell r="PO307" t="str">
            <v/>
          </cell>
          <cell r="PP307" t="str">
            <v/>
          </cell>
          <cell r="PQ307" t="str">
            <v/>
          </cell>
          <cell r="PR307" t="str">
            <v/>
          </cell>
          <cell r="PS307" t="str">
            <v/>
          </cell>
          <cell r="PT307" t="str">
            <v/>
          </cell>
          <cell r="PU307" t="str">
            <v/>
          </cell>
          <cell r="PV307" t="str">
            <v/>
          </cell>
          <cell r="PW307" t="str">
            <v/>
          </cell>
          <cell r="PX307" t="str">
            <v/>
          </cell>
          <cell r="PY307" t="str">
            <v/>
          </cell>
          <cell r="PZ307" t="str">
            <v/>
          </cell>
          <cell r="QA307" t="str">
            <v/>
          </cell>
          <cell r="QB307" t="str">
            <v/>
          </cell>
          <cell r="QC307" t="str">
            <v/>
          </cell>
          <cell r="QD307" t="str">
            <v/>
          </cell>
          <cell r="QE307" t="str">
            <v/>
          </cell>
          <cell r="QF307" t="str">
            <v/>
          </cell>
          <cell r="QG307" t="str">
            <v/>
          </cell>
          <cell r="QH307" t="str">
            <v/>
          </cell>
          <cell r="QI307" t="str">
            <v/>
          </cell>
          <cell r="QJ307" t="str">
            <v/>
          </cell>
          <cell r="QK307" t="str">
            <v/>
          </cell>
          <cell r="QL307" t="str">
            <v/>
          </cell>
          <cell r="QM307" t="str">
            <v/>
          </cell>
          <cell r="QN307" t="str">
            <v/>
          </cell>
          <cell r="QO307" t="str">
            <v/>
          </cell>
          <cell r="QP307" t="str">
            <v/>
          </cell>
          <cell r="QQ307" t="str">
            <v/>
          </cell>
          <cell r="QR307" t="str">
            <v/>
          </cell>
          <cell r="QS307" t="str">
            <v/>
          </cell>
          <cell r="QT307" t="str">
            <v/>
          </cell>
          <cell r="QU307" t="str">
            <v/>
          </cell>
          <cell r="QV307" t="str">
            <v/>
          </cell>
          <cell r="QW307" t="str">
            <v/>
          </cell>
          <cell r="QX307" t="str">
            <v/>
          </cell>
          <cell r="QY307" t="str">
            <v/>
          </cell>
          <cell r="QZ307" t="str">
            <v/>
          </cell>
          <cell r="RA307" t="str">
            <v/>
          </cell>
          <cell r="RB307" t="str">
            <v/>
          </cell>
          <cell r="RC307" t="str">
            <v/>
          </cell>
          <cell r="RD307" t="str">
            <v/>
          </cell>
          <cell r="RE307" t="str">
            <v/>
          </cell>
          <cell r="RF307" t="str">
            <v/>
          </cell>
          <cell r="RG307" t="str">
            <v/>
          </cell>
          <cell r="RH307" t="str">
            <v/>
          </cell>
          <cell r="RI307" t="str">
            <v/>
          </cell>
          <cell r="RL307">
            <v>0</v>
          </cell>
        </row>
        <row r="308">
          <cell r="MM308" t="str">
            <v/>
          </cell>
          <cell r="MV308" t="str">
            <v/>
          </cell>
          <cell r="NE308" t="str">
            <v>0184ed03-Rehau - Entrance door GENEO PHZ, with Güwa filling coating on two wing sides</v>
          </cell>
          <cell r="NN308" t="str">
            <v/>
          </cell>
          <cell r="OQ308" t="str">
            <v/>
          </cell>
          <cell r="OR308" t="str">
            <v/>
          </cell>
          <cell r="OS308" t="str">
            <v/>
          </cell>
          <cell r="OT308" t="str">
            <v/>
          </cell>
          <cell r="OU308" t="str">
            <v/>
          </cell>
          <cell r="OV308" t="str">
            <v/>
          </cell>
          <cell r="OW308" t="str">
            <v/>
          </cell>
          <cell r="OX308" t="str">
            <v/>
          </cell>
          <cell r="OY308" t="str">
            <v/>
          </cell>
          <cell r="OZ308" t="str">
            <v/>
          </cell>
          <cell r="PA308" t="str">
            <v/>
          </cell>
          <cell r="PB308" t="str">
            <v/>
          </cell>
          <cell r="PC308" t="str">
            <v/>
          </cell>
          <cell r="PD308" t="str">
            <v/>
          </cell>
          <cell r="PE308" t="str">
            <v/>
          </cell>
          <cell r="PF308" t="str">
            <v/>
          </cell>
          <cell r="PG308" t="str">
            <v/>
          </cell>
          <cell r="PH308" t="str">
            <v/>
          </cell>
          <cell r="PI308" t="str">
            <v/>
          </cell>
          <cell r="PJ308" t="str">
            <v/>
          </cell>
          <cell r="PL308" t="str">
            <v/>
          </cell>
          <cell r="PM308" t="str">
            <v/>
          </cell>
          <cell r="PN308" t="str">
            <v/>
          </cell>
          <cell r="PO308" t="str">
            <v/>
          </cell>
          <cell r="PP308" t="str">
            <v/>
          </cell>
          <cell r="PQ308" t="str">
            <v/>
          </cell>
          <cell r="PR308" t="str">
            <v/>
          </cell>
          <cell r="PS308" t="str">
            <v/>
          </cell>
          <cell r="PT308" t="str">
            <v/>
          </cell>
          <cell r="PU308" t="str">
            <v/>
          </cell>
          <cell r="PV308" t="str">
            <v/>
          </cell>
          <cell r="PW308" t="str">
            <v/>
          </cell>
          <cell r="PX308" t="str">
            <v/>
          </cell>
          <cell r="PY308" t="str">
            <v/>
          </cell>
          <cell r="PZ308" t="str">
            <v/>
          </cell>
          <cell r="QA308" t="str">
            <v/>
          </cell>
          <cell r="QB308" t="str">
            <v/>
          </cell>
          <cell r="QC308" t="str">
            <v/>
          </cell>
          <cell r="QD308" t="str">
            <v/>
          </cell>
          <cell r="QE308" t="str">
            <v/>
          </cell>
          <cell r="QF308" t="str">
            <v/>
          </cell>
          <cell r="QG308" t="str">
            <v/>
          </cell>
          <cell r="QH308" t="str">
            <v/>
          </cell>
          <cell r="QI308" t="str">
            <v/>
          </cell>
          <cell r="QJ308" t="str">
            <v/>
          </cell>
          <cell r="QK308" t="str">
            <v/>
          </cell>
          <cell r="QL308" t="str">
            <v/>
          </cell>
          <cell r="QM308" t="str">
            <v/>
          </cell>
          <cell r="QN308" t="str">
            <v/>
          </cell>
          <cell r="QO308" t="str">
            <v/>
          </cell>
          <cell r="QP308" t="str">
            <v/>
          </cell>
          <cell r="QQ308" t="str">
            <v/>
          </cell>
          <cell r="QR308" t="str">
            <v/>
          </cell>
          <cell r="QS308" t="str">
            <v/>
          </cell>
          <cell r="QT308" t="str">
            <v/>
          </cell>
          <cell r="QU308" t="str">
            <v/>
          </cell>
          <cell r="QV308" t="str">
            <v/>
          </cell>
          <cell r="QW308" t="str">
            <v/>
          </cell>
          <cell r="QX308" t="str">
            <v/>
          </cell>
          <cell r="QY308" t="str">
            <v/>
          </cell>
          <cell r="QZ308" t="str">
            <v/>
          </cell>
          <cell r="RA308" t="str">
            <v/>
          </cell>
          <cell r="RB308" t="str">
            <v/>
          </cell>
          <cell r="RC308" t="str">
            <v/>
          </cell>
          <cell r="RD308" t="str">
            <v/>
          </cell>
          <cell r="RE308" t="str">
            <v/>
          </cell>
          <cell r="RF308" t="str">
            <v/>
          </cell>
          <cell r="RG308" t="str">
            <v/>
          </cell>
          <cell r="RH308" t="str">
            <v/>
          </cell>
          <cell r="RI308" t="str">
            <v/>
          </cell>
          <cell r="RL308">
            <v>0</v>
          </cell>
        </row>
        <row r="309">
          <cell r="MM309" t="str">
            <v/>
          </cell>
          <cell r="MV309" t="str">
            <v/>
          </cell>
          <cell r="NE309" t="str">
            <v>0185ed03-Rehau - Entrance door GENEO PHZ, with Güwa filling coating on two wing sides with glazing</v>
          </cell>
          <cell r="NN309" t="str">
            <v/>
          </cell>
          <cell r="OQ309" t="str">
            <v/>
          </cell>
          <cell r="OR309" t="str">
            <v/>
          </cell>
          <cell r="OS309" t="str">
            <v/>
          </cell>
          <cell r="OT309" t="str">
            <v/>
          </cell>
          <cell r="OU309" t="str">
            <v/>
          </cell>
          <cell r="OV309" t="str">
            <v/>
          </cell>
          <cell r="OW309" t="str">
            <v/>
          </cell>
          <cell r="OX309" t="str">
            <v/>
          </cell>
          <cell r="OY309" t="str">
            <v/>
          </cell>
          <cell r="OZ309" t="str">
            <v/>
          </cell>
          <cell r="PA309" t="str">
            <v/>
          </cell>
          <cell r="PB309" t="str">
            <v/>
          </cell>
          <cell r="PC309" t="str">
            <v/>
          </cell>
          <cell r="PD309" t="str">
            <v/>
          </cell>
          <cell r="PE309" t="str">
            <v/>
          </cell>
          <cell r="PF309" t="str">
            <v/>
          </cell>
          <cell r="PG309" t="str">
            <v/>
          </cell>
          <cell r="PH309" t="str">
            <v/>
          </cell>
          <cell r="PI309" t="str">
            <v/>
          </cell>
          <cell r="PJ309" t="str">
            <v/>
          </cell>
          <cell r="PL309" t="str">
            <v/>
          </cell>
          <cell r="PM309" t="str">
            <v/>
          </cell>
          <cell r="PN309" t="str">
            <v/>
          </cell>
          <cell r="PO309" t="str">
            <v/>
          </cell>
          <cell r="PP309" t="str">
            <v/>
          </cell>
          <cell r="PQ309" t="str">
            <v/>
          </cell>
          <cell r="PR309" t="str">
            <v/>
          </cell>
          <cell r="PS309" t="str">
            <v/>
          </cell>
          <cell r="PT309" t="str">
            <v/>
          </cell>
          <cell r="PU309" t="str">
            <v/>
          </cell>
          <cell r="PV309" t="str">
            <v/>
          </cell>
          <cell r="PW309" t="str">
            <v/>
          </cell>
          <cell r="PX309" t="str">
            <v/>
          </cell>
          <cell r="PY309" t="str">
            <v/>
          </cell>
          <cell r="PZ309" t="str">
            <v/>
          </cell>
          <cell r="QA309" t="str">
            <v/>
          </cell>
          <cell r="QB309" t="str">
            <v/>
          </cell>
          <cell r="QC309" t="str">
            <v/>
          </cell>
          <cell r="QD309" t="str">
            <v/>
          </cell>
          <cell r="QE309" t="str">
            <v/>
          </cell>
          <cell r="QF309" t="str">
            <v/>
          </cell>
          <cell r="QG309" t="str">
            <v/>
          </cell>
          <cell r="QH309" t="str">
            <v/>
          </cell>
          <cell r="QI309" t="str">
            <v/>
          </cell>
          <cell r="QJ309" t="str">
            <v/>
          </cell>
          <cell r="QK309" t="str">
            <v/>
          </cell>
          <cell r="QL309" t="str">
            <v/>
          </cell>
          <cell r="QM309" t="str">
            <v/>
          </cell>
          <cell r="QN309" t="str">
            <v/>
          </cell>
          <cell r="QO309" t="str">
            <v/>
          </cell>
          <cell r="QP309" t="str">
            <v/>
          </cell>
          <cell r="QQ309" t="str">
            <v/>
          </cell>
          <cell r="QR309" t="str">
            <v/>
          </cell>
          <cell r="QS309" t="str">
            <v/>
          </cell>
          <cell r="QT309" t="str">
            <v/>
          </cell>
          <cell r="QU309" t="str">
            <v/>
          </cell>
          <cell r="QV309" t="str">
            <v/>
          </cell>
          <cell r="QW309" t="str">
            <v/>
          </cell>
          <cell r="QX309" t="str">
            <v/>
          </cell>
          <cell r="QY309" t="str">
            <v/>
          </cell>
          <cell r="QZ309" t="str">
            <v/>
          </cell>
          <cell r="RA309" t="str">
            <v/>
          </cell>
          <cell r="RB309" t="str">
            <v/>
          </cell>
          <cell r="RC309" t="str">
            <v/>
          </cell>
          <cell r="RD309" t="str">
            <v/>
          </cell>
          <cell r="RE309" t="str">
            <v/>
          </cell>
          <cell r="RF309" t="str">
            <v/>
          </cell>
          <cell r="RG309" t="str">
            <v/>
          </cell>
          <cell r="RH309" t="str">
            <v/>
          </cell>
          <cell r="RI309" t="str">
            <v/>
          </cell>
          <cell r="RL309">
            <v>0</v>
          </cell>
        </row>
        <row r="310">
          <cell r="MM310" t="str">
            <v/>
          </cell>
          <cell r="MV310" t="str">
            <v/>
          </cell>
          <cell r="NE310" t="str">
            <v>0186ed03-Rehau - Entrance door GENEO PHZ, with Güwa filling coating on two wing sides  - variant without steel profile in door wing and fire door box</v>
          </cell>
          <cell r="NN310" t="str">
            <v/>
          </cell>
          <cell r="OQ310" t="str">
            <v/>
          </cell>
          <cell r="OR310" t="str">
            <v/>
          </cell>
          <cell r="OS310" t="str">
            <v/>
          </cell>
          <cell r="OT310" t="str">
            <v/>
          </cell>
          <cell r="OU310" t="str">
            <v/>
          </cell>
          <cell r="OV310" t="str">
            <v/>
          </cell>
          <cell r="OW310" t="str">
            <v/>
          </cell>
          <cell r="OX310" t="str">
            <v/>
          </cell>
          <cell r="OY310" t="str">
            <v/>
          </cell>
          <cell r="OZ310" t="str">
            <v/>
          </cell>
          <cell r="PA310" t="str">
            <v/>
          </cell>
          <cell r="PB310" t="str">
            <v/>
          </cell>
          <cell r="PC310" t="str">
            <v/>
          </cell>
          <cell r="PD310" t="str">
            <v/>
          </cell>
          <cell r="PE310" t="str">
            <v/>
          </cell>
          <cell r="PF310" t="str">
            <v/>
          </cell>
          <cell r="PG310" t="str">
            <v/>
          </cell>
          <cell r="PH310" t="str">
            <v/>
          </cell>
          <cell r="PI310" t="str">
            <v/>
          </cell>
          <cell r="PJ310" t="str">
            <v/>
          </cell>
          <cell r="PL310" t="str">
            <v/>
          </cell>
          <cell r="PM310" t="str">
            <v/>
          </cell>
          <cell r="PN310" t="str">
            <v/>
          </cell>
          <cell r="PO310" t="str">
            <v/>
          </cell>
          <cell r="PP310" t="str">
            <v/>
          </cell>
          <cell r="PQ310" t="str">
            <v/>
          </cell>
          <cell r="PR310" t="str">
            <v/>
          </cell>
          <cell r="PS310" t="str">
            <v/>
          </cell>
          <cell r="PT310" t="str">
            <v/>
          </cell>
          <cell r="PU310" t="str">
            <v/>
          </cell>
          <cell r="PV310" t="str">
            <v/>
          </cell>
          <cell r="PW310" t="str">
            <v/>
          </cell>
          <cell r="PX310" t="str">
            <v/>
          </cell>
          <cell r="PY310" t="str">
            <v/>
          </cell>
          <cell r="PZ310" t="str">
            <v/>
          </cell>
          <cell r="QA310" t="str">
            <v/>
          </cell>
          <cell r="QB310" t="str">
            <v/>
          </cell>
          <cell r="QC310" t="str">
            <v/>
          </cell>
          <cell r="QD310" t="str">
            <v/>
          </cell>
          <cell r="QE310" t="str">
            <v/>
          </cell>
          <cell r="QF310" t="str">
            <v/>
          </cell>
          <cell r="QG310" t="str">
            <v/>
          </cell>
          <cell r="QH310" t="str">
            <v/>
          </cell>
          <cell r="QI310" t="str">
            <v/>
          </cell>
          <cell r="QJ310" t="str">
            <v/>
          </cell>
          <cell r="QK310" t="str">
            <v/>
          </cell>
          <cell r="QL310" t="str">
            <v/>
          </cell>
          <cell r="QM310" t="str">
            <v/>
          </cell>
          <cell r="QN310" t="str">
            <v/>
          </cell>
          <cell r="QO310" t="str">
            <v/>
          </cell>
          <cell r="QP310" t="str">
            <v/>
          </cell>
          <cell r="QQ310" t="str">
            <v/>
          </cell>
          <cell r="QR310" t="str">
            <v/>
          </cell>
          <cell r="QS310" t="str">
            <v/>
          </cell>
          <cell r="QT310" t="str">
            <v/>
          </cell>
          <cell r="QU310" t="str">
            <v/>
          </cell>
          <cell r="QV310" t="str">
            <v/>
          </cell>
          <cell r="QW310" t="str">
            <v/>
          </cell>
          <cell r="QX310" t="str">
            <v/>
          </cell>
          <cell r="QY310" t="str">
            <v/>
          </cell>
          <cell r="QZ310" t="str">
            <v/>
          </cell>
          <cell r="RA310" t="str">
            <v/>
          </cell>
          <cell r="RB310" t="str">
            <v/>
          </cell>
          <cell r="RC310" t="str">
            <v/>
          </cell>
          <cell r="RD310" t="str">
            <v/>
          </cell>
          <cell r="RE310" t="str">
            <v/>
          </cell>
          <cell r="RF310" t="str">
            <v/>
          </cell>
          <cell r="RG310" t="str">
            <v/>
          </cell>
          <cell r="RH310" t="str">
            <v/>
          </cell>
          <cell r="RI310" t="str">
            <v/>
          </cell>
          <cell r="RL310">
            <v>0</v>
          </cell>
        </row>
        <row r="311">
          <cell r="MM311" t="str">
            <v/>
          </cell>
          <cell r="MV311" t="str">
            <v/>
          </cell>
          <cell r="NE311" t="str">
            <v>0187ed03-Rehau - Entrance door GENEO PHZ, with Güwa filling coating on two wing sides with glazing  - variant without steel profile in door wing and fire door box</v>
          </cell>
          <cell r="NN311" t="str">
            <v/>
          </cell>
          <cell r="OQ311" t="str">
            <v/>
          </cell>
          <cell r="OR311" t="str">
            <v/>
          </cell>
          <cell r="OS311" t="str">
            <v/>
          </cell>
          <cell r="OT311" t="str">
            <v/>
          </cell>
          <cell r="OU311" t="str">
            <v/>
          </cell>
          <cell r="OV311" t="str">
            <v/>
          </cell>
          <cell r="OW311" t="str">
            <v/>
          </cell>
          <cell r="OX311" t="str">
            <v/>
          </cell>
          <cell r="OY311" t="str">
            <v/>
          </cell>
          <cell r="OZ311" t="str">
            <v/>
          </cell>
          <cell r="PA311" t="str">
            <v/>
          </cell>
          <cell r="PB311" t="str">
            <v/>
          </cell>
          <cell r="PC311" t="str">
            <v/>
          </cell>
          <cell r="PD311" t="str">
            <v/>
          </cell>
          <cell r="PE311" t="str">
            <v/>
          </cell>
          <cell r="PF311" t="str">
            <v/>
          </cell>
          <cell r="PG311" t="str">
            <v/>
          </cell>
          <cell r="PH311" t="str">
            <v/>
          </cell>
          <cell r="PI311" t="str">
            <v/>
          </cell>
          <cell r="PJ311" t="str">
            <v/>
          </cell>
          <cell r="PL311" t="str">
            <v/>
          </cell>
          <cell r="PM311" t="str">
            <v/>
          </cell>
          <cell r="PN311" t="str">
            <v/>
          </cell>
          <cell r="PO311" t="str">
            <v/>
          </cell>
          <cell r="PP311" t="str">
            <v/>
          </cell>
          <cell r="PQ311" t="str">
            <v/>
          </cell>
          <cell r="PR311" t="str">
            <v/>
          </cell>
          <cell r="PS311" t="str">
            <v/>
          </cell>
          <cell r="PT311" t="str">
            <v/>
          </cell>
          <cell r="PU311" t="str">
            <v/>
          </cell>
          <cell r="PV311" t="str">
            <v/>
          </cell>
          <cell r="PW311" t="str">
            <v/>
          </cell>
          <cell r="PX311" t="str">
            <v/>
          </cell>
          <cell r="PY311" t="str">
            <v/>
          </cell>
          <cell r="PZ311" t="str">
            <v/>
          </cell>
          <cell r="QA311" t="str">
            <v/>
          </cell>
          <cell r="QB311" t="str">
            <v/>
          </cell>
          <cell r="QC311" t="str">
            <v/>
          </cell>
          <cell r="QD311" t="str">
            <v/>
          </cell>
          <cell r="QE311" t="str">
            <v/>
          </cell>
          <cell r="QF311" t="str">
            <v/>
          </cell>
          <cell r="QG311" t="str">
            <v/>
          </cell>
          <cell r="QH311" t="str">
            <v/>
          </cell>
          <cell r="QI311" t="str">
            <v/>
          </cell>
          <cell r="QJ311" t="str">
            <v/>
          </cell>
          <cell r="QK311" t="str">
            <v/>
          </cell>
          <cell r="QL311" t="str">
            <v/>
          </cell>
          <cell r="QM311" t="str">
            <v/>
          </cell>
          <cell r="QN311" t="str">
            <v/>
          </cell>
          <cell r="QO311" t="str">
            <v/>
          </cell>
          <cell r="QP311" t="str">
            <v/>
          </cell>
          <cell r="QQ311" t="str">
            <v/>
          </cell>
          <cell r="QR311" t="str">
            <v/>
          </cell>
          <cell r="QS311" t="str">
            <v/>
          </cell>
          <cell r="QT311" t="str">
            <v/>
          </cell>
          <cell r="QU311" t="str">
            <v/>
          </cell>
          <cell r="QV311" t="str">
            <v/>
          </cell>
          <cell r="QW311" t="str">
            <v/>
          </cell>
          <cell r="QX311" t="str">
            <v/>
          </cell>
          <cell r="QY311" t="str">
            <v/>
          </cell>
          <cell r="QZ311" t="str">
            <v/>
          </cell>
          <cell r="RA311" t="str">
            <v/>
          </cell>
          <cell r="RB311" t="str">
            <v/>
          </cell>
          <cell r="RC311" t="str">
            <v/>
          </cell>
          <cell r="RD311" t="str">
            <v/>
          </cell>
          <cell r="RE311" t="str">
            <v/>
          </cell>
          <cell r="RF311" t="str">
            <v/>
          </cell>
          <cell r="RG311" t="str">
            <v/>
          </cell>
          <cell r="RH311" t="str">
            <v/>
          </cell>
          <cell r="RI311" t="str">
            <v/>
          </cell>
          <cell r="RL311">
            <v>0</v>
          </cell>
        </row>
        <row r="312">
          <cell r="MM312" t="str">
            <v/>
          </cell>
          <cell r="MV312" t="str">
            <v/>
          </cell>
          <cell r="NE312" t="str">
            <v>0189ed03-Rehau - Entrance door GENEO PHZ, with Rodenberg filling on one wing side</v>
          </cell>
          <cell r="NN312" t="str">
            <v/>
          </cell>
          <cell r="OQ312" t="str">
            <v/>
          </cell>
          <cell r="OR312" t="str">
            <v/>
          </cell>
          <cell r="OS312" t="str">
            <v/>
          </cell>
          <cell r="OT312" t="str">
            <v/>
          </cell>
          <cell r="OU312" t="str">
            <v/>
          </cell>
          <cell r="OV312" t="str">
            <v/>
          </cell>
          <cell r="OW312" t="str">
            <v/>
          </cell>
          <cell r="OX312" t="str">
            <v/>
          </cell>
          <cell r="OY312" t="str">
            <v/>
          </cell>
          <cell r="OZ312" t="str">
            <v/>
          </cell>
          <cell r="PA312" t="str">
            <v/>
          </cell>
          <cell r="PB312" t="str">
            <v/>
          </cell>
          <cell r="PC312" t="str">
            <v/>
          </cell>
          <cell r="PD312" t="str">
            <v/>
          </cell>
          <cell r="PE312" t="str">
            <v/>
          </cell>
          <cell r="PF312" t="str">
            <v/>
          </cell>
          <cell r="PG312" t="str">
            <v/>
          </cell>
          <cell r="PH312" t="str">
            <v/>
          </cell>
          <cell r="PI312" t="str">
            <v/>
          </cell>
          <cell r="PJ312" t="str">
            <v/>
          </cell>
          <cell r="PL312" t="str">
            <v/>
          </cell>
          <cell r="PM312" t="str">
            <v/>
          </cell>
          <cell r="PN312" t="str">
            <v/>
          </cell>
          <cell r="PO312" t="str">
            <v/>
          </cell>
          <cell r="PP312" t="str">
            <v/>
          </cell>
          <cell r="PQ312" t="str">
            <v/>
          </cell>
          <cell r="PR312" t="str">
            <v/>
          </cell>
          <cell r="PS312" t="str">
            <v/>
          </cell>
          <cell r="PT312" t="str">
            <v/>
          </cell>
          <cell r="PU312" t="str">
            <v/>
          </cell>
          <cell r="PV312" t="str">
            <v/>
          </cell>
          <cell r="PW312" t="str">
            <v/>
          </cell>
          <cell r="PX312" t="str">
            <v/>
          </cell>
          <cell r="PY312" t="str">
            <v/>
          </cell>
          <cell r="PZ312" t="str">
            <v/>
          </cell>
          <cell r="QA312" t="str">
            <v/>
          </cell>
          <cell r="QB312" t="str">
            <v/>
          </cell>
          <cell r="QC312" t="str">
            <v/>
          </cell>
          <cell r="QD312" t="str">
            <v/>
          </cell>
          <cell r="QE312" t="str">
            <v/>
          </cell>
          <cell r="QF312" t="str">
            <v/>
          </cell>
          <cell r="QG312" t="str">
            <v/>
          </cell>
          <cell r="QH312" t="str">
            <v/>
          </cell>
          <cell r="QI312" t="str">
            <v/>
          </cell>
          <cell r="QJ312" t="str">
            <v/>
          </cell>
          <cell r="QK312" t="str">
            <v/>
          </cell>
          <cell r="QL312" t="str">
            <v/>
          </cell>
          <cell r="QM312" t="str">
            <v/>
          </cell>
          <cell r="QN312" t="str">
            <v/>
          </cell>
          <cell r="QO312" t="str">
            <v/>
          </cell>
          <cell r="QP312" t="str">
            <v/>
          </cell>
          <cell r="QQ312" t="str">
            <v/>
          </cell>
          <cell r="QR312" t="str">
            <v/>
          </cell>
          <cell r="QS312" t="str">
            <v/>
          </cell>
          <cell r="QT312" t="str">
            <v/>
          </cell>
          <cell r="QU312" t="str">
            <v/>
          </cell>
          <cell r="QV312" t="str">
            <v/>
          </cell>
          <cell r="QW312" t="str">
            <v/>
          </cell>
          <cell r="QX312" t="str">
            <v/>
          </cell>
          <cell r="QY312" t="str">
            <v/>
          </cell>
          <cell r="QZ312" t="str">
            <v/>
          </cell>
          <cell r="RA312" t="str">
            <v/>
          </cell>
          <cell r="RB312" t="str">
            <v/>
          </cell>
          <cell r="RC312" t="str">
            <v/>
          </cell>
          <cell r="RD312" t="str">
            <v/>
          </cell>
          <cell r="RE312" t="str">
            <v/>
          </cell>
          <cell r="RF312" t="str">
            <v/>
          </cell>
          <cell r="RG312" t="str">
            <v/>
          </cell>
          <cell r="RH312" t="str">
            <v/>
          </cell>
          <cell r="RI312" t="str">
            <v/>
          </cell>
          <cell r="RL312">
            <v>0</v>
          </cell>
        </row>
        <row r="313">
          <cell r="MM313" t="str">
            <v/>
          </cell>
          <cell r="MV313" t="str">
            <v/>
          </cell>
          <cell r="NE313" t="str">
            <v>0190ed03-Rehau - Entrance door GENEO PHZ, with Rodenberg filling on one wing side with glazing</v>
          </cell>
          <cell r="NN313" t="str">
            <v/>
          </cell>
          <cell r="OQ313" t="str">
            <v/>
          </cell>
          <cell r="OR313" t="str">
            <v/>
          </cell>
          <cell r="OS313" t="str">
            <v/>
          </cell>
          <cell r="OT313" t="str">
            <v/>
          </cell>
          <cell r="OU313" t="str">
            <v/>
          </cell>
          <cell r="OV313" t="str">
            <v/>
          </cell>
          <cell r="OW313" t="str">
            <v/>
          </cell>
          <cell r="OX313" t="str">
            <v/>
          </cell>
          <cell r="OY313" t="str">
            <v/>
          </cell>
          <cell r="OZ313" t="str">
            <v/>
          </cell>
          <cell r="PA313" t="str">
            <v/>
          </cell>
          <cell r="PB313" t="str">
            <v/>
          </cell>
          <cell r="PC313" t="str">
            <v/>
          </cell>
          <cell r="PD313" t="str">
            <v/>
          </cell>
          <cell r="PE313" t="str">
            <v/>
          </cell>
          <cell r="PF313" t="str">
            <v/>
          </cell>
          <cell r="PG313" t="str">
            <v/>
          </cell>
          <cell r="PH313" t="str">
            <v/>
          </cell>
          <cell r="PI313" t="str">
            <v/>
          </cell>
          <cell r="PJ313" t="str">
            <v/>
          </cell>
          <cell r="PL313" t="str">
            <v/>
          </cell>
          <cell r="PM313" t="str">
            <v/>
          </cell>
          <cell r="PN313" t="str">
            <v/>
          </cell>
          <cell r="PO313" t="str">
            <v/>
          </cell>
          <cell r="PP313" t="str">
            <v/>
          </cell>
          <cell r="PQ313" t="str">
            <v/>
          </cell>
          <cell r="PR313" t="str">
            <v/>
          </cell>
          <cell r="PS313" t="str">
            <v/>
          </cell>
          <cell r="PT313" t="str">
            <v/>
          </cell>
          <cell r="PU313" t="str">
            <v/>
          </cell>
          <cell r="PV313" t="str">
            <v/>
          </cell>
          <cell r="PW313" t="str">
            <v/>
          </cell>
          <cell r="PX313" t="str">
            <v/>
          </cell>
          <cell r="PY313" t="str">
            <v/>
          </cell>
          <cell r="PZ313" t="str">
            <v/>
          </cell>
          <cell r="QA313" t="str">
            <v/>
          </cell>
          <cell r="QB313" t="str">
            <v/>
          </cell>
          <cell r="QC313" t="str">
            <v/>
          </cell>
          <cell r="QD313" t="str">
            <v/>
          </cell>
          <cell r="QE313" t="str">
            <v/>
          </cell>
          <cell r="QF313" t="str">
            <v/>
          </cell>
          <cell r="QG313" t="str">
            <v/>
          </cell>
          <cell r="QH313" t="str">
            <v/>
          </cell>
          <cell r="QI313" t="str">
            <v/>
          </cell>
          <cell r="QJ313" t="str">
            <v/>
          </cell>
          <cell r="QK313" t="str">
            <v/>
          </cell>
          <cell r="QL313" t="str">
            <v/>
          </cell>
          <cell r="QM313" t="str">
            <v/>
          </cell>
          <cell r="QN313" t="str">
            <v/>
          </cell>
          <cell r="QO313" t="str">
            <v/>
          </cell>
          <cell r="QP313" t="str">
            <v/>
          </cell>
          <cell r="QQ313" t="str">
            <v/>
          </cell>
          <cell r="QR313" t="str">
            <v/>
          </cell>
          <cell r="QS313" t="str">
            <v/>
          </cell>
          <cell r="QT313" t="str">
            <v/>
          </cell>
          <cell r="QU313" t="str">
            <v/>
          </cell>
          <cell r="QV313" t="str">
            <v/>
          </cell>
          <cell r="QW313" t="str">
            <v/>
          </cell>
          <cell r="QX313" t="str">
            <v/>
          </cell>
          <cell r="QY313" t="str">
            <v/>
          </cell>
          <cell r="QZ313" t="str">
            <v/>
          </cell>
          <cell r="RA313" t="str">
            <v/>
          </cell>
          <cell r="RB313" t="str">
            <v/>
          </cell>
          <cell r="RC313" t="str">
            <v/>
          </cell>
          <cell r="RD313" t="str">
            <v/>
          </cell>
          <cell r="RE313" t="str">
            <v/>
          </cell>
          <cell r="RF313" t="str">
            <v/>
          </cell>
          <cell r="RG313" t="str">
            <v/>
          </cell>
          <cell r="RH313" t="str">
            <v/>
          </cell>
          <cell r="RI313" t="str">
            <v/>
          </cell>
          <cell r="RL313">
            <v>0</v>
          </cell>
        </row>
        <row r="314">
          <cell r="MM314" t="str">
            <v/>
          </cell>
          <cell r="MV314" t="str">
            <v/>
          </cell>
          <cell r="NE314" t="str">
            <v>0191ed03-Rehau - Entrance door GENEO PHZ, with Rodenberg filling on one wing side  - variant without steel profile in door wing and fire door box</v>
          </cell>
          <cell r="NN314" t="str">
            <v/>
          </cell>
          <cell r="OQ314" t="str">
            <v/>
          </cell>
          <cell r="OR314" t="str">
            <v/>
          </cell>
          <cell r="OS314" t="str">
            <v/>
          </cell>
          <cell r="OT314" t="str">
            <v/>
          </cell>
          <cell r="OU314" t="str">
            <v/>
          </cell>
          <cell r="OV314" t="str">
            <v/>
          </cell>
          <cell r="OW314" t="str">
            <v/>
          </cell>
          <cell r="OX314" t="str">
            <v/>
          </cell>
          <cell r="OY314" t="str">
            <v/>
          </cell>
          <cell r="OZ314" t="str">
            <v/>
          </cell>
          <cell r="PA314" t="str">
            <v/>
          </cell>
          <cell r="PB314" t="str">
            <v/>
          </cell>
          <cell r="PC314" t="str">
            <v/>
          </cell>
          <cell r="PD314" t="str">
            <v/>
          </cell>
          <cell r="PE314" t="str">
            <v/>
          </cell>
          <cell r="PF314" t="str">
            <v/>
          </cell>
          <cell r="PG314" t="str">
            <v/>
          </cell>
          <cell r="PH314" t="str">
            <v/>
          </cell>
          <cell r="PI314" t="str">
            <v/>
          </cell>
          <cell r="PJ314" t="str">
            <v/>
          </cell>
          <cell r="PL314" t="str">
            <v/>
          </cell>
          <cell r="PM314" t="str">
            <v/>
          </cell>
          <cell r="PN314" t="str">
            <v/>
          </cell>
          <cell r="PO314" t="str">
            <v/>
          </cell>
          <cell r="PP314" t="str">
            <v/>
          </cell>
          <cell r="PQ314" t="str">
            <v/>
          </cell>
          <cell r="PR314" t="str">
            <v/>
          </cell>
          <cell r="PS314" t="str">
            <v/>
          </cell>
          <cell r="PT314" t="str">
            <v/>
          </cell>
          <cell r="PU314" t="str">
            <v/>
          </cell>
          <cell r="PV314" t="str">
            <v/>
          </cell>
          <cell r="PW314" t="str">
            <v/>
          </cell>
          <cell r="PX314" t="str">
            <v/>
          </cell>
          <cell r="PY314" t="str">
            <v/>
          </cell>
          <cell r="PZ314" t="str">
            <v/>
          </cell>
          <cell r="QA314" t="str">
            <v/>
          </cell>
          <cell r="QB314" t="str">
            <v/>
          </cell>
          <cell r="QC314" t="str">
            <v/>
          </cell>
          <cell r="QD314" t="str">
            <v/>
          </cell>
          <cell r="QE314" t="str">
            <v/>
          </cell>
          <cell r="QF314" t="str">
            <v/>
          </cell>
          <cell r="QG314" t="str">
            <v/>
          </cell>
          <cell r="QH314" t="str">
            <v/>
          </cell>
          <cell r="QI314" t="str">
            <v/>
          </cell>
          <cell r="QJ314" t="str">
            <v/>
          </cell>
          <cell r="QK314" t="str">
            <v/>
          </cell>
          <cell r="QL314" t="str">
            <v/>
          </cell>
          <cell r="QM314" t="str">
            <v/>
          </cell>
          <cell r="QN314" t="str">
            <v/>
          </cell>
          <cell r="QO314" t="str">
            <v/>
          </cell>
          <cell r="QP314" t="str">
            <v/>
          </cell>
          <cell r="QQ314" t="str">
            <v/>
          </cell>
          <cell r="QR314" t="str">
            <v/>
          </cell>
          <cell r="QS314" t="str">
            <v/>
          </cell>
          <cell r="QT314" t="str">
            <v/>
          </cell>
          <cell r="QU314" t="str">
            <v/>
          </cell>
          <cell r="QV314" t="str">
            <v/>
          </cell>
          <cell r="QW314" t="str">
            <v/>
          </cell>
          <cell r="QX314" t="str">
            <v/>
          </cell>
          <cell r="QY314" t="str">
            <v/>
          </cell>
          <cell r="QZ314" t="str">
            <v/>
          </cell>
          <cell r="RA314" t="str">
            <v/>
          </cell>
          <cell r="RB314" t="str">
            <v/>
          </cell>
          <cell r="RC314" t="str">
            <v/>
          </cell>
          <cell r="RD314" t="str">
            <v/>
          </cell>
          <cell r="RE314" t="str">
            <v/>
          </cell>
          <cell r="RF314" t="str">
            <v/>
          </cell>
          <cell r="RG314" t="str">
            <v/>
          </cell>
          <cell r="RH314" t="str">
            <v/>
          </cell>
          <cell r="RI314" t="str">
            <v/>
          </cell>
          <cell r="RL314">
            <v>0</v>
          </cell>
        </row>
        <row r="315">
          <cell r="NE315" t="str">
            <v>0192ed03-Rehau - Entrance door GENEO PHZ, with Rodenberg filling on one wing side with glazing  - variant without steel profile in door wing and fire door box</v>
          </cell>
          <cell r="OQ315" t="str">
            <v/>
          </cell>
          <cell r="OR315" t="str">
            <v/>
          </cell>
          <cell r="OS315" t="str">
            <v/>
          </cell>
          <cell r="OT315" t="str">
            <v/>
          </cell>
          <cell r="OU315" t="str">
            <v/>
          </cell>
          <cell r="OV315" t="str">
            <v/>
          </cell>
          <cell r="OW315" t="str">
            <v/>
          </cell>
          <cell r="OX315" t="str">
            <v/>
          </cell>
          <cell r="OY315" t="str">
            <v/>
          </cell>
          <cell r="OZ315" t="str">
            <v/>
          </cell>
          <cell r="PA315" t="str">
            <v/>
          </cell>
          <cell r="PB315" t="str">
            <v/>
          </cell>
          <cell r="PC315" t="str">
            <v/>
          </cell>
          <cell r="PD315" t="str">
            <v/>
          </cell>
          <cell r="PE315" t="str">
            <v/>
          </cell>
          <cell r="PF315" t="str">
            <v/>
          </cell>
          <cell r="PG315" t="str">
            <v/>
          </cell>
          <cell r="PH315" t="str">
            <v/>
          </cell>
          <cell r="PI315" t="str">
            <v/>
          </cell>
          <cell r="PJ315" t="str">
            <v/>
          </cell>
          <cell r="PL315" t="str">
            <v/>
          </cell>
          <cell r="PM315" t="str">
            <v/>
          </cell>
          <cell r="PN315" t="str">
            <v/>
          </cell>
          <cell r="PO315" t="str">
            <v/>
          </cell>
          <cell r="PP315" t="str">
            <v/>
          </cell>
          <cell r="PQ315" t="str">
            <v/>
          </cell>
          <cell r="PR315" t="str">
            <v/>
          </cell>
          <cell r="PS315" t="str">
            <v/>
          </cell>
          <cell r="PT315" t="str">
            <v/>
          </cell>
          <cell r="PU315" t="str">
            <v/>
          </cell>
          <cell r="PV315" t="str">
            <v/>
          </cell>
          <cell r="PW315" t="str">
            <v/>
          </cell>
          <cell r="PX315" t="str">
            <v/>
          </cell>
          <cell r="PY315" t="str">
            <v/>
          </cell>
          <cell r="PZ315" t="str">
            <v/>
          </cell>
          <cell r="QA315" t="str">
            <v/>
          </cell>
          <cell r="QB315" t="str">
            <v/>
          </cell>
          <cell r="QC315" t="str">
            <v/>
          </cell>
          <cell r="QD315" t="str">
            <v/>
          </cell>
          <cell r="QE315" t="str">
            <v/>
          </cell>
          <cell r="QF315" t="str">
            <v/>
          </cell>
          <cell r="QG315" t="str">
            <v/>
          </cell>
          <cell r="QH315" t="str">
            <v/>
          </cell>
          <cell r="QI315" t="str">
            <v/>
          </cell>
          <cell r="QJ315" t="str">
            <v/>
          </cell>
          <cell r="QK315" t="str">
            <v/>
          </cell>
          <cell r="QL315" t="str">
            <v/>
          </cell>
          <cell r="QM315" t="str">
            <v/>
          </cell>
          <cell r="QN315" t="str">
            <v/>
          </cell>
          <cell r="QO315" t="str">
            <v/>
          </cell>
          <cell r="QP315" t="str">
            <v/>
          </cell>
          <cell r="QQ315" t="str">
            <v/>
          </cell>
          <cell r="QR315" t="str">
            <v/>
          </cell>
          <cell r="QS315" t="str">
            <v/>
          </cell>
          <cell r="QT315" t="str">
            <v/>
          </cell>
          <cell r="QU315" t="str">
            <v/>
          </cell>
          <cell r="QV315" t="str">
            <v/>
          </cell>
          <cell r="QW315" t="str">
            <v/>
          </cell>
          <cell r="QX315" t="str">
            <v/>
          </cell>
          <cell r="QY315" t="str">
            <v/>
          </cell>
          <cell r="QZ315" t="str">
            <v/>
          </cell>
          <cell r="RA315" t="str">
            <v/>
          </cell>
          <cell r="RB315" t="str">
            <v/>
          </cell>
          <cell r="RC315" t="str">
            <v/>
          </cell>
          <cell r="RD315" t="str">
            <v/>
          </cell>
          <cell r="RE315" t="str">
            <v/>
          </cell>
          <cell r="RF315" t="str">
            <v/>
          </cell>
          <cell r="RG315" t="str">
            <v/>
          </cell>
          <cell r="RH315" t="str">
            <v/>
          </cell>
          <cell r="RI315" t="str">
            <v/>
          </cell>
          <cell r="RL315">
            <v>0</v>
          </cell>
        </row>
        <row r="316">
          <cell r="NE316" t="str">
            <v>0193ed03-Rehau - Entrance door GENEO PHZ, with Rodenberg filling coating on two wing sides</v>
          </cell>
          <cell r="OQ316" t="str">
            <v/>
          </cell>
          <cell r="OR316" t="str">
            <v/>
          </cell>
          <cell r="OS316" t="str">
            <v/>
          </cell>
          <cell r="OT316" t="str">
            <v/>
          </cell>
          <cell r="OU316" t="str">
            <v/>
          </cell>
          <cell r="OV316" t="str">
            <v/>
          </cell>
          <cell r="OW316" t="str">
            <v/>
          </cell>
          <cell r="OX316" t="str">
            <v/>
          </cell>
          <cell r="OY316" t="str">
            <v/>
          </cell>
          <cell r="OZ316" t="str">
            <v/>
          </cell>
          <cell r="PA316" t="str">
            <v/>
          </cell>
          <cell r="PB316" t="str">
            <v/>
          </cell>
          <cell r="PC316" t="str">
            <v/>
          </cell>
          <cell r="PD316" t="str">
            <v/>
          </cell>
          <cell r="PE316" t="str">
            <v/>
          </cell>
          <cell r="PF316" t="str">
            <v/>
          </cell>
          <cell r="PG316" t="str">
            <v/>
          </cell>
          <cell r="PH316" t="str">
            <v/>
          </cell>
          <cell r="PI316" t="str">
            <v/>
          </cell>
          <cell r="PJ316" t="str">
            <v/>
          </cell>
          <cell r="PL316" t="str">
            <v/>
          </cell>
          <cell r="PM316" t="str">
            <v/>
          </cell>
          <cell r="PN316" t="str">
            <v/>
          </cell>
          <cell r="PO316" t="str">
            <v/>
          </cell>
          <cell r="PP316" t="str">
            <v/>
          </cell>
          <cell r="PQ316" t="str">
            <v/>
          </cell>
          <cell r="PR316" t="str">
            <v/>
          </cell>
          <cell r="PS316" t="str">
            <v/>
          </cell>
          <cell r="PT316" t="str">
            <v/>
          </cell>
          <cell r="PU316" t="str">
            <v/>
          </cell>
          <cell r="PV316" t="str">
            <v/>
          </cell>
          <cell r="PW316" t="str">
            <v/>
          </cell>
          <cell r="PX316" t="str">
            <v/>
          </cell>
          <cell r="PY316" t="str">
            <v/>
          </cell>
          <cell r="PZ316" t="str">
            <v/>
          </cell>
          <cell r="QA316" t="str">
            <v/>
          </cell>
          <cell r="QB316" t="str">
            <v/>
          </cell>
          <cell r="QC316" t="str">
            <v/>
          </cell>
          <cell r="QD316" t="str">
            <v/>
          </cell>
          <cell r="QE316" t="str">
            <v/>
          </cell>
          <cell r="QF316" t="str">
            <v/>
          </cell>
          <cell r="QG316" t="str">
            <v/>
          </cell>
          <cell r="QH316" t="str">
            <v/>
          </cell>
          <cell r="QI316" t="str">
            <v/>
          </cell>
          <cell r="QJ316" t="str">
            <v/>
          </cell>
          <cell r="QK316" t="str">
            <v/>
          </cell>
          <cell r="QL316" t="str">
            <v/>
          </cell>
          <cell r="QM316" t="str">
            <v/>
          </cell>
          <cell r="QN316" t="str">
            <v/>
          </cell>
          <cell r="QO316" t="str">
            <v/>
          </cell>
          <cell r="QP316" t="str">
            <v/>
          </cell>
          <cell r="QQ316" t="str">
            <v/>
          </cell>
          <cell r="QR316" t="str">
            <v/>
          </cell>
          <cell r="QS316" t="str">
            <v/>
          </cell>
          <cell r="QT316" t="str">
            <v/>
          </cell>
          <cell r="QU316" t="str">
            <v/>
          </cell>
          <cell r="QV316" t="str">
            <v/>
          </cell>
          <cell r="QW316" t="str">
            <v/>
          </cell>
          <cell r="QX316" t="str">
            <v/>
          </cell>
          <cell r="QY316" t="str">
            <v/>
          </cell>
          <cell r="QZ316" t="str">
            <v/>
          </cell>
          <cell r="RA316" t="str">
            <v/>
          </cell>
          <cell r="RB316" t="str">
            <v/>
          </cell>
          <cell r="RC316" t="str">
            <v/>
          </cell>
          <cell r="RD316" t="str">
            <v/>
          </cell>
          <cell r="RE316" t="str">
            <v/>
          </cell>
          <cell r="RF316" t="str">
            <v/>
          </cell>
          <cell r="RG316" t="str">
            <v/>
          </cell>
          <cell r="RH316" t="str">
            <v/>
          </cell>
          <cell r="RI316" t="str">
            <v/>
          </cell>
          <cell r="RL316">
            <v>0</v>
          </cell>
        </row>
        <row r="317">
          <cell r="NE317" t="str">
            <v>0194ed03-Rehau - Entrance door GENEO PHZ, with Rodenberg filling coating on two wing sides with glazing</v>
          </cell>
          <cell r="OQ317" t="str">
            <v/>
          </cell>
          <cell r="OR317" t="str">
            <v/>
          </cell>
          <cell r="OS317" t="str">
            <v/>
          </cell>
          <cell r="OT317" t="str">
            <v/>
          </cell>
          <cell r="OU317" t="str">
            <v/>
          </cell>
          <cell r="OV317" t="str">
            <v/>
          </cell>
          <cell r="OW317" t="str">
            <v/>
          </cell>
          <cell r="OX317" t="str">
            <v/>
          </cell>
          <cell r="OY317" t="str">
            <v/>
          </cell>
          <cell r="OZ317" t="str">
            <v/>
          </cell>
          <cell r="PA317" t="str">
            <v/>
          </cell>
          <cell r="PB317" t="str">
            <v/>
          </cell>
          <cell r="PC317" t="str">
            <v/>
          </cell>
          <cell r="PD317" t="str">
            <v/>
          </cell>
          <cell r="PE317" t="str">
            <v/>
          </cell>
          <cell r="PF317" t="str">
            <v/>
          </cell>
          <cell r="PG317" t="str">
            <v/>
          </cell>
          <cell r="PH317" t="str">
            <v/>
          </cell>
          <cell r="PI317" t="str">
            <v/>
          </cell>
          <cell r="PJ317" t="str">
            <v/>
          </cell>
          <cell r="PL317" t="str">
            <v/>
          </cell>
          <cell r="PM317" t="str">
            <v/>
          </cell>
          <cell r="PN317" t="str">
            <v/>
          </cell>
          <cell r="PO317" t="str">
            <v/>
          </cell>
          <cell r="PP317" t="str">
            <v/>
          </cell>
          <cell r="PQ317" t="str">
            <v/>
          </cell>
          <cell r="PR317" t="str">
            <v/>
          </cell>
          <cell r="PS317" t="str">
            <v/>
          </cell>
          <cell r="PT317" t="str">
            <v/>
          </cell>
          <cell r="PU317" t="str">
            <v/>
          </cell>
          <cell r="PV317" t="str">
            <v/>
          </cell>
          <cell r="PW317" t="str">
            <v/>
          </cell>
          <cell r="PX317" t="str">
            <v/>
          </cell>
          <cell r="PY317" t="str">
            <v/>
          </cell>
          <cell r="PZ317" t="str">
            <v/>
          </cell>
          <cell r="QA317" t="str">
            <v/>
          </cell>
          <cell r="QB317" t="str">
            <v/>
          </cell>
          <cell r="QC317" t="str">
            <v/>
          </cell>
          <cell r="QD317" t="str">
            <v/>
          </cell>
          <cell r="QE317" t="str">
            <v/>
          </cell>
          <cell r="QF317" t="str">
            <v/>
          </cell>
          <cell r="QG317" t="str">
            <v/>
          </cell>
          <cell r="QH317" t="str">
            <v/>
          </cell>
          <cell r="QI317" t="str">
            <v/>
          </cell>
          <cell r="QJ317" t="str">
            <v/>
          </cell>
          <cell r="QK317" t="str">
            <v/>
          </cell>
          <cell r="QL317" t="str">
            <v/>
          </cell>
          <cell r="QM317" t="str">
            <v/>
          </cell>
          <cell r="QN317" t="str">
            <v/>
          </cell>
          <cell r="QO317" t="str">
            <v/>
          </cell>
          <cell r="QP317" t="str">
            <v/>
          </cell>
          <cell r="QQ317" t="str">
            <v/>
          </cell>
          <cell r="QR317" t="str">
            <v/>
          </cell>
          <cell r="QS317" t="str">
            <v/>
          </cell>
          <cell r="QT317" t="str">
            <v/>
          </cell>
          <cell r="QU317" t="str">
            <v/>
          </cell>
          <cell r="QV317" t="str">
            <v/>
          </cell>
          <cell r="QW317" t="str">
            <v/>
          </cell>
          <cell r="QX317" t="str">
            <v/>
          </cell>
          <cell r="QY317" t="str">
            <v/>
          </cell>
          <cell r="QZ317" t="str">
            <v/>
          </cell>
          <cell r="RA317" t="str">
            <v/>
          </cell>
          <cell r="RB317" t="str">
            <v/>
          </cell>
          <cell r="RC317" t="str">
            <v/>
          </cell>
          <cell r="RD317" t="str">
            <v/>
          </cell>
          <cell r="RE317" t="str">
            <v/>
          </cell>
          <cell r="RF317" t="str">
            <v/>
          </cell>
          <cell r="RG317" t="str">
            <v/>
          </cell>
          <cell r="RH317" t="str">
            <v/>
          </cell>
          <cell r="RI317" t="str">
            <v/>
          </cell>
          <cell r="RL317">
            <v>0</v>
          </cell>
        </row>
        <row r="318">
          <cell r="NE318" t="str">
            <v>0195ed03-Rehau - Entrance door GENEO PHZ, with Rodenberg filling coating on two wing sides  - variant without steel profile in door wing and fire door box</v>
          </cell>
          <cell r="OQ318" t="str">
            <v/>
          </cell>
          <cell r="OR318" t="str">
            <v/>
          </cell>
          <cell r="OS318" t="str">
            <v/>
          </cell>
          <cell r="OT318" t="str">
            <v/>
          </cell>
          <cell r="OU318" t="str">
            <v/>
          </cell>
          <cell r="OV318" t="str">
            <v/>
          </cell>
          <cell r="OW318" t="str">
            <v/>
          </cell>
          <cell r="OX318" t="str">
            <v/>
          </cell>
          <cell r="OY318" t="str">
            <v/>
          </cell>
          <cell r="OZ318" t="str">
            <v/>
          </cell>
          <cell r="PA318" t="str">
            <v/>
          </cell>
          <cell r="PB318" t="str">
            <v/>
          </cell>
          <cell r="PC318" t="str">
            <v/>
          </cell>
          <cell r="PD318" t="str">
            <v/>
          </cell>
          <cell r="PE318" t="str">
            <v/>
          </cell>
          <cell r="PF318" t="str">
            <v/>
          </cell>
          <cell r="PG318" t="str">
            <v/>
          </cell>
          <cell r="PH318" t="str">
            <v/>
          </cell>
          <cell r="PI318" t="str">
            <v/>
          </cell>
          <cell r="PJ318" t="str">
            <v/>
          </cell>
          <cell r="PL318" t="str">
            <v/>
          </cell>
          <cell r="PM318" t="str">
            <v/>
          </cell>
          <cell r="PN318" t="str">
            <v/>
          </cell>
          <cell r="PO318" t="str">
            <v/>
          </cell>
          <cell r="PP318" t="str">
            <v/>
          </cell>
          <cell r="PQ318" t="str">
            <v/>
          </cell>
          <cell r="PR318" t="str">
            <v/>
          </cell>
          <cell r="PS318" t="str">
            <v/>
          </cell>
          <cell r="PT318" t="str">
            <v/>
          </cell>
          <cell r="PU318" t="str">
            <v/>
          </cell>
          <cell r="PV318" t="str">
            <v/>
          </cell>
          <cell r="PW318" t="str">
            <v/>
          </cell>
          <cell r="PX318" t="str">
            <v/>
          </cell>
          <cell r="PY318" t="str">
            <v/>
          </cell>
          <cell r="PZ318" t="str">
            <v/>
          </cell>
          <cell r="QA318" t="str">
            <v/>
          </cell>
          <cell r="QB318" t="str">
            <v/>
          </cell>
          <cell r="QC318" t="str">
            <v/>
          </cell>
          <cell r="QD318" t="str">
            <v/>
          </cell>
          <cell r="QE318" t="str">
            <v/>
          </cell>
          <cell r="QF318" t="str">
            <v/>
          </cell>
          <cell r="QG318" t="str">
            <v/>
          </cell>
          <cell r="QH318" t="str">
            <v/>
          </cell>
          <cell r="QI318" t="str">
            <v/>
          </cell>
          <cell r="QJ318" t="str">
            <v/>
          </cell>
          <cell r="QK318" t="str">
            <v/>
          </cell>
          <cell r="QL318" t="str">
            <v/>
          </cell>
          <cell r="QM318" t="str">
            <v/>
          </cell>
          <cell r="QN318" t="str">
            <v/>
          </cell>
          <cell r="QO318" t="str">
            <v/>
          </cell>
          <cell r="QP318" t="str">
            <v/>
          </cell>
          <cell r="QQ318" t="str">
            <v/>
          </cell>
          <cell r="QR318" t="str">
            <v/>
          </cell>
          <cell r="QS318" t="str">
            <v/>
          </cell>
          <cell r="QT318" t="str">
            <v/>
          </cell>
          <cell r="QU318" t="str">
            <v/>
          </cell>
          <cell r="QV318" t="str">
            <v/>
          </cell>
          <cell r="QW318" t="str">
            <v/>
          </cell>
          <cell r="QX318" t="str">
            <v/>
          </cell>
          <cell r="QY318" t="str">
            <v/>
          </cell>
          <cell r="QZ318" t="str">
            <v/>
          </cell>
          <cell r="RA318" t="str">
            <v/>
          </cell>
          <cell r="RB318" t="str">
            <v/>
          </cell>
          <cell r="RC318" t="str">
            <v/>
          </cell>
          <cell r="RD318" t="str">
            <v/>
          </cell>
          <cell r="RE318" t="str">
            <v/>
          </cell>
          <cell r="RF318" t="str">
            <v/>
          </cell>
          <cell r="RG318" t="str">
            <v/>
          </cell>
          <cell r="RH318" t="str">
            <v/>
          </cell>
          <cell r="RI318" t="str">
            <v/>
          </cell>
          <cell r="RL318">
            <v>0</v>
          </cell>
        </row>
        <row r="319">
          <cell r="NE319" t="str">
            <v>0196ed03-Rehau - Entrance door GENEO PHZ, with Rodenberg filling coating on two wing sides with glazing  - variant without steel profile in door wing and fire door box</v>
          </cell>
          <cell r="OQ319" t="str">
            <v/>
          </cell>
          <cell r="OR319" t="str">
            <v/>
          </cell>
          <cell r="OS319" t="str">
            <v/>
          </cell>
          <cell r="OT319" t="str">
            <v/>
          </cell>
          <cell r="OU319" t="str">
            <v/>
          </cell>
          <cell r="OV319" t="str">
            <v/>
          </cell>
          <cell r="OW319" t="str">
            <v/>
          </cell>
          <cell r="OX319" t="str">
            <v/>
          </cell>
          <cell r="OY319" t="str">
            <v/>
          </cell>
          <cell r="OZ319" t="str">
            <v/>
          </cell>
          <cell r="PA319" t="str">
            <v/>
          </cell>
          <cell r="PB319" t="str">
            <v/>
          </cell>
          <cell r="PC319" t="str">
            <v/>
          </cell>
          <cell r="PD319" t="str">
            <v/>
          </cell>
          <cell r="PE319" t="str">
            <v/>
          </cell>
          <cell r="PF319" t="str">
            <v/>
          </cell>
          <cell r="PG319" t="str">
            <v/>
          </cell>
          <cell r="PH319" t="str">
            <v/>
          </cell>
          <cell r="PI319" t="str">
            <v/>
          </cell>
          <cell r="PJ319" t="str">
            <v/>
          </cell>
          <cell r="PL319" t="str">
            <v/>
          </cell>
          <cell r="PM319" t="str">
            <v/>
          </cell>
          <cell r="PN319" t="str">
            <v/>
          </cell>
          <cell r="PO319" t="str">
            <v/>
          </cell>
          <cell r="PP319" t="str">
            <v/>
          </cell>
          <cell r="PQ319" t="str">
            <v/>
          </cell>
          <cell r="PR319" t="str">
            <v/>
          </cell>
          <cell r="PS319" t="str">
            <v/>
          </cell>
          <cell r="PT319" t="str">
            <v/>
          </cell>
          <cell r="PU319" t="str">
            <v/>
          </cell>
          <cell r="PV319" t="str">
            <v/>
          </cell>
          <cell r="PW319" t="str">
            <v/>
          </cell>
          <cell r="PX319" t="str">
            <v/>
          </cell>
          <cell r="PY319" t="str">
            <v/>
          </cell>
          <cell r="PZ319" t="str">
            <v/>
          </cell>
          <cell r="QA319" t="str">
            <v/>
          </cell>
          <cell r="QB319" t="str">
            <v/>
          </cell>
          <cell r="QC319" t="str">
            <v/>
          </cell>
          <cell r="QD319" t="str">
            <v/>
          </cell>
          <cell r="QE319" t="str">
            <v/>
          </cell>
          <cell r="QF319" t="str">
            <v/>
          </cell>
          <cell r="QG319" t="str">
            <v/>
          </cell>
          <cell r="QH319" t="str">
            <v/>
          </cell>
          <cell r="QI319" t="str">
            <v/>
          </cell>
          <cell r="QJ319" t="str">
            <v/>
          </cell>
          <cell r="QK319" t="str">
            <v/>
          </cell>
          <cell r="QL319" t="str">
            <v/>
          </cell>
          <cell r="QM319" t="str">
            <v/>
          </cell>
          <cell r="QN319" t="str">
            <v/>
          </cell>
          <cell r="QO319" t="str">
            <v/>
          </cell>
          <cell r="QP319" t="str">
            <v/>
          </cell>
          <cell r="QQ319" t="str">
            <v/>
          </cell>
          <cell r="QR319" t="str">
            <v/>
          </cell>
          <cell r="QS319" t="str">
            <v/>
          </cell>
          <cell r="QT319" t="str">
            <v/>
          </cell>
          <cell r="QU319" t="str">
            <v/>
          </cell>
          <cell r="QV319" t="str">
            <v/>
          </cell>
          <cell r="QW319" t="str">
            <v/>
          </cell>
          <cell r="QX319" t="str">
            <v/>
          </cell>
          <cell r="QY319" t="str">
            <v/>
          </cell>
          <cell r="QZ319" t="str">
            <v/>
          </cell>
          <cell r="RA319" t="str">
            <v/>
          </cell>
          <cell r="RB319" t="str">
            <v/>
          </cell>
          <cell r="RC319" t="str">
            <v/>
          </cell>
          <cell r="RD319" t="str">
            <v/>
          </cell>
          <cell r="RE319" t="str">
            <v/>
          </cell>
          <cell r="RF319" t="str">
            <v/>
          </cell>
          <cell r="RG319" t="str">
            <v/>
          </cell>
          <cell r="RH319" t="str">
            <v/>
          </cell>
          <cell r="RI319" t="str">
            <v/>
          </cell>
          <cell r="RL319">
            <v>0</v>
          </cell>
        </row>
        <row r="320">
          <cell r="NE320" t="str">
            <v>0207ed03-Reynaers - CS104 door with insulating panel</v>
          </cell>
          <cell r="OQ320" t="str">
            <v/>
          </cell>
          <cell r="OR320" t="str">
            <v/>
          </cell>
          <cell r="OS320" t="str">
            <v/>
          </cell>
          <cell r="OT320" t="str">
            <v/>
          </cell>
          <cell r="OU320" t="str">
            <v/>
          </cell>
          <cell r="OV320" t="str">
            <v/>
          </cell>
          <cell r="OW320" t="str">
            <v/>
          </cell>
          <cell r="OX320" t="str">
            <v/>
          </cell>
          <cell r="OY320" t="str">
            <v/>
          </cell>
          <cell r="OZ320" t="str">
            <v/>
          </cell>
          <cell r="PA320" t="str">
            <v/>
          </cell>
          <cell r="PB320" t="str">
            <v/>
          </cell>
          <cell r="PC320" t="str">
            <v/>
          </cell>
          <cell r="PD320" t="str">
            <v/>
          </cell>
          <cell r="PE320" t="str">
            <v/>
          </cell>
          <cell r="PF320" t="str">
            <v/>
          </cell>
          <cell r="PG320" t="str">
            <v/>
          </cell>
          <cell r="PH320" t="str">
            <v/>
          </cell>
          <cell r="PI320" t="str">
            <v/>
          </cell>
          <cell r="PJ320" t="str">
            <v/>
          </cell>
          <cell r="PL320" t="str">
            <v/>
          </cell>
          <cell r="PM320" t="str">
            <v/>
          </cell>
          <cell r="PN320" t="str">
            <v/>
          </cell>
          <cell r="PO320" t="str">
            <v/>
          </cell>
          <cell r="PP320" t="str">
            <v/>
          </cell>
          <cell r="PQ320" t="str">
            <v/>
          </cell>
          <cell r="PR320" t="str">
            <v/>
          </cell>
          <cell r="PS320" t="str">
            <v/>
          </cell>
          <cell r="PT320" t="str">
            <v/>
          </cell>
          <cell r="PU320" t="str">
            <v/>
          </cell>
          <cell r="PV320" t="str">
            <v/>
          </cell>
          <cell r="PW320" t="str">
            <v/>
          </cell>
          <cell r="PX320" t="str">
            <v/>
          </cell>
          <cell r="PY320" t="str">
            <v/>
          </cell>
          <cell r="PZ320" t="str">
            <v/>
          </cell>
          <cell r="QA320" t="str">
            <v/>
          </cell>
          <cell r="QB320" t="str">
            <v/>
          </cell>
          <cell r="QC320" t="str">
            <v/>
          </cell>
          <cell r="QD320" t="str">
            <v/>
          </cell>
          <cell r="QE320" t="str">
            <v/>
          </cell>
          <cell r="QF320" t="str">
            <v/>
          </cell>
          <cell r="QG320" t="str">
            <v/>
          </cell>
          <cell r="QH320" t="str">
            <v/>
          </cell>
          <cell r="QI320" t="str">
            <v/>
          </cell>
          <cell r="QJ320" t="str">
            <v/>
          </cell>
          <cell r="QK320" t="str">
            <v/>
          </cell>
          <cell r="QL320" t="str">
            <v/>
          </cell>
          <cell r="QM320" t="str">
            <v/>
          </cell>
          <cell r="QN320" t="str">
            <v/>
          </cell>
          <cell r="QO320" t="str">
            <v/>
          </cell>
          <cell r="QP320" t="str">
            <v/>
          </cell>
          <cell r="QQ320" t="str">
            <v/>
          </cell>
          <cell r="QR320" t="str">
            <v/>
          </cell>
          <cell r="QS320" t="str">
            <v/>
          </cell>
          <cell r="QT320" t="str">
            <v/>
          </cell>
          <cell r="QU320" t="str">
            <v/>
          </cell>
          <cell r="QV320" t="str">
            <v/>
          </cell>
          <cell r="QW320" t="str">
            <v/>
          </cell>
          <cell r="QX320" t="str">
            <v/>
          </cell>
          <cell r="QY320" t="str">
            <v/>
          </cell>
          <cell r="QZ320" t="str">
            <v/>
          </cell>
          <cell r="RA320" t="str">
            <v/>
          </cell>
          <cell r="RB320" t="str">
            <v/>
          </cell>
          <cell r="RC320" t="str">
            <v/>
          </cell>
          <cell r="RD320" t="str">
            <v/>
          </cell>
          <cell r="RE320" t="str">
            <v/>
          </cell>
          <cell r="RF320" t="str">
            <v/>
          </cell>
          <cell r="RG320" t="str">
            <v/>
          </cell>
          <cell r="RH320" t="str">
            <v/>
          </cell>
          <cell r="RI320" t="str">
            <v/>
          </cell>
          <cell r="RL320">
            <v>0</v>
          </cell>
        </row>
        <row r="321">
          <cell r="NE321" t="str">
            <v>0139ed03-Rubner - Rubner Passive House door</v>
          </cell>
          <cell r="OQ321" t="str">
            <v/>
          </cell>
          <cell r="OR321" t="str">
            <v/>
          </cell>
          <cell r="OS321" t="str">
            <v/>
          </cell>
          <cell r="OT321" t="str">
            <v/>
          </cell>
          <cell r="OU321" t="str">
            <v/>
          </cell>
          <cell r="OV321" t="str">
            <v/>
          </cell>
          <cell r="OW321" t="str">
            <v/>
          </cell>
          <cell r="OX321" t="str">
            <v/>
          </cell>
          <cell r="OY321" t="str">
            <v/>
          </cell>
          <cell r="OZ321" t="str">
            <v/>
          </cell>
          <cell r="PA321" t="str">
            <v/>
          </cell>
          <cell r="PB321" t="str">
            <v/>
          </cell>
          <cell r="PC321" t="str">
            <v/>
          </cell>
          <cell r="PD321" t="str">
            <v/>
          </cell>
          <cell r="PE321" t="str">
            <v/>
          </cell>
          <cell r="PF321" t="str">
            <v/>
          </cell>
          <cell r="PG321" t="str">
            <v/>
          </cell>
          <cell r="PH321" t="str">
            <v/>
          </cell>
          <cell r="PI321" t="str">
            <v/>
          </cell>
          <cell r="PJ321" t="str">
            <v/>
          </cell>
          <cell r="PL321" t="str">
            <v/>
          </cell>
          <cell r="PM321" t="str">
            <v/>
          </cell>
          <cell r="PN321" t="str">
            <v/>
          </cell>
          <cell r="PO321" t="str">
            <v/>
          </cell>
          <cell r="PP321" t="str">
            <v/>
          </cell>
          <cell r="PQ321" t="str">
            <v/>
          </cell>
          <cell r="PR321" t="str">
            <v/>
          </cell>
          <cell r="PS321" t="str">
            <v/>
          </cell>
          <cell r="PT321" t="str">
            <v/>
          </cell>
          <cell r="PU321" t="str">
            <v/>
          </cell>
          <cell r="PV321" t="str">
            <v/>
          </cell>
          <cell r="PW321" t="str">
            <v/>
          </cell>
          <cell r="PX321" t="str">
            <v/>
          </cell>
          <cell r="PY321" t="str">
            <v/>
          </cell>
          <cell r="PZ321" t="str">
            <v/>
          </cell>
          <cell r="QA321" t="str">
            <v/>
          </cell>
          <cell r="QB321" t="str">
            <v/>
          </cell>
          <cell r="QC321" t="str">
            <v/>
          </cell>
          <cell r="QD321" t="str">
            <v/>
          </cell>
          <cell r="QE321" t="str">
            <v/>
          </cell>
          <cell r="QF321" t="str">
            <v/>
          </cell>
          <cell r="QG321" t="str">
            <v/>
          </cell>
          <cell r="QH321" t="str">
            <v/>
          </cell>
          <cell r="QI321" t="str">
            <v/>
          </cell>
          <cell r="QJ321" t="str">
            <v/>
          </cell>
          <cell r="QK321" t="str">
            <v/>
          </cell>
          <cell r="QL321" t="str">
            <v/>
          </cell>
          <cell r="QM321" t="str">
            <v/>
          </cell>
          <cell r="QN321" t="str">
            <v/>
          </cell>
          <cell r="QO321" t="str">
            <v/>
          </cell>
          <cell r="QP321" t="str">
            <v/>
          </cell>
          <cell r="QQ321" t="str">
            <v/>
          </cell>
          <cell r="QR321" t="str">
            <v/>
          </cell>
          <cell r="QS321" t="str">
            <v/>
          </cell>
          <cell r="QT321" t="str">
            <v/>
          </cell>
          <cell r="QU321" t="str">
            <v/>
          </cell>
          <cell r="QV321" t="str">
            <v/>
          </cell>
          <cell r="QW321" t="str">
            <v/>
          </cell>
          <cell r="QX321" t="str">
            <v/>
          </cell>
          <cell r="QY321" t="str">
            <v/>
          </cell>
          <cell r="QZ321" t="str">
            <v/>
          </cell>
          <cell r="RA321" t="str">
            <v/>
          </cell>
          <cell r="RB321" t="str">
            <v/>
          </cell>
          <cell r="RC321" t="str">
            <v/>
          </cell>
          <cell r="RD321" t="str">
            <v/>
          </cell>
          <cell r="RE321" t="str">
            <v/>
          </cell>
          <cell r="RF321" t="str">
            <v/>
          </cell>
          <cell r="RG321" t="str">
            <v/>
          </cell>
          <cell r="RH321" t="str">
            <v/>
          </cell>
          <cell r="RI321" t="str">
            <v/>
          </cell>
          <cell r="RL321">
            <v>0</v>
          </cell>
        </row>
        <row r="322">
          <cell r="NE322" t="str">
            <v>0197ed03-Sturm - Clima Top Plus</v>
          </cell>
          <cell r="OQ322" t="str">
            <v/>
          </cell>
          <cell r="OR322" t="str">
            <v/>
          </cell>
          <cell r="OS322" t="str">
            <v/>
          </cell>
          <cell r="OT322" t="str">
            <v/>
          </cell>
          <cell r="OU322" t="str">
            <v/>
          </cell>
          <cell r="OV322" t="str">
            <v/>
          </cell>
          <cell r="OW322" t="str">
            <v/>
          </cell>
          <cell r="OX322" t="str">
            <v/>
          </cell>
          <cell r="OY322" t="str">
            <v/>
          </cell>
          <cell r="OZ322" t="str">
            <v/>
          </cell>
          <cell r="PA322" t="str">
            <v/>
          </cell>
          <cell r="PB322" t="str">
            <v/>
          </cell>
          <cell r="PC322" t="str">
            <v/>
          </cell>
          <cell r="PD322" t="str">
            <v/>
          </cell>
          <cell r="PE322" t="str">
            <v/>
          </cell>
          <cell r="PF322" t="str">
            <v/>
          </cell>
          <cell r="PG322" t="str">
            <v/>
          </cell>
          <cell r="PH322" t="str">
            <v/>
          </cell>
          <cell r="PI322" t="str">
            <v/>
          </cell>
          <cell r="PJ322" t="str">
            <v/>
          </cell>
          <cell r="PL322" t="str">
            <v/>
          </cell>
          <cell r="PM322" t="str">
            <v/>
          </cell>
          <cell r="PN322" t="str">
            <v/>
          </cell>
          <cell r="PO322" t="str">
            <v/>
          </cell>
          <cell r="PP322" t="str">
            <v/>
          </cell>
          <cell r="PQ322" t="str">
            <v/>
          </cell>
          <cell r="PR322" t="str">
            <v/>
          </cell>
          <cell r="PS322" t="str">
            <v/>
          </cell>
          <cell r="PT322" t="str">
            <v/>
          </cell>
          <cell r="PU322" t="str">
            <v/>
          </cell>
          <cell r="PV322" t="str">
            <v/>
          </cell>
          <cell r="PW322" t="str">
            <v/>
          </cell>
          <cell r="PX322" t="str">
            <v/>
          </cell>
          <cell r="PY322" t="str">
            <v/>
          </cell>
          <cell r="PZ322" t="str">
            <v/>
          </cell>
          <cell r="QA322" t="str">
            <v/>
          </cell>
          <cell r="QB322" t="str">
            <v/>
          </cell>
          <cell r="QC322" t="str">
            <v/>
          </cell>
          <cell r="QD322" t="str">
            <v/>
          </cell>
          <cell r="QE322" t="str">
            <v/>
          </cell>
          <cell r="QF322" t="str">
            <v/>
          </cell>
          <cell r="QG322" t="str">
            <v/>
          </cell>
          <cell r="QH322" t="str">
            <v/>
          </cell>
          <cell r="QI322" t="str">
            <v/>
          </cell>
          <cell r="QJ322" t="str">
            <v/>
          </cell>
          <cell r="QK322" t="str">
            <v/>
          </cell>
          <cell r="QL322" t="str">
            <v/>
          </cell>
          <cell r="QM322" t="str">
            <v/>
          </cell>
          <cell r="QN322" t="str">
            <v/>
          </cell>
          <cell r="QO322" t="str">
            <v/>
          </cell>
          <cell r="QP322" t="str">
            <v/>
          </cell>
          <cell r="QQ322" t="str">
            <v/>
          </cell>
          <cell r="QR322" t="str">
            <v/>
          </cell>
          <cell r="QS322" t="str">
            <v/>
          </cell>
          <cell r="QT322" t="str">
            <v/>
          </cell>
          <cell r="QU322" t="str">
            <v/>
          </cell>
          <cell r="QV322" t="str">
            <v/>
          </cell>
          <cell r="QW322" t="str">
            <v/>
          </cell>
          <cell r="QX322" t="str">
            <v/>
          </cell>
          <cell r="QY322" t="str">
            <v/>
          </cell>
          <cell r="QZ322" t="str">
            <v/>
          </cell>
          <cell r="RA322" t="str">
            <v/>
          </cell>
          <cell r="RB322" t="str">
            <v/>
          </cell>
          <cell r="RC322" t="str">
            <v/>
          </cell>
          <cell r="RD322" t="str">
            <v/>
          </cell>
          <cell r="RE322" t="str">
            <v/>
          </cell>
          <cell r="RF322" t="str">
            <v/>
          </cell>
          <cell r="RG322" t="str">
            <v/>
          </cell>
          <cell r="RH322" t="str">
            <v/>
          </cell>
          <cell r="RI322" t="str">
            <v/>
          </cell>
          <cell r="RL322">
            <v>0</v>
          </cell>
        </row>
        <row r="323">
          <cell r="NE323" t="str">
            <v>0200ed03-Sturm - Clima Top Plus with glazing</v>
          </cell>
          <cell r="OQ323" t="str">
            <v/>
          </cell>
          <cell r="OR323" t="str">
            <v/>
          </cell>
          <cell r="OS323" t="str">
            <v/>
          </cell>
          <cell r="OT323" t="str">
            <v/>
          </cell>
          <cell r="OU323" t="str">
            <v/>
          </cell>
          <cell r="OV323" t="str">
            <v/>
          </cell>
          <cell r="OW323" t="str">
            <v/>
          </cell>
          <cell r="OX323" t="str">
            <v/>
          </cell>
          <cell r="OY323" t="str">
            <v/>
          </cell>
          <cell r="OZ323" t="str">
            <v/>
          </cell>
          <cell r="PA323" t="str">
            <v/>
          </cell>
          <cell r="PB323" t="str">
            <v/>
          </cell>
          <cell r="PC323" t="str">
            <v/>
          </cell>
          <cell r="PD323" t="str">
            <v/>
          </cell>
          <cell r="PE323" t="str">
            <v/>
          </cell>
          <cell r="PF323" t="str">
            <v/>
          </cell>
          <cell r="PG323" t="str">
            <v/>
          </cell>
          <cell r="PH323" t="str">
            <v/>
          </cell>
          <cell r="PI323" t="str">
            <v/>
          </cell>
          <cell r="PJ323" t="str">
            <v/>
          </cell>
          <cell r="PL323" t="str">
            <v/>
          </cell>
          <cell r="PM323" t="str">
            <v/>
          </cell>
          <cell r="PN323" t="str">
            <v/>
          </cell>
          <cell r="PO323" t="str">
            <v/>
          </cell>
          <cell r="PP323" t="str">
            <v/>
          </cell>
          <cell r="PQ323" t="str">
            <v/>
          </cell>
          <cell r="PR323" t="str">
            <v/>
          </cell>
          <cell r="PS323" t="str">
            <v/>
          </cell>
          <cell r="PT323" t="str">
            <v/>
          </cell>
          <cell r="PU323" t="str">
            <v/>
          </cell>
          <cell r="PV323" t="str">
            <v/>
          </cell>
          <cell r="PW323" t="str">
            <v/>
          </cell>
          <cell r="PX323" t="str">
            <v/>
          </cell>
          <cell r="PY323" t="str">
            <v/>
          </cell>
          <cell r="PZ323" t="str">
            <v/>
          </cell>
          <cell r="QA323" t="str">
            <v/>
          </cell>
          <cell r="QB323" t="str">
            <v/>
          </cell>
          <cell r="QC323" t="str">
            <v/>
          </cell>
          <cell r="QD323" t="str">
            <v/>
          </cell>
          <cell r="QE323" t="str">
            <v/>
          </cell>
          <cell r="QF323" t="str">
            <v/>
          </cell>
          <cell r="QG323" t="str">
            <v/>
          </cell>
          <cell r="QH323" t="str">
            <v/>
          </cell>
          <cell r="QI323" t="str">
            <v/>
          </cell>
          <cell r="QJ323" t="str">
            <v/>
          </cell>
          <cell r="QK323" t="str">
            <v/>
          </cell>
          <cell r="QL323" t="str">
            <v/>
          </cell>
          <cell r="QM323" t="str">
            <v/>
          </cell>
          <cell r="QN323" t="str">
            <v/>
          </cell>
          <cell r="QO323" t="str">
            <v/>
          </cell>
          <cell r="QP323" t="str">
            <v/>
          </cell>
          <cell r="QQ323" t="str">
            <v/>
          </cell>
          <cell r="QR323" t="str">
            <v/>
          </cell>
          <cell r="QS323" t="str">
            <v/>
          </cell>
          <cell r="QT323" t="str">
            <v/>
          </cell>
          <cell r="QU323" t="str">
            <v/>
          </cell>
          <cell r="QV323" t="str">
            <v/>
          </cell>
          <cell r="QW323" t="str">
            <v/>
          </cell>
          <cell r="QX323" t="str">
            <v/>
          </cell>
          <cell r="QY323" t="str">
            <v/>
          </cell>
          <cell r="QZ323" t="str">
            <v/>
          </cell>
          <cell r="RA323" t="str">
            <v/>
          </cell>
          <cell r="RB323" t="str">
            <v/>
          </cell>
          <cell r="RC323" t="str">
            <v/>
          </cell>
          <cell r="RD323" t="str">
            <v/>
          </cell>
          <cell r="RE323" t="str">
            <v/>
          </cell>
          <cell r="RF323" t="str">
            <v/>
          </cell>
          <cell r="RG323" t="str">
            <v/>
          </cell>
          <cell r="RH323" t="str">
            <v/>
          </cell>
          <cell r="RI323" t="str">
            <v/>
          </cell>
          <cell r="RL323">
            <v>0</v>
          </cell>
        </row>
        <row r="324">
          <cell r="NE324" t="str">
            <v>0601ed03-TOPIC - Topic Passive House door</v>
          </cell>
          <cell r="OQ324" t="str">
            <v/>
          </cell>
          <cell r="OR324" t="str">
            <v/>
          </cell>
          <cell r="OS324" t="str">
            <v/>
          </cell>
          <cell r="OT324" t="str">
            <v/>
          </cell>
          <cell r="OU324" t="str">
            <v/>
          </cell>
          <cell r="OV324" t="str">
            <v/>
          </cell>
          <cell r="OW324" t="str">
            <v/>
          </cell>
          <cell r="OX324" t="str">
            <v/>
          </cell>
          <cell r="OY324" t="str">
            <v/>
          </cell>
          <cell r="OZ324" t="str">
            <v/>
          </cell>
          <cell r="PA324" t="str">
            <v/>
          </cell>
          <cell r="PB324" t="str">
            <v/>
          </cell>
          <cell r="PC324" t="str">
            <v/>
          </cell>
          <cell r="PD324" t="str">
            <v/>
          </cell>
          <cell r="PE324" t="str">
            <v/>
          </cell>
          <cell r="PF324" t="str">
            <v/>
          </cell>
          <cell r="PG324" t="str">
            <v/>
          </cell>
          <cell r="PH324" t="str">
            <v/>
          </cell>
          <cell r="PI324" t="str">
            <v/>
          </cell>
          <cell r="PJ324" t="str">
            <v/>
          </cell>
          <cell r="PL324" t="str">
            <v/>
          </cell>
          <cell r="PM324" t="str">
            <v/>
          </cell>
          <cell r="PN324" t="str">
            <v/>
          </cell>
          <cell r="PO324" t="str">
            <v/>
          </cell>
          <cell r="PP324" t="str">
            <v/>
          </cell>
          <cell r="PQ324" t="str">
            <v/>
          </cell>
          <cell r="PR324" t="str">
            <v/>
          </cell>
          <cell r="PS324" t="str">
            <v/>
          </cell>
          <cell r="PT324" t="str">
            <v/>
          </cell>
          <cell r="PU324" t="str">
            <v/>
          </cell>
          <cell r="PV324" t="str">
            <v/>
          </cell>
          <cell r="PW324" t="str">
            <v/>
          </cell>
          <cell r="PX324" t="str">
            <v/>
          </cell>
          <cell r="PY324" t="str">
            <v/>
          </cell>
          <cell r="PZ324" t="str">
            <v/>
          </cell>
          <cell r="QA324" t="str">
            <v/>
          </cell>
          <cell r="QB324" t="str">
            <v/>
          </cell>
          <cell r="QC324" t="str">
            <v/>
          </cell>
          <cell r="QD324" t="str">
            <v/>
          </cell>
          <cell r="QE324" t="str">
            <v/>
          </cell>
          <cell r="QF324" t="str">
            <v/>
          </cell>
          <cell r="QG324" t="str">
            <v/>
          </cell>
          <cell r="QH324" t="str">
            <v/>
          </cell>
          <cell r="QI324" t="str">
            <v/>
          </cell>
          <cell r="QJ324" t="str">
            <v/>
          </cell>
          <cell r="QK324" t="str">
            <v/>
          </cell>
          <cell r="QL324" t="str">
            <v/>
          </cell>
          <cell r="QM324" t="str">
            <v/>
          </cell>
          <cell r="QN324" t="str">
            <v/>
          </cell>
          <cell r="QO324" t="str">
            <v/>
          </cell>
          <cell r="QP324" t="str">
            <v/>
          </cell>
          <cell r="QQ324" t="str">
            <v/>
          </cell>
          <cell r="QR324" t="str">
            <v/>
          </cell>
          <cell r="QS324" t="str">
            <v/>
          </cell>
          <cell r="QT324" t="str">
            <v/>
          </cell>
          <cell r="QU324" t="str">
            <v/>
          </cell>
          <cell r="QV324" t="str">
            <v/>
          </cell>
          <cell r="QW324" t="str">
            <v/>
          </cell>
          <cell r="QX324" t="str">
            <v/>
          </cell>
          <cell r="QY324" t="str">
            <v/>
          </cell>
          <cell r="QZ324" t="str">
            <v/>
          </cell>
          <cell r="RA324" t="str">
            <v/>
          </cell>
          <cell r="RB324" t="str">
            <v/>
          </cell>
          <cell r="RC324" t="str">
            <v/>
          </cell>
          <cell r="RD324" t="str">
            <v/>
          </cell>
          <cell r="RE324" t="str">
            <v/>
          </cell>
          <cell r="RF324" t="str">
            <v/>
          </cell>
          <cell r="RG324" t="str">
            <v/>
          </cell>
          <cell r="RH324" t="str">
            <v/>
          </cell>
          <cell r="RI324" t="str">
            <v/>
          </cell>
          <cell r="RL324">
            <v>0</v>
          </cell>
        </row>
        <row r="325">
          <cell r="NE325" t="str">
            <v>0610ed03-TOPIC - Topic Passive House door with glazing</v>
          </cell>
          <cell r="OQ325" t="str">
            <v/>
          </cell>
          <cell r="OR325" t="str">
            <v/>
          </cell>
          <cell r="OS325" t="str">
            <v/>
          </cell>
          <cell r="OT325" t="str">
            <v/>
          </cell>
          <cell r="OU325" t="str">
            <v/>
          </cell>
          <cell r="OV325" t="str">
            <v/>
          </cell>
          <cell r="OW325" t="str">
            <v/>
          </cell>
          <cell r="OX325" t="str">
            <v/>
          </cell>
          <cell r="OY325" t="str">
            <v/>
          </cell>
          <cell r="OZ325" t="str">
            <v/>
          </cell>
          <cell r="PA325" t="str">
            <v/>
          </cell>
          <cell r="PB325" t="str">
            <v/>
          </cell>
          <cell r="PC325" t="str">
            <v/>
          </cell>
          <cell r="PD325" t="str">
            <v/>
          </cell>
          <cell r="PE325" t="str">
            <v/>
          </cell>
          <cell r="PF325" t="str">
            <v/>
          </cell>
          <cell r="PG325" t="str">
            <v/>
          </cell>
          <cell r="PH325" t="str">
            <v/>
          </cell>
          <cell r="PI325" t="str">
            <v/>
          </cell>
          <cell r="PJ325" t="str">
            <v/>
          </cell>
          <cell r="PL325" t="str">
            <v/>
          </cell>
          <cell r="PM325" t="str">
            <v/>
          </cell>
          <cell r="PN325" t="str">
            <v/>
          </cell>
          <cell r="PO325" t="str">
            <v/>
          </cell>
          <cell r="PP325" t="str">
            <v/>
          </cell>
          <cell r="PQ325" t="str">
            <v/>
          </cell>
          <cell r="PR325" t="str">
            <v/>
          </cell>
          <cell r="PS325" t="str">
            <v/>
          </cell>
          <cell r="PT325" t="str">
            <v/>
          </cell>
          <cell r="PU325" t="str">
            <v/>
          </cell>
          <cell r="PV325" t="str">
            <v/>
          </cell>
          <cell r="PW325" t="str">
            <v/>
          </cell>
          <cell r="PX325" t="str">
            <v/>
          </cell>
          <cell r="PY325" t="str">
            <v/>
          </cell>
          <cell r="PZ325" t="str">
            <v/>
          </cell>
          <cell r="QA325" t="str">
            <v/>
          </cell>
          <cell r="QB325" t="str">
            <v/>
          </cell>
          <cell r="QC325" t="str">
            <v/>
          </cell>
          <cell r="QD325" t="str">
            <v/>
          </cell>
          <cell r="QE325" t="str">
            <v/>
          </cell>
          <cell r="QF325" t="str">
            <v/>
          </cell>
          <cell r="QG325" t="str">
            <v/>
          </cell>
          <cell r="QH325" t="str">
            <v/>
          </cell>
          <cell r="QI325" t="str">
            <v/>
          </cell>
          <cell r="QJ325" t="str">
            <v/>
          </cell>
          <cell r="QK325" t="str">
            <v/>
          </cell>
          <cell r="QL325" t="str">
            <v/>
          </cell>
          <cell r="QM325" t="str">
            <v/>
          </cell>
          <cell r="QN325" t="str">
            <v/>
          </cell>
          <cell r="QO325" t="str">
            <v/>
          </cell>
          <cell r="QP325" t="str">
            <v/>
          </cell>
          <cell r="QQ325" t="str">
            <v/>
          </cell>
          <cell r="QR325" t="str">
            <v/>
          </cell>
          <cell r="QS325" t="str">
            <v/>
          </cell>
          <cell r="QT325" t="str">
            <v/>
          </cell>
          <cell r="QU325" t="str">
            <v/>
          </cell>
          <cell r="QV325" t="str">
            <v/>
          </cell>
          <cell r="QW325" t="str">
            <v/>
          </cell>
          <cell r="QX325" t="str">
            <v/>
          </cell>
          <cell r="QY325" t="str">
            <v/>
          </cell>
          <cell r="QZ325" t="str">
            <v/>
          </cell>
          <cell r="RA325" t="str">
            <v/>
          </cell>
          <cell r="RB325" t="str">
            <v/>
          </cell>
          <cell r="RC325" t="str">
            <v/>
          </cell>
          <cell r="RD325" t="str">
            <v/>
          </cell>
          <cell r="RE325" t="str">
            <v/>
          </cell>
          <cell r="RF325" t="str">
            <v/>
          </cell>
          <cell r="RG325" t="str">
            <v/>
          </cell>
          <cell r="RH325" t="str">
            <v/>
          </cell>
          <cell r="RI325" t="str">
            <v/>
          </cell>
          <cell r="RL325">
            <v>0</v>
          </cell>
        </row>
        <row r="326">
          <cell r="NE326" t="str">
            <v>0542ed03-Urban Front - E98Passiv</v>
          </cell>
          <cell r="OQ326" t="str">
            <v/>
          </cell>
          <cell r="OR326" t="str">
            <v/>
          </cell>
          <cell r="OS326" t="str">
            <v/>
          </cell>
          <cell r="OT326" t="str">
            <v/>
          </cell>
          <cell r="OU326" t="str">
            <v/>
          </cell>
          <cell r="OV326" t="str">
            <v/>
          </cell>
          <cell r="OW326" t="str">
            <v/>
          </cell>
          <cell r="OX326" t="str">
            <v/>
          </cell>
          <cell r="OY326" t="str">
            <v/>
          </cell>
          <cell r="OZ326" t="str">
            <v/>
          </cell>
          <cell r="PA326" t="str">
            <v/>
          </cell>
          <cell r="PB326" t="str">
            <v/>
          </cell>
          <cell r="PC326" t="str">
            <v/>
          </cell>
          <cell r="PD326" t="str">
            <v/>
          </cell>
          <cell r="PE326" t="str">
            <v/>
          </cell>
          <cell r="PF326" t="str">
            <v/>
          </cell>
          <cell r="PG326" t="str">
            <v/>
          </cell>
          <cell r="PH326" t="str">
            <v/>
          </cell>
          <cell r="PI326" t="str">
            <v/>
          </cell>
          <cell r="PJ326" t="str">
            <v/>
          </cell>
          <cell r="PL326" t="str">
            <v/>
          </cell>
          <cell r="PM326" t="str">
            <v/>
          </cell>
          <cell r="PN326" t="str">
            <v/>
          </cell>
          <cell r="PO326" t="str">
            <v/>
          </cell>
          <cell r="PP326" t="str">
            <v/>
          </cell>
          <cell r="PQ326" t="str">
            <v/>
          </cell>
          <cell r="PR326" t="str">
            <v/>
          </cell>
          <cell r="PS326" t="str">
            <v/>
          </cell>
          <cell r="PT326" t="str">
            <v/>
          </cell>
          <cell r="PU326" t="str">
            <v/>
          </cell>
          <cell r="PV326" t="str">
            <v/>
          </cell>
          <cell r="PW326" t="str">
            <v/>
          </cell>
          <cell r="PX326" t="str">
            <v/>
          </cell>
          <cell r="PY326" t="str">
            <v/>
          </cell>
          <cell r="PZ326" t="str">
            <v/>
          </cell>
          <cell r="QA326" t="str">
            <v/>
          </cell>
          <cell r="QB326" t="str">
            <v/>
          </cell>
          <cell r="QC326" t="str">
            <v/>
          </cell>
          <cell r="QD326" t="str">
            <v/>
          </cell>
          <cell r="QE326" t="str">
            <v/>
          </cell>
          <cell r="QF326" t="str">
            <v/>
          </cell>
          <cell r="QG326" t="str">
            <v/>
          </cell>
          <cell r="QH326" t="str">
            <v/>
          </cell>
          <cell r="QI326" t="str">
            <v/>
          </cell>
          <cell r="QJ326" t="str">
            <v/>
          </cell>
          <cell r="QK326" t="str">
            <v/>
          </cell>
          <cell r="QL326" t="str">
            <v/>
          </cell>
          <cell r="QM326" t="str">
            <v/>
          </cell>
          <cell r="QN326" t="str">
            <v/>
          </cell>
          <cell r="QO326" t="str">
            <v/>
          </cell>
          <cell r="QP326" t="str">
            <v/>
          </cell>
          <cell r="QQ326" t="str">
            <v/>
          </cell>
          <cell r="QR326" t="str">
            <v/>
          </cell>
          <cell r="QS326" t="str">
            <v/>
          </cell>
          <cell r="QT326" t="str">
            <v/>
          </cell>
          <cell r="QU326" t="str">
            <v/>
          </cell>
          <cell r="QV326" t="str">
            <v/>
          </cell>
          <cell r="QW326" t="str">
            <v/>
          </cell>
          <cell r="QX326" t="str">
            <v/>
          </cell>
          <cell r="QY326" t="str">
            <v/>
          </cell>
          <cell r="QZ326" t="str">
            <v/>
          </cell>
          <cell r="RA326" t="str">
            <v/>
          </cell>
          <cell r="RB326" t="str">
            <v/>
          </cell>
          <cell r="RC326" t="str">
            <v/>
          </cell>
          <cell r="RD326" t="str">
            <v/>
          </cell>
          <cell r="RE326" t="str">
            <v/>
          </cell>
          <cell r="RF326" t="str">
            <v/>
          </cell>
          <cell r="RG326" t="str">
            <v/>
          </cell>
          <cell r="RH326" t="str">
            <v/>
          </cell>
          <cell r="RI326" t="str">
            <v/>
          </cell>
          <cell r="RL326">
            <v>0</v>
          </cell>
        </row>
        <row r="327">
          <cell r="NE327" t="str">
            <v>0138ed03-VARIOTEC - Thermosafe 100</v>
          </cell>
          <cell r="OQ327" t="str">
            <v/>
          </cell>
          <cell r="OR327" t="str">
            <v/>
          </cell>
          <cell r="OS327" t="str">
            <v/>
          </cell>
          <cell r="OT327" t="str">
            <v/>
          </cell>
          <cell r="OU327" t="str">
            <v/>
          </cell>
          <cell r="OV327" t="str">
            <v/>
          </cell>
          <cell r="OW327" t="str">
            <v/>
          </cell>
          <cell r="OX327" t="str">
            <v/>
          </cell>
          <cell r="OY327" t="str">
            <v/>
          </cell>
          <cell r="OZ327" t="str">
            <v/>
          </cell>
          <cell r="PA327" t="str">
            <v/>
          </cell>
          <cell r="PB327" t="str">
            <v/>
          </cell>
          <cell r="PC327" t="str">
            <v/>
          </cell>
          <cell r="PD327" t="str">
            <v/>
          </cell>
          <cell r="PE327" t="str">
            <v/>
          </cell>
          <cell r="PF327" t="str">
            <v/>
          </cell>
          <cell r="PG327" t="str">
            <v/>
          </cell>
          <cell r="PH327" t="str">
            <v/>
          </cell>
          <cell r="PI327" t="str">
            <v/>
          </cell>
          <cell r="PJ327" t="str">
            <v/>
          </cell>
          <cell r="PL327" t="str">
            <v/>
          </cell>
          <cell r="PM327" t="str">
            <v/>
          </cell>
          <cell r="PN327" t="str">
            <v/>
          </cell>
          <cell r="PO327" t="str">
            <v/>
          </cell>
          <cell r="PP327" t="str">
            <v/>
          </cell>
          <cell r="PQ327" t="str">
            <v/>
          </cell>
          <cell r="PR327" t="str">
            <v/>
          </cell>
          <cell r="PS327" t="str">
            <v/>
          </cell>
          <cell r="PT327" t="str">
            <v/>
          </cell>
          <cell r="PU327" t="str">
            <v/>
          </cell>
          <cell r="PV327" t="str">
            <v/>
          </cell>
          <cell r="PW327" t="str">
            <v/>
          </cell>
          <cell r="PX327" t="str">
            <v/>
          </cell>
          <cell r="PY327" t="str">
            <v/>
          </cell>
          <cell r="PZ327" t="str">
            <v/>
          </cell>
          <cell r="QA327" t="str">
            <v/>
          </cell>
          <cell r="QB327" t="str">
            <v/>
          </cell>
          <cell r="QC327" t="str">
            <v/>
          </cell>
          <cell r="QD327" t="str">
            <v/>
          </cell>
          <cell r="QE327" t="str">
            <v/>
          </cell>
          <cell r="QF327" t="str">
            <v/>
          </cell>
          <cell r="QG327" t="str">
            <v/>
          </cell>
          <cell r="QH327" t="str">
            <v/>
          </cell>
          <cell r="QI327" t="str">
            <v/>
          </cell>
          <cell r="QJ327" t="str">
            <v/>
          </cell>
          <cell r="QK327" t="str">
            <v/>
          </cell>
          <cell r="QL327" t="str">
            <v/>
          </cell>
          <cell r="QM327" t="str">
            <v/>
          </cell>
          <cell r="QN327" t="str">
            <v/>
          </cell>
          <cell r="QO327" t="str">
            <v/>
          </cell>
          <cell r="QP327" t="str">
            <v/>
          </cell>
          <cell r="QQ327" t="str">
            <v/>
          </cell>
          <cell r="QR327" t="str">
            <v/>
          </cell>
          <cell r="QS327" t="str">
            <v/>
          </cell>
          <cell r="QT327" t="str">
            <v/>
          </cell>
          <cell r="QU327" t="str">
            <v/>
          </cell>
          <cell r="QV327" t="str">
            <v/>
          </cell>
          <cell r="QW327" t="str">
            <v/>
          </cell>
          <cell r="QX327" t="str">
            <v/>
          </cell>
          <cell r="QY327" t="str">
            <v/>
          </cell>
          <cell r="QZ327" t="str">
            <v/>
          </cell>
          <cell r="RA327" t="str">
            <v/>
          </cell>
          <cell r="RB327" t="str">
            <v/>
          </cell>
          <cell r="RC327" t="str">
            <v/>
          </cell>
          <cell r="RD327" t="str">
            <v/>
          </cell>
          <cell r="RE327" t="str">
            <v/>
          </cell>
          <cell r="RF327" t="str">
            <v/>
          </cell>
          <cell r="RG327" t="str">
            <v/>
          </cell>
          <cell r="RH327" t="str">
            <v/>
          </cell>
          <cell r="RI327" t="str">
            <v/>
          </cell>
          <cell r="RL327">
            <v>0</v>
          </cell>
        </row>
        <row r="328">
          <cell r="NE328" t="str">
            <v>0526ed03-WindowStar s.r.o. - Passion</v>
          </cell>
          <cell r="OQ328" t="str">
            <v/>
          </cell>
          <cell r="OR328" t="str">
            <v/>
          </cell>
          <cell r="OS328" t="str">
            <v/>
          </cell>
          <cell r="OT328" t="str">
            <v/>
          </cell>
          <cell r="OU328" t="str">
            <v/>
          </cell>
          <cell r="OV328" t="str">
            <v/>
          </cell>
          <cell r="OW328" t="str">
            <v/>
          </cell>
          <cell r="OX328" t="str">
            <v/>
          </cell>
          <cell r="OY328" t="str">
            <v/>
          </cell>
          <cell r="OZ328" t="str">
            <v/>
          </cell>
          <cell r="PA328" t="str">
            <v/>
          </cell>
          <cell r="PB328" t="str">
            <v/>
          </cell>
          <cell r="PC328" t="str">
            <v/>
          </cell>
          <cell r="PD328" t="str">
            <v/>
          </cell>
          <cell r="PE328" t="str">
            <v/>
          </cell>
          <cell r="PF328" t="str">
            <v/>
          </cell>
          <cell r="PG328" t="str">
            <v/>
          </cell>
          <cell r="PH328" t="str">
            <v/>
          </cell>
          <cell r="PI328" t="str">
            <v/>
          </cell>
          <cell r="PJ328" t="str">
            <v/>
          </cell>
          <cell r="PL328" t="str">
            <v/>
          </cell>
          <cell r="PM328" t="str">
            <v/>
          </cell>
          <cell r="PN328" t="str">
            <v/>
          </cell>
          <cell r="PO328" t="str">
            <v/>
          </cell>
          <cell r="PP328" t="str">
            <v/>
          </cell>
          <cell r="PQ328" t="str">
            <v/>
          </cell>
          <cell r="PR328" t="str">
            <v/>
          </cell>
          <cell r="PS328" t="str">
            <v/>
          </cell>
          <cell r="PT328" t="str">
            <v/>
          </cell>
          <cell r="PU328" t="str">
            <v/>
          </cell>
          <cell r="PV328" t="str">
            <v/>
          </cell>
          <cell r="PW328" t="str">
            <v/>
          </cell>
          <cell r="PX328" t="str">
            <v/>
          </cell>
          <cell r="PY328" t="str">
            <v/>
          </cell>
          <cell r="PZ328" t="str">
            <v/>
          </cell>
          <cell r="QA328" t="str">
            <v/>
          </cell>
          <cell r="QB328" t="str">
            <v/>
          </cell>
          <cell r="QC328" t="str">
            <v/>
          </cell>
          <cell r="QD328" t="str">
            <v/>
          </cell>
          <cell r="QE328" t="str">
            <v/>
          </cell>
          <cell r="QF328" t="str">
            <v/>
          </cell>
          <cell r="QG328" t="str">
            <v/>
          </cell>
          <cell r="QH328" t="str">
            <v/>
          </cell>
          <cell r="QI328" t="str">
            <v/>
          </cell>
          <cell r="QJ328" t="str">
            <v/>
          </cell>
          <cell r="QK328" t="str">
            <v/>
          </cell>
          <cell r="QL328" t="str">
            <v/>
          </cell>
          <cell r="QM328" t="str">
            <v/>
          </cell>
          <cell r="QN328" t="str">
            <v/>
          </cell>
          <cell r="QO328" t="str">
            <v/>
          </cell>
          <cell r="QP328" t="str">
            <v/>
          </cell>
          <cell r="QQ328" t="str">
            <v/>
          </cell>
          <cell r="QR328" t="str">
            <v/>
          </cell>
          <cell r="QS328" t="str">
            <v/>
          </cell>
          <cell r="QT328" t="str">
            <v/>
          </cell>
          <cell r="QU328" t="str">
            <v/>
          </cell>
          <cell r="QV328" t="str">
            <v/>
          </cell>
          <cell r="QW328" t="str">
            <v/>
          </cell>
          <cell r="QX328" t="str">
            <v/>
          </cell>
          <cell r="QY328" t="str">
            <v/>
          </cell>
          <cell r="QZ328" t="str">
            <v/>
          </cell>
          <cell r="RA328" t="str">
            <v/>
          </cell>
          <cell r="RB328" t="str">
            <v/>
          </cell>
          <cell r="RC328" t="str">
            <v/>
          </cell>
          <cell r="RD328" t="str">
            <v/>
          </cell>
          <cell r="RE328" t="str">
            <v/>
          </cell>
          <cell r="RF328" t="str">
            <v/>
          </cell>
          <cell r="RG328" t="str">
            <v/>
          </cell>
          <cell r="RH328" t="str">
            <v/>
          </cell>
          <cell r="RI328" t="str">
            <v/>
          </cell>
          <cell r="RL328">
            <v>0</v>
          </cell>
        </row>
        <row r="329">
          <cell r="NE329" t="str">
            <v>0817as03-WELLHOEFER - Passive House Attic Stairs</v>
          </cell>
          <cell r="OQ329" t="str">
            <v/>
          </cell>
          <cell r="OR329" t="str">
            <v/>
          </cell>
          <cell r="OS329" t="str">
            <v/>
          </cell>
          <cell r="OT329" t="str">
            <v/>
          </cell>
          <cell r="OU329" t="str">
            <v/>
          </cell>
          <cell r="OV329" t="str">
            <v/>
          </cell>
          <cell r="OW329" t="str">
            <v/>
          </cell>
          <cell r="OX329" t="str">
            <v/>
          </cell>
          <cell r="OY329" t="str">
            <v/>
          </cell>
          <cell r="OZ329" t="str">
            <v/>
          </cell>
          <cell r="PA329" t="str">
            <v/>
          </cell>
          <cell r="PB329" t="str">
            <v/>
          </cell>
          <cell r="PC329" t="str">
            <v/>
          </cell>
          <cell r="PD329" t="str">
            <v/>
          </cell>
          <cell r="PE329" t="str">
            <v/>
          </cell>
          <cell r="PF329" t="str">
            <v/>
          </cell>
          <cell r="PG329" t="str">
            <v/>
          </cell>
          <cell r="PH329" t="str">
            <v/>
          </cell>
          <cell r="PI329" t="str">
            <v/>
          </cell>
          <cell r="PJ329" t="str">
            <v/>
          </cell>
          <cell r="PL329" t="str">
            <v/>
          </cell>
          <cell r="PM329" t="str">
            <v/>
          </cell>
          <cell r="PN329" t="str">
            <v/>
          </cell>
          <cell r="PO329" t="str">
            <v/>
          </cell>
          <cell r="PP329" t="str">
            <v/>
          </cell>
          <cell r="PQ329" t="str">
            <v/>
          </cell>
          <cell r="PR329" t="str">
            <v/>
          </cell>
          <cell r="PS329" t="str">
            <v/>
          </cell>
          <cell r="PT329" t="str">
            <v/>
          </cell>
          <cell r="PU329" t="str">
            <v/>
          </cell>
          <cell r="PV329" t="str">
            <v/>
          </cell>
          <cell r="PW329" t="str">
            <v/>
          </cell>
          <cell r="PX329" t="str">
            <v/>
          </cell>
          <cell r="PY329" t="str">
            <v/>
          </cell>
          <cell r="PZ329" t="str">
            <v/>
          </cell>
          <cell r="QA329" t="str">
            <v/>
          </cell>
          <cell r="QB329" t="str">
            <v/>
          </cell>
          <cell r="QC329" t="str">
            <v/>
          </cell>
          <cell r="QD329" t="str">
            <v/>
          </cell>
          <cell r="QE329" t="str">
            <v/>
          </cell>
          <cell r="QF329" t="str">
            <v/>
          </cell>
          <cell r="QG329" t="str">
            <v/>
          </cell>
          <cell r="QH329" t="str">
            <v/>
          </cell>
          <cell r="QI329" t="str">
            <v/>
          </cell>
          <cell r="QJ329" t="str">
            <v/>
          </cell>
          <cell r="QK329" t="str">
            <v/>
          </cell>
          <cell r="QL329" t="str">
            <v/>
          </cell>
          <cell r="QM329" t="str">
            <v/>
          </cell>
          <cell r="QN329" t="str">
            <v/>
          </cell>
          <cell r="QO329" t="str">
            <v/>
          </cell>
          <cell r="QP329" t="str">
            <v/>
          </cell>
          <cell r="QQ329" t="str">
            <v/>
          </cell>
          <cell r="QR329" t="str">
            <v/>
          </cell>
          <cell r="QS329" t="str">
            <v/>
          </cell>
          <cell r="QT329" t="str">
            <v/>
          </cell>
          <cell r="QU329" t="str">
            <v/>
          </cell>
          <cell r="QV329" t="str">
            <v/>
          </cell>
          <cell r="QW329" t="str">
            <v/>
          </cell>
          <cell r="QX329" t="str">
            <v/>
          </cell>
          <cell r="QY329" t="str">
            <v/>
          </cell>
          <cell r="QZ329" t="str">
            <v/>
          </cell>
          <cell r="RA329" t="str">
            <v/>
          </cell>
          <cell r="RB329" t="str">
            <v/>
          </cell>
          <cell r="RC329" t="str">
            <v/>
          </cell>
          <cell r="RD329" t="str">
            <v/>
          </cell>
          <cell r="RE329" t="str">
            <v/>
          </cell>
          <cell r="RF329" t="str">
            <v/>
          </cell>
          <cell r="RG329" t="str">
            <v/>
          </cell>
          <cell r="RH329" t="str">
            <v/>
          </cell>
          <cell r="RI329" t="str">
            <v/>
          </cell>
          <cell r="RL329">
            <v>0</v>
          </cell>
        </row>
        <row r="330">
          <cell r="NE330" t="str">
            <v/>
          </cell>
          <cell r="OQ330" t="str">
            <v/>
          </cell>
          <cell r="OR330" t="str">
            <v/>
          </cell>
          <cell r="OS330" t="str">
            <v/>
          </cell>
          <cell r="OT330" t="str">
            <v/>
          </cell>
          <cell r="OU330" t="str">
            <v/>
          </cell>
          <cell r="OV330" t="str">
            <v/>
          </cell>
          <cell r="OW330" t="str">
            <v/>
          </cell>
          <cell r="OX330" t="str">
            <v/>
          </cell>
          <cell r="OY330" t="str">
            <v/>
          </cell>
          <cell r="OZ330" t="str">
            <v/>
          </cell>
          <cell r="PA330" t="str">
            <v/>
          </cell>
          <cell r="PB330" t="str">
            <v/>
          </cell>
          <cell r="PC330" t="str">
            <v/>
          </cell>
          <cell r="PD330" t="str">
            <v/>
          </cell>
          <cell r="PE330" t="str">
            <v/>
          </cell>
          <cell r="PF330" t="str">
            <v/>
          </cell>
          <cell r="PG330" t="str">
            <v/>
          </cell>
          <cell r="PH330" t="str">
            <v/>
          </cell>
          <cell r="PI330" t="str">
            <v/>
          </cell>
          <cell r="PJ330" t="str">
            <v/>
          </cell>
          <cell r="PL330" t="str">
            <v/>
          </cell>
          <cell r="PM330" t="str">
            <v/>
          </cell>
          <cell r="PN330" t="str">
            <v/>
          </cell>
          <cell r="PO330" t="str">
            <v/>
          </cell>
          <cell r="PP330" t="str">
            <v/>
          </cell>
          <cell r="PQ330" t="str">
            <v/>
          </cell>
          <cell r="PR330" t="str">
            <v/>
          </cell>
          <cell r="PS330" t="str">
            <v/>
          </cell>
          <cell r="PT330" t="str">
            <v/>
          </cell>
          <cell r="PU330" t="str">
            <v/>
          </cell>
          <cell r="PV330" t="str">
            <v/>
          </cell>
          <cell r="PW330" t="str">
            <v/>
          </cell>
          <cell r="PX330" t="str">
            <v/>
          </cell>
          <cell r="PY330" t="str">
            <v/>
          </cell>
          <cell r="PZ330" t="str">
            <v/>
          </cell>
          <cell r="QA330" t="str">
            <v/>
          </cell>
          <cell r="QB330" t="str">
            <v/>
          </cell>
          <cell r="QC330" t="str">
            <v/>
          </cell>
          <cell r="QD330" t="str">
            <v/>
          </cell>
          <cell r="QE330" t="str">
            <v/>
          </cell>
          <cell r="QF330" t="str">
            <v/>
          </cell>
          <cell r="QG330" t="str">
            <v/>
          </cell>
          <cell r="QH330" t="str">
            <v/>
          </cell>
          <cell r="QI330" t="str">
            <v/>
          </cell>
          <cell r="QJ330" t="str">
            <v/>
          </cell>
          <cell r="QK330" t="str">
            <v/>
          </cell>
          <cell r="QL330" t="str">
            <v/>
          </cell>
          <cell r="QM330" t="str">
            <v/>
          </cell>
          <cell r="QN330" t="str">
            <v/>
          </cell>
          <cell r="QO330" t="str">
            <v/>
          </cell>
          <cell r="QP330" t="str">
            <v/>
          </cell>
          <cell r="QQ330" t="str">
            <v/>
          </cell>
          <cell r="QR330" t="str">
            <v/>
          </cell>
          <cell r="QS330" t="str">
            <v/>
          </cell>
          <cell r="QT330" t="str">
            <v/>
          </cell>
          <cell r="QU330" t="str">
            <v/>
          </cell>
          <cell r="QV330" t="str">
            <v/>
          </cell>
          <cell r="QW330" t="str">
            <v/>
          </cell>
          <cell r="QX330" t="str">
            <v/>
          </cell>
          <cell r="QY330" t="str">
            <v/>
          </cell>
          <cell r="QZ330" t="str">
            <v/>
          </cell>
          <cell r="RA330" t="str">
            <v/>
          </cell>
          <cell r="RB330" t="str">
            <v/>
          </cell>
          <cell r="RC330" t="str">
            <v/>
          </cell>
          <cell r="RD330" t="str">
            <v/>
          </cell>
          <cell r="RE330" t="str">
            <v/>
          </cell>
          <cell r="RF330" t="str">
            <v/>
          </cell>
          <cell r="RG330" t="str">
            <v/>
          </cell>
          <cell r="RH330" t="str">
            <v/>
          </cell>
          <cell r="RI330" t="str">
            <v/>
          </cell>
          <cell r="RL330">
            <v>0</v>
          </cell>
        </row>
        <row r="331">
          <cell r="NE331" t="str">
            <v/>
          </cell>
          <cell r="OQ331" t="str">
            <v/>
          </cell>
          <cell r="OR331" t="str">
            <v/>
          </cell>
          <cell r="OS331" t="str">
            <v/>
          </cell>
          <cell r="OT331" t="str">
            <v/>
          </cell>
          <cell r="OU331" t="str">
            <v/>
          </cell>
          <cell r="OV331" t="str">
            <v/>
          </cell>
          <cell r="OW331" t="str">
            <v/>
          </cell>
          <cell r="OX331" t="str">
            <v/>
          </cell>
          <cell r="OY331" t="str">
            <v/>
          </cell>
          <cell r="OZ331" t="str">
            <v/>
          </cell>
          <cell r="PA331" t="str">
            <v/>
          </cell>
          <cell r="PB331" t="str">
            <v/>
          </cell>
          <cell r="PC331" t="str">
            <v/>
          </cell>
          <cell r="PD331" t="str">
            <v/>
          </cell>
          <cell r="PE331" t="str">
            <v/>
          </cell>
          <cell r="PF331" t="str">
            <v/>
          </cell>
          <cell r="PG331" t="str">
            <v/>
          </cell>
          <cell r="PH331" t="str">
            <v/>
          </cell>
          <cell r="PI331" t="str">
            <v/>
          </cell>
          <cell r="PJ331" t="str">
            <v/>
          </cell>
          <cell r="PL331" t="str">
            <v/>
          </cell>
          <cell r="PM331" t="str">
            <v/>
          </cell>
          <cell r="PN331" t="str">
            <v/>
          </cell>
          <cell r="PO331" t="str">
            <v/>
          </cell>
          <cell r="PP331" t="str">
            <v/>
          </cell>
          <cell r="PQ331" t="str">
            <v/>
          </cell>
          <cell r="PR331" t="str">
            <v/>
          </cell>
          <cell r="PS331" t="str">
            <v/>
          </cell>
          <cell r="PT331" t="str">
            <v/>
          </cell>
          <cell r="PU331" t="str">
            <v/>
          </cell>
          <cell r="PV331" t="str">
            <v/>
          </cell>
          <cell r="PW331" t="str">
            <v/>
          </cell>
          <cell r="PX331" t="str">
            <v/>
          </cell>
          <cell r="PY331" t="str">
            <v/>
          </cell>
          <cell r="PZ331" t="str">
            <v/>
          </cell>
          <cell r="QA331" t="str">
            <v/>
          </cell>
          <cell r="QB331" t="str">
            <v/>
          </cell>
          <cell r="QC331" t="str">
            <v/>
          </cell>
          <cell r="QD331" t="str">
            <v/>
          </cell>
          <cell r="QE331" t="str">
            <v/>
          </cell>
          <cell r="QF331" t="str">
            <v/>
          </cell>
          <cell r="QG331" t="str">
            <v/>
          </cell>
          <cell r="QH331" t="str">
            <v/>
          </cell>
          <cell r="QI331" t="str">
            <v/>
          </cell>
          <cell r="QJ331" t="str">
            <v/>
          </cell>
          <cell r="QK331" t="str">
            <v/>
          </cell>
          <cell r="QL331" t="str">
            <v/>
          </cell>
          <cell r="QM331" t="str">
            <v/>
          </cell>
          <cell r="QN331" t="str">
            <v/>
          </cell>
          <cell r="QO331" t="str">
            <v/>
          </cell>
          <cell r="QP331" t="str">
            <v/>
          </cell>
          <cell r="QQ331" t="str">
            <v/>
          </cell>
          <cell r="QR331" t="str">
            <v/>
          </cell>
          <cell r="QS331" t="str">
            <v/>
          </cell>
          <cell r="QT331" t="str">
            <v/>
          </cell>
          <cell r="QU331" t="str">
            <v/>
          </cell>
          <cell r="QV331" t="str">
            <v/>
          </cell>
          <cell r="QW331" t="str">
            <v/>
          </cell>
          <cell r="QX331" t="str">
            <v/>
          </cell>
          <cell r="QY331" t="str">
            <v/>
          </cell>
          <cell r="QZ331" t="str">
            <v/>
          </cell>
          <cell r="RA331" t="str">
            <v/>
          </cell>
          <cell r="RB331" t="str">
            <v/>
          </cell>
          <cell r="RC331" t="str">
            <v/>
          </cell>
          <cell r="RD331" t="str">
            <v/>
          </cell>
          <cell r="RE331" t="str">
            <v/>
          </cell>
          <cell r="RF331" t="str">
            <v/>
          </cell>
          <cell r="RG331" t="str">
            <v/>
          </cell>
          <cell r="RH331" t="str">
            <v/>
          </cell>
          <cell r="RI331" t="str">
            <v/>
          </cell>
          <cell r="RL331">
            <v>0</v>
          </cell>
        </row>
        <row r="332">
          <cell r="NE332" t="str">
            <v/>
          </cell>
          <cell r="OQ332" t="str">
            <v/>
          </cell>
          <cell r="OR332" t="str">
            <v/>
          </cell>
          <cell r="OS332" t="str">
            <v/>
          </cell>
          <cell r="OT332" t="str">
            <v/>
          </cell>
          <cell r="OU332" t="str">
            <v/>
          </cell>
          <cell r="OV332" t="str">
            <v/>
          </cell>
          <cell r="OW332" t="str">
            <v/>
          </cell>
          <cell r="OX332" t="str">
            <v/>
          </cell>
          <cell r="OY332" t="str">
            <v/>
          </cell>
          <cell r="OZ332" t="str">
            <v/>
          </cell>
          <cell r="PA332" t="str">
            <v/>
          </cell>
          <cell r="PB332" t="str">
            <v/>
          </cell>
          <cell r="PC332" t="str">
            <v/>
          </cell>
          <cell r="PD332" t="str">
            <v/>
          </cell>
          <cell r="PE332" t="str">
            <v/>
          </cell>
          <cell r="PF332" t="str">
            <v/>
          </cell>
          <cell r="PG332" t="str">
            <v/>
          </cell>
          <cell r="PH332" t="str">
            <v/>
          </cell>
          <cell r="PI332" t="str">
            <v/>
          </cell>
          <cell r="PJ332" t="str">
            <v/>
          </cell>
          <cell r="PL332" t="str">
            <v/>
          </cell>
          <cell r="PM332" t="str">
            <v/>
          </cell>
          <cell r="PN332" t="str">
            <v/>
          </cell>
          <cell r="PO332" t="str">
            <v/>
          </cell>
          <cell r="PP332" t="str">
            <v/>
          </cell>
          <cell r="PQ332" t="str">
            <v/>
          </cell>
          <cell r="PR332" t="str">
            <v/>
          </cell>
          <cell r="PS332" t="str">
            <v/>
          </cell>
          <cell r="PT332" t="str">
            <v/>
          </cell>
          <cell r="PU332" t="str">
            <v/>
          </cell>
          <cell r="PV332" t="str">
            <v/>
          </cell>
          <cell r="PW332" t="str">
            <v/>
          </cell>
          <cell r="PX332" t="str">
            <v/>
          </cell>
          <cell r="PY332" t="str">
            <v/>
          </cell>
          <cell r="PZ332" t="str">
            <v/>
          </cell>
          <cell r="QA332" t="str">
            <v/>
          </cell>
          <cell r="QB332" t="str">
            <v/>
          </cell>
          <cell r="QC332" t="str">
            <v/>
          </cell>
          <cell r="QD332" t="str">
            <v/>
          </cell>
          <cell r="QE332" t="str">
            <v/>
          </cell>
          <cell r="QF332" t="str">
            <v/>
          </cell>
          <cell r="QG332" t="str">
            <v/>
          </cell>
          <cell r="QH332" t="str">
            <v/>
          </cell>
          <cell r="QI332" t="str">
            <v/>
          </cell>
          <cell r="QJ332" t="str">
            <v/>
          </cell>
          <cell r="QK332" t="str">
            <v/>
          </cell>
          <cell r="QL332" t="str">
            <v/>
          </cell>
          <cell r="QM332" t="str">
            <v/>
          </cell>
          <cell r="QN332" t="str">
            <v/>
          </cell>
          <cell r="QO332" t="str">
            <v/>
          </cell>
          <cell r="QP332" t="str">
            <v/>
          </cell>
          <cell r="QQ332" t="str">
            <v/>
          </cell>
          <cell r="QR332" t="str">
            <v/>
          </cell>
          <cell r="QS332" t="str">
            <v/>
          </cell>
          <cell r="QT332" t="str">
            <v/>
          </cell>
          <cell r="QU332" t="str">
            <v/>
          </cell>
          <cell r="QV332" t="str">
            <v/>
          </cell>
          <cell r="QW332" t="str">
            <v/>
          </cell>
          <cell r="QX332" t="str">
            <v/>
          </cell>
          <cell r="QY332" t="str">
            <v/>
          </cell>
          <cell r="QZ332" t="str">
            <v/>
          </cell>
          <cell r="RA332" t="str">
            <v/>
          </cell>
          <cell r="RB332" t="str">
            <v/>
          </cell>
          <cell r="RC332" t="str">
            <v/>
          </cell>
          <cell r="RD332" t="str">
            <v/>
          </cell>
          <cell r="RE332" t="str">
            <v/>
          </cell>
          <cell r="RF332" t="str">
            <v/>
          </cell>
          <cell r="RG332" t="str">
            <v/>
          </cell>
          <cell r="RH332" t="str">
            <v/>
          </cell>
          <cell r="RI332" t="str">
            <v/>
          </cell>
          <cell r="RL332">
            <v>0</v>
          </cell>
        </row>
        <row r="333">
          <cell r="NE333" t="str">
            <v/>
          </cell>
          <cell r="OQ333" t="str">
            <v/>
          </cell>
          <cell r="OR333" t="str">
            <v/>
          </cell>
          <cell r="OS333" t="str">
            <v/>
          </cell>
          <cell r="OT333" t="str">
            <v/>
          </cell>
          <cell r="OU333" t="str">
            <v/>
          </cell>
          <cell r="OV333" t="str">
            <v/>
          </cell>
          <cell r="OW333" t="str">
            <v/>
          </cell>
          <cell r="OX333" t="str">
            <v/>
          </cell>
          <cell r="OY333" t="str">
            <v/>
          </cell>
          <cell r="OZ333" t="str">
            <v/>
          </cell>
          <cell r="PA333" t="str">
            <v/>
          </cell>
          <cell r="PB333" t="str">
            <v/>
          </cell>
          <cell r="PC333" t="str">
            <v/>
          </cell>
          <cell r="PD333" t="str">
            <v/>
          </cell>
          <cell r="PE333" t="str">
            <v/>
          </cell>
          <cell r="PF333" t="str">
            <v/>
          </cell>
          <cell r="PG333" t="str">
            <v/>
          </cell>
          <cell r="PH333" t="str">
            <v/>
          </cell>
          <cell r="PI333" t="str">
            <v/>
          </cell>
          <cell r="PJ333" t="str">
            <v/>
          </cell>
          <cell r="PL333" t="str">
            <v/>
          </cell>
          <cell r="PM333" t="str">
            <v/>
          </cell>
          <cell r="PN333" t="str">
            <v/>
          </cell>
          <cell r="PO333" t="str">
            <v/>
          </cell>
          <cell r="PP333" t="str">
            <v/>
          </cell>
          <cell r="PQ333" t="str">
            <v/>
          </cell>
          <cell r="PR333" t="str">
            <v/>
          </cell>
          <cell r="PS333" t="str">
            <v/>
          </cell>
          <cell r="PT333" t="str">
            <v/>
          </cell>
          <cell r="PU333" t="str">
            <v/>
          </cell>
          <cell r="PV333" t="str">
            <v/>
          </cell>
          <cell r="PW333" t="str">
            <v/>
          </cell>
          <cell r="PX333" t="str">
            <v/>
          </cell>
          <cell r="PY333" t="str">
            <v/>
          </cell>
          <cell r="PZ333" t="str">
            <v/>
          </cell>
          <cell r="QA333" t="str">
            <v/>
          </cell>
          <cell r="QB333" t="str">
            <v/>
          </cell>
          <cell r="QC333" t="str">
            <v/>
          </cell>
          <cell r="QD333" t="str">
            <v/>
          </cell>
          <cell r="QE333" t="str">
            <v/>
          </cell>
          <cell r="QF333" t="str">
            <v/>
          </cell>
          <cell r="QG333" t="str">
            <v/>
          </cell>
          <cell r="QH333" t="str">
            <v/>
          </cell>
          <cell r="QI333" t="str">
            <v/>
          </cell>
          <cell r="QJ333" t="str">
            <v/>
          </cell>
          <cell r="QK333" t="str">
            <v/>
          </cell>
          <cell r="QL333" t="str">
            <v/>
          </cell>
          <cell r="QM333" t="str">
            <v/>
          </cell>
          <cell r="QN333" t="str">
            <v/>
          </cell>
          <cell r="QO333" t="str">
            <v/>
          </cell>
          <cell r="QP333" t="str">
            <v/>
          </cell>
          <cell r="QQ333" t="str">
            <v/>
          </cell>
          <cell r="QR333" t="str">
            <v/>
          </cell>
          <cell r="QS333" t="str">
            <v/>
          </cell>
          <cell r="QT333" t="str">
            <v/>
          </cell>
          <cell r="QU333" t="str">
            <v/>
          </cell>
          <cell r="QV333" t="str">
            <v/>
          </cell>
          <cell r="QW333" t="str">
            <v/>
          </cell>
          <cell r="QX333" t="str">
            <v/>
          </cell>
          <cell r="QY333" t="str">
            <v/>
          </cell>
          <cell r="QZ333" t="str">
            <v/>
          </cell>
          <cell r="RA333" t="str">
            <v/>
          </cell>
          <cell r="RB333" t="str">
            <v/>
          </cell>
          <cell r="RC333" t="str">
            <v/>
          </cell>
          <cell r="RD333" t="str">
            <v/>
          </cell>
          <cell r="RE333" t="str">
            <v/>
          </cell>
          <cell r="RF333" t="str">
            <v/>
          </cell>
          <cell r="RG333" t="str">
            <v/>
          </cell>
          <cell r="RH333" t="str">
            <v/>
          </cell>
          <cell r="RI333" t="str">
            <v/>
          </cell>
          <cell r="RL333">
            <v>0</v>
          </cell>
        </row>
        <row r="334">
          <cell r="NE334" t="str">
            <v/>
          </cell>
          <cell r="OQ334" t="str">
            <v/>
          </cell>
          <cell r="OR334" t="str">
            <v/>
          </cell>
          <cell r="OS334" t="str">
            <v/>
          </cell>
          <cell r="OT334" t="str">
            <v/>
          </cell>
          <cell r="OU334" t="str">
            <v/>
          </cell>
          <cell r="OV334" t="str">
            <v/>
          </cell>
          <cell r="OW334" t="str">
            <v/>
          </cell>
          <cell r="OX334" t="str">
            <v/>
          </cell>
          <cell r="OY334" t="str">
            <v/>
          </cell>
          <cell r="OZ334" t="str">
            <v/>
          </cell>
          <cell r="PA334" t="str">
            <v/>
          </cell>
          <cell r="PB334" t="str">
            <v/>
          </cell>
          <cell r="PC334" t="str">
            <v/>
          </cell>
          <cell r="PD334" t="str">
            <v/>
          </cell>
          <cell r="PE334" t="str">
            <v/>
          </cell>
          <cell r="PF334" t="str">
            <v/>
          </cell>
          <cell r="PG334" t="str">
            <v/>
          </cell>
          <cell r="PH334" t="str">
            <v/>
          </cell>
          <cell r="PI334" t="str">
            <v/>
          </cell>
          <cell r="PJ334" t="str">
            <v/>
          </cell>
          <cell r="PL334" t="str">
            <v/>
          </cell>
          <cell r="PM334" t="str">
            <v/>
          </cell>
          <cell r="PN334" t="str">
            <v/>
          </cell>
          <cell r="PO334" t="str">
            <v/>
          </cell>
          <cell r="PP334" t="str">
            <v/>
          </cell>
          <cell r="PQ334" t="str">
            <v/>
          </cell>
          <cell r="PR334" t="str">
            <v/>
          </cell>
          <cell r="PS334" t="str">
            <v/>
          </cell>
          <cell r="PT334" t="str">
            <v/>
          </cell>
          <cell r="PU334" t="str">
            <v/>
          </cell>
          <cell r="PV334" t="str">
            <v/>
          </cell>
          <cell r="PW334" t="str">
            <v/>
          </cell>
          <cell r="PX334" t="str">
            <v/>
          </cell>
          <cell r="PY334" t="str">
            <v/>
          </cell>
          <cell r="PZ334" t="str">
            <v/>
          </cell>
          <cell r="QA334" t="str">
            <v/>
          </cell>
          <cell r="QB334" t="str">
            <v/>
          </cell>
          <cell r="QC334" t="str">
            <v/>
          </cell>
          <cell r="QD334" t="str">
            <v/>
          </cell>
          <cell r="QE334" t="str">
            <v/>
          </cell>
          <cell r="QF334" t="str">
            <v/>
          </cell>
          <cell r="QG334" t="str">
            <v/>
          </cell>
          <cell r="QH334" t="str">
            <v/>
          </cell>
          <cell r="QI334" t="str">
            <v/>
          </cell>
          <cell r="QJ334" t="str">
            <v/>
          </cell>
          <cell r="QK334" t="str">
            <v/>
          </cell>
          <cell r="QL334" t="str">
            <v/>
          </cell>
          <cell r="QM334" t="str">
            <v/>
          </cell>
          <cell r="QN334" t="str">
            <v/>
          </cell>
          <cell r="QO334" t="str">
            <v/>
          </cell>
          <cell r="QP334" t="str">
            <v/>
          </cell>
          <cell r="QQ334" t="str">
            <v/>
          </cell>
          <cell r="QR334" t="str">
            <v/>
          </cell>
          <cell r="QS334" t="str">
            <v/>
          </cell>
          <cell r="QT334" t="str">
            <v/>
          </cell>
          <cell r="QU334" t="str">
            <v/>
          </cell>
          <cell r="QV334" t="str">
            <v/>
          </cell>
          <cell r="QW334" t="str">
            <v/>
          </cell>
          <cell r="QX334" t="str">
            <v/>
          </cell>
          <cell r="QY334" t="str">
            <v/>
          </cell>
          <cell r="QZ334" t="str">
            <v/>
          </cell>
          <cell r="RA334" t="str">
            <v/>
          </cell>
          <cell r="RB334" t="str">
            <v/>
          </cell>
          <cell r="RC334" t="str">
            <v/>
          </cell>
          <cell r="RD334" t="str">
            <v/>
          </cell>
          <cell r="RE334" t="str">
            <v/>
          </cell>
          <cell r="RF334" t="str">
            <v/>
          </cell>
          <cell r="RG334" t="str">
            <v/>
          </cell>
          <cell r="RH334" t="str">
            <v/>
          </cell>
          <cell r="RI334" t="str">
            <v/>
          </cell>
          <cell r="RL334">
            <v>0</v>
          </cell>
        </row>
        <row r="335">
          <cell r="NE335" t="str">
            <v/>
          </cell>
          <cell r="OQ335" t="str">
            <v/>
          </cell>
          <cell r="OR335" t="str">
            <v/>
          </cell>
          <cell r="OS335" t="str">
            <v/>
          </cell>
          <cell r="OT335" t="str">
            <v/>
          </cell>
          <cell r="OU335" t="str">
            <v/>
          </cell>
          <cell r="OV335" t="str">
            <v/>
          </cell>
          <cell r="OW335" t="str">
            <v/>
          </cell>
          <cell r="OX335" t="str">
            <v/>
          </cell>
          <cell r="OY335" t="str">
            <v/>
          </cell>
          <cell r="OZ335" t="str">
            <v/>
          </cell>
          <cell r="PA335" t="str">
            <v/>
          </cell>
          <cell r="PB335" t="str">
            <v/>
          </cell>
          <cell r="PC335" t="str">
            <v/>
          </cell>
          <cell r="PD335" t="str">
            <v/>
          </cell>
          <cell r="PE335" t="str">
            <v/>
          </cell>
          <cell r="PF335" t="str">
            <v/>
          </cell>
          <cell r="PG335" t="str">
            <v/>
          </cell>
          <cell r="PH335" t="str">
            <v/>
          </cell>
          <cell r="PI335" t="str">
            <v/>
          </cell>
          <cell r="PJ335" t="str">
            <v/>
          </cell>
          <cell r="PL335" t="str">
            <v/>
          </cell>
          <cell r="PM335" t="str">
            <v/>
          </cell>
          <cell r="PN335" t="str">
            <v/>
          </cell>
          <cell r="PO335" t="str">
            <v/>
          </cell>
          <cell r="PP335" t="str">
            <v/>
          </cell>
          <cell r="PQ335" t="str">
            <v/>
          </cell>
          <cell r="PR335" t="str">
            <v/>
          </cell>
          <cell r="PS335" t="str">
            <v/>
          </cell>
          <cell r="PT335" t="str">
            <v/>
          </cell>
          <cell r="PU335" t="str">
            <v/>
          </cell>
          <cell r="PV335" t="str">
            <v/>
          </cell>
          <cell r="PW335" t="str">
            <v/>
          </cell>
          <cell r="PX335" t="str">
            <v/>
          </cell>
          <cell r="PY335" t="str">
            <v/>
          </cell>
          <cell r="PZ335" t="str">
            <v/>
          </cell>
          <cell r="QA335" t="str">
            <v/>
          </cell>
          <cell r="QB335" t="str">
            <v/>
          </cell>
          <cell r="QC335" t="str">
            <v/>
          </cell>
          <cell r="QD335" t="str">
            <v/>
          </cell>
          <cell r="QE335" t="str">
            <v/>
          </cell>
          <cell r="QF335" t="str">
            <v/>
          </cell>
          <cell r="QG335" t="str">
            <v/>
          </cell>
          <cell r="QH335" t="str">
            <v/>
          </cell>
          <cell r="QI335" t="str">
            <v/>
          </cell>
          <cell r="QJ335" t="str">
            <v/>
          </cell>
          <cell r="QK335" t="str">
            <v/>
          </cell>
          <cell r="QL335" t="str">
            <v/>
          </cell>
          <cell r="QM335" t="str">
            <v/>
          </cell>
          <cell r="QN335" t="str">
            <v/>
          </cell>
          <cell r="QO335" t="str">
            <v/>
          </cell>
          <cell r="QP335" t="str">
            <v/>
          </cell>
          <cell r="QQ335" t="str">
            <v/>
          </cell>
          <cell r="QR335" t="str">
            <v/>
          </cell>
          <cell r="QS335" t="str">
            <v/>
          </cell>
          <cell r="QT335" t="str">
            <v/>
          </cell>
          <cell r="QU335" t="str">
            <v/>
          </cell>
          <cell r="QV335" t="str">
            <v/>
          </cell>
          <cell r="QW335" t="str">
            <v/>
          </cell>
          <cell r="QX335" t="str">
            <v/>
          </cell>
          <cell r="QY335" t="str">
            <v/>
          </cell>
          <cell r="QZ335" t="str">
            <v/>
          </cell>
          <cell r="RA335" t="str">
            <v/>
          </cell>
          <cell r="RB335" t="str">
            <v/>
          </cell>
          <cell r="RC335" t="str">
            <v/>
          </cell>
          <cell r="RD335" t="str">
            <v/>
          </cell>
          <cell r="RE335" t="str">
            <v/>
          </cell>
          <cell r="RF335" t="str">
            <v/>
          </cell>
          <cell r="RG335" t="str">
            <v/>
          </cell>
          <cell r="RH335" t="str">
            <v/>
          </cell>
          <cell r="RI335" t="str">
            <v/>
          </cell>
          <cell r="RL335">
            <v>0</v>
          </cell>
        </row>
        <row r="336">
          <cell r="NE336" t="str">
            <v/>
          </cell>
          <cell r="OQ336" t="str">
            <v/>
          </cell>
          <cell r="OR336" t="str">
            <v/>
          </cell>
          <cell r="OS336" t="str">
            <v/>
          </cell>
          <cell r="OT336" t="str">
            <v/>
          </cell>
          <cell r="OU336" t="str">
            <v/>
          </cell>
          <cell r="OV336" t="str">
            <v/>
          </cell>
          <cell r="OW336" t="str">
            <v/>
          </cell>
          <cell r="OX336" t="str">
            <v/>
          </cell>
          <cell r="OY336" t="str">
            <v/>
          </cell>
          <cell r="OZ336" t="str">
            <v/>
          </cell>
          <cell r="PA336" t="str">
            <v/>
          </cell>
          <cell r="PB336" t="str">
            <v/>
          </cell>
          <cell r="PC336" t="str">
            <v/>
          </cell>
          <cell r="PD336" t="str">
            <v/>
          </cell>
          <cell r="PE336" t="str">
            <v/>
          </cell>
          <cell r="PF336" t="str">
            <v/>
          </cell>
          <cell r="PG336" t="str">
            <v/>
          </cell>
          <cell r="PH336" t="str">
            <v/>
          </cell>
          <cell r="PI336" t="str">
            <v/>
          </cell>
          <cell r="PJ336" t="str">
            <v/>
          </cell>
          <cell r="PL336" t="str">
            <v/>
          </cell>
          <cell r="PM336" t="str">
            <v/>
          </cell>
          <cell r="PN336" t="str">
            <v/>
          </cell>
          <cell r="PO336" t="str">
            <v/>
          </cell>
          <cell r="PP336" t="str">
            <v/>
          </cell>
          <cell r="PQ336" t="str">
            <v/>
          </cell>
          <cell r="PR336" t="str">
            <v/>
          </cell>
          <cell r="PS336" t="str">
            <v/>
          </cell>
          <cell r="PT336" t="str">
            <v/>
          </cell>
          <cell r="PU336" t="str">
            <v/>
          </cell>
          <cell r="PV336" t="str">
            <v/>
          </cell>
          <cell r="PW336" t="str">
            <v/>
          </cell>
          <cell r="PX336" t="str">
            <v/>
          </cell>
          <cell r="PY336" t="str">
            <v/>
          </cell>
          <cell r="PZ336" t="str">
            <v/>
          </cell>
          <cell r="QA336" t="str">
            <v/>
          </cell>
          <cell r="QB336" t="str">
            <v/>
          </cell>
          <cell r="QC336" t="str">
            <v/>
          </cell>
          <cell r="QD336" t="str">
            <v/>
          </cell>
          <cell r="QE336" t="str">
            <v/>
          </cell>
          <cell r="QF336" t="str">
            <v/>
          </cell>
          <cell r="QG336" t="str">
            <v/>
          </cell>
          <cell r="QH336" t="str">
            <v/>
          </cell>
          <cell r="QI336" t="str">
            <v/>
          </cell>
          <cell r="QJ336" t="str">
            <v/>
          </cell>
          <cell r="QK336" t="str">
            <v/>
          </cell>
          <cell r="QL336" t="str">
            <v/>
          </cell>
          <cell r="QM336" t="str">
            <v/>
          </cell>
          <cell r="QN336" t="str">
            <v/>
          </cell>
          <cell r="QO336" t="str">
            <v/>
          </cell>
          <cell r="QP336" t="str">
            <v/>
          </cell>
          <cell r="QQ336" t="str">
            <v/>
          </cell>
          <cell r="QR336" t="str">
            <v/>
          </cell>
          <cell r="QS336" t="str">
            <v/>
          </cell>
          <cell r="QT336" t="str">
            <v/>
          </cell>
          <cell r="QU336" t="str">
            <v/>
          </cell>
          <cell r="QV336" t="str">
            <v/>
          </cell>
          <cell r="QW336" t="str">
            <v/>
          </cell>
          <cell r="QX336" t="str">
            <v/>
          </cell>
          <cell r="QY336" t="str">
            <v/>
          </cell>
          <cell r="QZ336" t="str">
            <v/>
          </cell>
          <cell r="RA336" t="str">
            <v/>
          </cell>
          <cell r="RB336" t="str">
            <v/>
          </cell>
          <cell r="RC336" t="str">
            <v/>
          </cell>
          <cell r="RD336" t="str">
            <v/>
          </cell>
          <cell r="RE336" t="str">
            <v/>
          </cell>
          <cell r="RF336" t="str">
            <v/>
          </cell>
          <cell r="RG336" t="str">
            <v/>
          </cell>
          <cell r="RH336" t="str">
            <v/>
          </cell>
          <cell r="RI336" t="str">
            <v/>
          </cell>
          <cell r="RL336">
            <v>0</v>
          </cell>
        </row>
        <row r="337">
          <cell r="NE337" t="str">
            <v/>
          </cell>
          <cell r="OQ337" t="str">
            <v/>
          </cell>
          <cell r="OR337" t="str">
            <v/>
          </cell>
          <cell r="OS337" t="str">
            <v/>
          </cell>
          <cell r="OT337" t="str">
            <v/>
          </cell>
          <cell r="OU337" t="str">
            <v/>
          </cell>
          <cell r="OV337" t="str">
            <v/>
          </cell>
          <cell r="OW337" t="str">
            <v/>
          </cell>
          <cell r="OX337" t="str">
            <v/>
          </cell>
          <cell r="OY337" t="str">
            <v/>
          </cell>
          <cell r="OZ337" t="str">
            <v/>
          </cell>
          <cell r="PA337" t="str">
            <v/>
          </cell>
          <cell r="PB337" t="str">
            <v/>
          </cell>
          <cell r="PC337" t="str">
            <v/>
          </cell>
          <cell r="PD337" t="str">
            <v/>
          </cell>
          <cell r="PE337" t="str">
            <v/>
          </cell>
          <cell r="PF337" t="str">
            <v/>
          </cell>
          <cell r="PG337" t="str">
            <v/>
          </cell>
          <cell r="PH337" t="str">
            <v/>
          </cell>
          <cell r="PI337" t="str">
            <v/>
          </cell>
          <cell r="PJ337" t="str">
            <v/>
          </cell>
          <cell r="PL337" t="str">
            <v/>
          </cell>
          <cell r="PM337" t="str">
            <v/>
          </cell>
          <cell r="PN337" t="str">
            <v/>
          </cell>
          <cell r="PO337" t="str">
            <v/>
          </cell>
          <cell r="PP337" t="str">
            <v/>
          </cell>
          <cell r="PQ337" t="str">
            <v/>
          </cell>
          <cell r="PR337" t="str">
            <v/>
          </cell>
          <cell r="PS337" t="str">
            <v/>
          </cell>
          <cell r="PT337" t="str">
            <v/>
          </cell>
          <cell r="PU337" t="str">
            <v/>
          </cell>
          <cell r="PV337" t="str">
            <v/>
          </cell>
          <cell r="PW337" t="str">
            <v/>
          </cell>
          <cell r="PX337" t="str">
            <v/>
          </cell>
          <cell r="PY337" t="str">
            <v/>
          </cell>
          <cell r="PZ337" t="str">
            <v/>
          </cell>
          <cell r="QA337" t="str">
            <v/>
          </cell>
          <cell r="QB337" t="str">
            <v/>
          </cell>
          <cell r="QC337" t="str">
            <v/>
          </cell>
          <cell r="QD337" t="str">
            <v/>
          </cell>
          <cell r="QE337" t="str">
            <v/>
          </cell>
          <cell r="QF337" t="str">
            <v/>
          </cell>
          <cell r="QG337" t="str">
            <v/>
          </cell>
          <cell r="QH337" t="str">
            <v/>
          </cell>
          <cell r="QI337" t="str">
            <v/>
          </cell>
          <cell r="QJ337" t="str">
            <v/>
          </cell>
          <cell r="QK337" t="str">
            <v/>
          </cell>
          <cell r="QL337" t="str">
            <v/>
          </cell>
          <cell r="QM337" t="str">
            <v/>
          </cell>
          <cell r="QN337" t="str">
            <v/>
          </cell>
          <cell r="QO337" t="str">
            <v/>
          </cell>
          <cell r="QP337" t="str">
            <v/>
          </cell>
          <cell r="QQ337" t="str">
            <v/>
          </cell>
          <cell r="QR337" t="str">
            <v/>
          </cell>
          <cell r="QS337" t="str">
            <v/>
          </cell>
          <cell r="QT337" t="str">
            <v/>
          </cell>
          <cell r="QU337" t="str">
            <v/>
          </cell>
          <cell r="QV337" t="str">
            <v/>
          </cell>
          <cell r="QW337" t="str">
            <v/>
          </cell>
          <cell r="QX337" t="str">
            <v/>
          </cell>
          <cell r="QY337" t="str">
            <v/>
          </cell>
          <cell r="QZ337" t="str">
            <v/>
          </cell>
          <cell r="RA337" t="str">
            <v/>
          </cell>
          <cell r="RB337" t="str">
            <v/>
          </cell>
          <cell r="RC337" t="str">
            <v/>
          </cell>
          <cell r="RD337" t="str">
            <v/>
          </cell>
          <cell r="RE337" t="str">
            <v/>
          </cell>
          <cell r="RF337" t="str">
            <v/>
          </cell>
          <cell r="RG337" t="str">
            <v/>
          </cell>
          <cell r="RH337" t="str">
            <v/>
          </cell>
          <cell r="RI337" t="str">
            <v/>
          </cell>
          <cell r="RL337">
            <v>0</v>
          </cell>
        </row>
        <row r="338">
          <cell r="NE338" t="str">
            <v/>
          </cell>
          <cell r="OQ338" t="str">
            <v/>
          </cell>
          <cell r="OR338" t="str">
            <v/>
          </cell>
          <cell r="OS338" t="str">
            <v/>
          </cell>
          <cell r="OT338" t="str">
            <v/>
          </cell>
          <cell r="OU338" t="str">
            <v/>
          </cell>
          <cell r="OV338" t="str">
            <v/>
          </cell>
          <cell r="OW338" t="str">
            <v/>
          </cell>
          <cell r="OX338" t="str">
            <v/>
          </cell>
          <cell r="OY338" t="str">
            <v/>
          </cell>
          <cell r="OZ338" t="str">
            <v/>
          </cell>
          <cell r="PA338" t="str">
            <v/>
          </cell>
          <cell r="PB338" t="str">
            <v/>
          </cell>
          <cell r="PC338" t="str">
            <v/>
          </cell>
          <cell r="PD338" t="str">
            <v/>
          </cell>
          <cell r="PE338" t="str">
            <v/>
          </cell>
          <cell r="PF338" t="str">
            <v/>
          </cell>
          <cell r="PG338" t="str">
            <v/>
          </cell>
          <cell r="PH338" t="str">
            <v/>
          </cell>
          <cell r="PI338" t="str">
            <v/>
          </cell>
          <cell r="PJ338" t="str">
            <v/>
          </cell>
          <cell r="PL338" t="str">
            <v/>
          </cell>
          <cell r="PM338" t="str">
            <v/>
          </cell>
          <cell r="PN338" t="str">
            <v/>
          </cell>
          <cell r="PO338" t="str">
            <v/>
          </cell>
          <cell r="PP338" t="str">
            <v/>
          </cell>
          <cell r="PQ338" t="str">
            <v/>
          </cell>
          <cell r="PR338" t="str">
            <v/>
          </cell>
          <cell r="PS338" t="str">
            <v/>
          </cell>
          <cell r="PT338" t="str">
            <v/>
          </cell>
          <cell r="PU338" t="str">
            <v/>
          </cell>
          <cell r="PV338" t="str">
            <v/>
          </cell>
          <cell r="PW338" t="str">
            <v/>
          </cell>
          <cell r="PX338" t="str">
            <v/>
          </cell>
          <cell r="PY338" t="str">
            <v/>
          </cell>
          <cell r="PZ338" t="str">
            <v/>
          </cell>
          <cell r="QA338" t="str">
            <v/>
          </cell>
          <cell r="QB338" t="str">
            <v/>
          </cell>
          <cell r="QC338" t="str">
            <v/>
          </cell>
          <cell r="QD338" t="str">
            <v/>
          </cell>
          <cell r="QE338" t="str">
            <v/>
          </cell>
          <cell r="QF338" t="str">
            <v/>
          </cell>
          <cell r="QG338" t="str">
            <v/>
          </cell>
          <cell r="QH338" t="str">
            <v/>
          </cell>
          <cell r="QI338" t="str">
            <v/>
          </cell>
          <cell r="QJ338" t="str">
            <v/>
          </cell>
          <cell r="QK338" t="str">
            <v/>
          </cell>
          <cell r="QL338" t="str">
            <v/>
          </cell>
          <cell r="QM338" t="str">
            <v/>
          </cell>
          <cell r="QN338" t="str">
            <v/>
          </cell>
          <cell r="QO338" t="str">
            <v/>
          </cell>
          <cell r="QP338" t="str">
            <v/>
          </cell>
          <cell r="QQ338" t="str">
            <v/>
          </cell>
          <cell r="QR338" t="str">
            <v/>
          </cell>
          <cell r="QS338" t="str">
            <v/>
          </cell>
          <cell r="QT338" t="str">
            <v/>
          </cell>
          <cell r="QU338" t="str">
            <v/>
          </cell>
          <cell r="QV338" t="str">
            <v/>
          </cell>
          <cell r="QW338" t="str">
            <v/>
          </cell>
          <cell r="QX338" t="str">
            <v/>
          </cell>
          <cell r="QY338" t="str">
            <v/>
          </cell>
          <cell r="QZ338" t="str">
            <v/>
          </cell>
          <cell r="RA338" t="str">
            <v/>
          </cell>
          <cell r="RB338" t="str">
            <v/>
          </cell>
          <cell r="RC338" t="str">
            <v/>
          </cell>
          <cell r="RD338" t="str">
            <v/>
          </cell>
          <cell r="RE338" t="str">
            <v/>
          </cell>
          <cell r="RF338" t="str">
            <v/>
          </cell>
          <cell r="RG338" t="str">
            <v/>
          </cell>
          <cell r="RH338" t="str">
            <v/>
          </cell>
          <cell r="RI338" t="str">
            <v/>
          </cell>
          <cell r="RL338">
            <v>0</v>
          </cell>
        </row>
        <row r="339">
          <cell r="NE339" t="str">
            <v/>
          </cell>
          <cell r="OQ339" t="str">
            <v/>
          </cell>
          <cell r="OR339" t="str">
            <v/>
          </cell>
          <cell r="OS339" t="str">
            <v/>
          </cell>
          <cell r="OT339" t="str">
            <v/>
          </cell>
          <cell r="OU339" t="str">
            <v/>
          </cell>
          <cell r="OV339" t="str">
            <v/>
          </cell>
          <cell r="OW339" t="str">
            <v/>
          </cell>
          <cell r="OX339" t="str">
            <v/>
          </cell>
          <cell r="OY339" t="str">
            <v/>
          </cell>
          <cell r="OZ339" t="str">
            <v/>
          </cell>
          <cell r="PA339" t="str">
            <v/>
          </cell>
          <cell r="PB339" t="str">
            <v/>
          </cell>
          <cell r="PC339" t="str">
            <v/>
          </cell>
          <cell r="PD339" t="str">
            <v/>
          </cell>
          <cell r="PE339" t="str">
            <v/>
          </cell>
          <cell r="PF339" t="str">
            <v/>
          </cell>
          <cell r="PG339" t="str">
            <v/>
          </cell>
          <cell r="PH339" t="str">
            <v/>
          </cell>
          <cell r="PI339" t="str">
            <v/>
          </cell>
          <cell r="PJ339" t="str">
            <v/>
          </cell>
          <cell r="PL339" t="str">
            <v/>
          </cell>
          <cell r="PM339" t="str">
            <v/>
          </cell>
          <cell r="PN339" t="str">
            <v/>
          </cell>
          <cell r="PO339" t="str">
            <v/>
          </cell>
          <cell r="PP339" t="str">
            <v/>
          </cell>
          <cell r="PQ339" t="str">
            <v/>
          </cell>
          <cell r="PR339" t="str">
            <v/>
          </cell>
          <cell r="PS339" t="str">
            <v/>
          </cell>
          <cell r="PT339" t="str">
            <v/>
          </cell>
          <cell r="PU339" t="str">
            <v/>
          </cell>
          <cell r="PV339" t="str">
            <v/>
          </cell>
          <cell r="PW339" t="str">
            <v/>
          </cell>
          <cell r="PX339" t="str">
            <v/>
          </cell>
          <cell r="PY339" t="str">
            <v/>
          </cell>
          <cell r="PZ339" t="str">
            <v/>
          </cell>
          <cell r="QA339" t="str">
            <v/>
          </cell>
          <cell r="QB339" t="str">
            <v/>
          </cell>
          <cell r="QC339" t="str">
            <v/>
          </cell>
          <cell r="QD339" t="str">
            <v/>
          </cell>
          <cell r="QE339" t="str">
            <v/>
          </cell>
          <cell r="QF339" t="str">
            <v/>
          </cell>
          <cell r="QG339" t="str">
            <v/>
          </cell>
          <cell r="QH339" t="str">
            <v/>
          </cell>
          <cell r="QI339" t="str">
            <v/>
          </cell>
          <cell r="QJ339" t="str">
            <v/>
          </cell>
          <cell r="QK339" t="str">
            <v/>
          </cell>
          <cell r="QL339" t="str">
            <v/>
          </cell>
          <cell r="QM339" t="str">
            <v/>
          </cell>
          <cell r="QN339" t="str">
            <v/>
          </cell>
          <cell r="QO339" t="str">
            <v/>
          </cell>
          <cell r="QP339" t="str">
            <v/>
          </cell>
          <cell r="QQ339" t="str">
            <v/>
          </cell>
          <cell r="QR339" t="str">
            <v/>
          </cell>
          <cell r="QS339" t="str">
            <v/>
          </cell>
          <cell r="QT339" t="str">
            <v/>
          </cell>
          <cell r="QU339" t="str">
            <v/>
          </cell>
          <cell r="QV339" t="str">
            <v/>
          </cell>
          <cell r="QW339" t="str">
            <v/>
          </cell>
          <cell r="QX339" t="str">
            <v/>
          </cell>
          <cell r="QY339" t="str">
            <v/>
          </cell>
          <cell r="QZ339" t="str">
            <v/>
          </cell>
          <cell r="RA339" t="str">
            <v/>
          </cell>
          <cell r="RB339" t="str">
            <v/>
          </cell>
          <cell r="RC339" t="str">
            <v/>
          </cell>
          <cell r="RD339" t="str">
            <v/>
          </cell>
          <cell r="RE339" t="str">
            <v/>
          </cell>
          <cell r="RF339" t="str">
            <v/>
          </cell>
          <cell r="RG339" t="str">
            <v/>
          </cell>
          <cell r="RH339" t="str">
            <v/>
          </cell>
          <cell r="RI339" t="str">
            <v/>
          </cell>
          <cell r="RL339">
            <v>0</v>
          </cell>
        </row>
        <row r="340">
          <cell r="NE340" t="str">
            <v/>
          </cell>
          <cell r="OQ340" t="str">
            <v/>
          </cell>
          <cell r="OR340" t="str">
            <v/>
          </cell>
          <cell r="OS340" t="str">
            <v/>
          </cell>
          <cell r="OT340" t="str">
            <v/>
          </cell>
          <cell r="OU340" t="str">
            <v/>
          </cell>
          <cell r="OV340" t="str">
            <v/>
          </cell>
          <cell r="OW340" t="str">
            <v/>
          </cell>
          <cell r="OX340" t="str">
            <v/>
          </cell>
          <cell r="OY340" t="str">
            <v/>
          </cell>
          <cell r="OZ340" t="str">
            <v/>
          </cell>
          <cell r="PA340" t="str">
            <v/>
          </cell>
          <cell r="PB340" t="str">
            <v/>
          </cell>
          <cell r="PC340" t="str">
            <v/>
          </cell>
          <cell r="PD340" t="str">
            <v/>
          </cell>
          <cell r="PE340" t="str">
            <v/>
          </cell>
          <cell r="PF340" t="str">
            <v/>
          </cell>
          <cell r="PG340" t="str">
            <v/>
          </cell>
          <cell r="PH340" t="str">
            <v/>
          </cell>
          <cell r="PI340" t="str">
            <v/>
          </cell>
          <cell r="PJ340" t="str">
            <v/>
          </cell>
          <cell r="PL340" t="str">
            <v/>
          </cell>
          <cell r="PM340" t="str">
            <v/>
          </cell>
          <cell r="PN340" t="str">
            <v/>
          </cell>
          <cell r="PO340" t="str">
            <v/>
          </cell>
          <cell r="PP340" t="str">
            <v/>
          </cell>
          <cell r="PQ340" t="str">
            <v/>
          </cell>
          <cell r="PR340" t="str">
            <v/>
          </cell>
          <cell r="PS340" t="str">
            <v/>
          </cell>
          <cell r="PT340" t="str">
            <v/>
          </cell>
          <cell r="PU340" t="str">
            <v/>
          </cell>
          <cell r="PV340" t="str">
            <v/>
          </cell>
          <cell r="PW340" t="str">
            <v/>
          </cell>
          <cell r="PX340" t="str">
            <v/>
          </cell>
          <cell r="PY340" t="str">
            <v/>
          </cell>
          <cell r="PZ340" t="str">
            <v/>
          </cell>
          <cell r="QA340" t="str">
            <v/>
          </cell>
          <cell r="QB340" t="str">
            <v/>
          </cell>
          <cell r="QC340" t="str">
            <v/>
          </cell>
          <cell r="QD340" t="str">
            <v/>
          </cell>
          <cell r="QE340" t="str">
            <v/>
          </cell>
          <cell r="QF340" t="str">
            <v/>
          </cell>
          <cell r="QG340" t="str">
            <v/>
          </cell>
          <cell r="QH340" t="str">
            <v/>
          </cell>
          <cell r="QI340" t="str">
            <v/>
          </cell>
          <cell r="QJ340" t="str">
            <v/>
          </cell>
          <cell r="QK340" t="str">
            <v/>
          </cell>
          <cell r="QL340" t="str">
            <v/>
          </cell>
          <cell r="QM340" t="str">
            <v/>
          </cell>
          <cell r="QN340" t="str">
            <v/>
          </cell>
          <cell r="QO340" t="str">
            <v/>
          </cell>
          <cell r="QP340" t="str">
            <v/>
          </cell>
          <cell r="QQ340" t="str">
            <v/>
          </cell>
          <cell r="QR340" t="str">
            <v/>
          </cell>
          <cell r="QS340" t="str">
            <v/>
          </cell>
          <cell r="QT340" t="str">
            <v/>
          </cell>
          <cell r="QU340" t="str">
            <v/>
          </cell>
          <cell r="QV340" t="str">
            <v/>
          </cell>
          <cell r="QW340" t="str">
            <v/>
          </cell>
          <cell r="QX340" t="str">
            <v/>
          </cell>
          <cell r="QY340" t="str">
            <v/>
          </cell>
          <cell r="QZ340" t="str">
            <v/>
          </cell>
          <cell r="RA340" t="str">
            <v/>
          </cell>
          <cell r="RB340" t="str">
            <v/>
          </cell>
          <cell r="RC340" t="str">
            <v/>
          </cell>
          <cell r="RD340" t="str">
            <v/>
          </cell>
          <cell r="RE340" t="str">
            <v/>
          </cell>
          <cell r="RF340" t="str">
            <v/>
          </cell>
          <cell r="RG340" t="str">
            <v/>
          </cell>
          <cell r="RH340" t="str">
            <v/>
          </cell>
          <cell r="RI340" t="str">
            <v/>
          </cell>
          <cell r="RL340">
            <v>0</v>
          </cell>
        </row>
        <row r="341">
          <cell r="NE341" t="str">
            <v/>
          </cell>
          <cell r="OQ341" t="str">
            <v/>
          </cell>
          <cell r="OR341" t="str">
            <v/>
          </cell>
          <cell r="OS341" t="str">
            <v/>
          </cell>
          <cell r="OT341" t="str">
            <v/>
          </cell>
          <cell r="OU341" t="str">
            <v/>
          </cell>
          <cell r="OV341" t="str">
            <v/>
          </cell>
          <cell r="OW341" t="str">
            <v/>
          </cell>
          <cell r="OX341" t="str">
            <v/>
          </cell>
          <cell r="OY341" t="str">
            <v/>
          </cell>
          <cell r="OZ341" t="str">
            <v/>
          </cell>
          <cell r="PA341" t="str">
            <v/>
          </cell>
          <cell r="PB341" t="str">
            <v/>
          </cell>
          <cell r="PC341" t="str">
            <v/>
          </cell>
          <cell r="PD341" t="str">
            <v/>
          </cell>
          <cell r="PE341" t="str">
            <v/>
          </cell>
          <cell r="PF341" t="str">
            <v/>
          </cell>
          <cell r="PG341" t="str">
            <v/>
          </cell>
          <cell r="PH341" t="str">
            <v/>
          </cell>
          <cell r="PI341" t="str">
            <v/>
          </cell>
          <cell r="PJ341" t="str">
            <v/>
          </cell>
          <cell r="PL341" t="str">
            <v/>
          </cell>
          <cell r="PM341" t="str">
            <v/>
          </cell>
          <cell r="PN341" t="str">
            <v/>
          </cell>
          <cell r="PO341" t="str">
            <v/>
          </cell>
          <cell r="PP341" t="str">
            <v/>
          </cell>
          <cell r="PQ341" t="str">
            <v/>
          </cell>
          <cell r="PR341" t="str">
            <v/>
          </cell>
          <cell r="PS341" t="str">
            <v/>
          </cell>
          <cell r="PT341" t="str">
            <v/>
          </cell>
          <cell r="PU341" t="str">
            <v/>
          </cell>
          <cell r="PV341" t="str">
            <v/>
          </cell>
          <cell r="PW341" t="str">
            <v/>
          </cell>
          <cell r="PX341" t="str">
            <v/>
          </cell>
          <cell r="PY341" t="str">
            <v/>
          </cell>
          <cell r="PZ341" t="str">
            <v/>
          </cell>
          <cell r="QA341" t="str">
            <v/>
          </cell>
          <cell r="QB341" t="str">
            <v/>
          </cell>
          <cell r="QC341" t="str">
            <v/>
          </cell>
          <cell r="QD341" t="str">
            <v/>
          </cell>
          <cell r="QE341" t="str">
            <v/>
          </cell>
          <cell r="QF341" t="str">
            <v/>
          </cell>
          <cell r="QG341" t="str">
            <v/>
          </cell>
          <cell r="QH341" t="str">
            <v/>
          </cell>
          <cell r="QI341" t="str">
            <v/>
          </cell>
          <cell r="QJ341" t="str">
            <v/>
          </cell>
          <cell r="QK341" t="str">
            <v/>
          </cell>
          <cell r="QL341" t="str">
            <v/>
          </cell>
          <cell r="QM341" t="str">
            <v/>
          </cell>
          <cell r="QN341" t="str">
            <v/>
          </cell>
          <cell r="QO341" t="str">
            <v/>
          </cell>
          <cell r="QP341" t="str">
            <v/>
          </cell>
          <cell r="QQ341" t="str">
            <v/>
          </cell>
          <cell r="QR341" t="str">
            <v/>
          </cell>
          <cell r="QS341" t="str">
            <v/>
          </cell>
          <cell r="QT341" t="str">
            <v/>
          </cell>
          <cell r="QU341" t="str">
            <v/>
          </cell>
          <cell r="QV341" t="str">
            <v/>
          </cell>
          <cell r="QW341" t="str">
            <v/>
          </cell>
          <cell r="QX341" t="str">
            <v/>
          </cell>
          <cell r="QY341" t="str">
            <v/>
          </cell>
          <cell r="QZ341" t="str">
            <v/>
          </cell>
          <cell r="RA341" t="str">
            <v/>
          </cell>
          <cell r="RB341" t="str">
            <v/>
          </cell>
          <cell r="RC341" t="str">
            <v/>
          </cell>
          <cell r="RD341" t="str">
            <v/>
          </cell>
          <cell r="RE341" t="str">
            <v/>
          </cell>
          <cell r="RF341" t="str">
            <v/>
          </cell>
          <cell r="RG341" t="str">
            <v/>
          </cell>
          <cell r="RH341" t="str">
            <v/>
          </cell>
          <cell r="RI341" t="str">
            <v/>
          </cell>
          <cell r="RL341">
            <v>0</v>
          </cell>
        </row>
        <row r="342">
          <cell r="NE342" t="str">
            <v/>
          </cell>
          <cell r="OQ342" t="str">
            <v/>
          </cell>
          <cell r="OR342" t="str">
            <v/>
          </cell>
          <cell r="OS342" t="str">
            <v/>
          </cell>
          <cell r="OT342" t="str">
            <v/>
          </cell>
          <cell r="OU342" t="str">
            <v/>
          </cell>
          <cell r="OV342" t="str">
            <v/>
          </cell>
          <cell r="OW342" t="str">
            <v/>
          </cell>
          <cell r="OX342" t="str">
            <v/>
          </cell>
          <cell r="OY342" t="str">
            <v/>
          </cell>
          <cell r="OZ342" t="str">
            <v/>
          </cell>
          <cell r="PA342" t="str">
            <v/>
          </cell>
          <cell r="PB342" t="str">
            <v/>
          </cell>
          <cell r="PC342" t="str">
            <v/>
          </cell>
          <cell r="PD342" t="str">
            <v/>
          </cell>
          <cell r="PE342" t="str">
            <v/>
          </cell>
          <cell r="PF342" t="str">
            <v/>
          </cell>
          <cell r="PG342" t="str">
            <v/>
          </cell>
          <cell r="PH342" t="str">
            <v/>
          </cell>
          <cell r="PI342" t="str">
            <v/>
          </cell>
          <cell r="PJ342" t="str">
            <v/>
          </cell>
          <cell r="PL342" t="str">
            <v/>
          </cell>
          <cell r="PM342" t="str">
            <v/>
          </cell>
          <cell r="PN342" t="str">
            <v/>
          </cell>
          <cell r="PO342" t="str">
            <v/>
          </cell>
          <cell r="PP342" t="str">
            <v/>
          </cell>
          <cell r="PQ342" t="str">
            <v/>
          </cell>
          <cell r="PR342" t="str">
            <v/>
          </cell>
          <cell r="PS342" t="str">
            <v/>
          </cell>
          <cell r="PT342" t="str">
            <v/>
          </cell>
          <cell r="PU342" t="str">
            <v/>
          </cell>
          <cell r="PV342" t="str">
            <v/>
          </cell>
          <cell r="PW342" t="str">
            <v/>
          </cell>
          <cell r="PX342" t="str">
            <v/>
          </cell>
          <cell r="PY342" t="str">
            <v/>
          </cell>
          <cell r="PZ342" t="str">
            <v/>
          </cell>
          <cell r="QA342" t="str">
            <v/>
          </cell>
          <cell r="QB342" t="str">
            <v/>
          </cell>
          <cell r="QC342" t="str">
            <v/>
          </cell>
          <cell r="QD342" t="str">
            <v/>
          </cell>
          <cell r="QE342" t="str">
            <v/>
          </cell>
          <cell r="QF342" t="str">
            <v/>
          </cell>
          <cell r="QG342" t="str">
            <v/>
          </cell>
          <cell r="QH342" t="str">
            <v/>
          </cell>
          <cell r="QI342" t="str">
            <v/>
          </cell>
          <cell r="QJ342" t="str">
            <v/>
          </cell>
          <cell r="QK342" t="str">
            <v/>
          </cell>
          <cell r="QL342" t="str">
            <v/>
          </cell>
          <cell r="QM342" t="str">
            <v/>
          </cell>
          <cell r="QN342" t="str">
            <v/>
          </cell>
          <cell r="QO342" t="str">
            <v/>
          </cell>
          <cell r="QP342" t="str">
            <v/>
          </cell>
          <cell r="QQ342" t="str">
            <v/>
          </cell>
          <cell r="QR342" t="str">
            <v/>
          </cell>
          <cell r="QS342" t="str">
            <v/>
          </cell>
          <cell r="QT342" t="str">
            <v/>
          </cell>
          <cell r="QU342" t="str">
            <v/>
          </cell>
          <cell r="QV342" t="str">
            <v/>
          </cell>
          <cell r="QW342" t="str">
            <v/>
          </cell>
          <cell r="QX342" t="str">
            <v/>
          </cell>
          <cell r="QY342" t="str">
            <v/>
          </cell>
          <cell r="QZ342" t="str">
            <v/>
          </cell>
          <cell r="RA342" t="str">
            <v/>
          </cell>
          <cell r="RB342" t="str">
            <v/>
          </cell>
          <cell r="RC342" t="str">
            <v/>
          </cell>
          <cell r="RD342" t="str">
            <v/>
          </cell>
          <cell r="RE342" t="str">
            <v/>
          </cell>
          <cell r="RF342" t="str">
            <v/>
          </cell>
          <cell r="RG342" t="str">
            <v/>
          </cell>
          <cell r="RH342" t="str">
            <v/>
          </cell>
          <cell r="RI342" t="str">
            <v/>
          </cell>
          <cell r="RL342">
            <v>0</v>
          </cell>
        </row>
        <row r="343">
          <cell r="NE343" t="str">
            <v/>
          </cell>
          <cell r="OQ343" t="str">
            <v/>
          </cell>
          <cell r="OR343" t="str">
            <v/>
          </cell>
          <cell r="OS343" t="str">
            <v/>
          </cell>
          <cell r="OT343" t="str">
            <v/>
          </cell>
          <cell r="OU343" t="str">
            <v/>
          </cell>
          <cell r="OV343" t="str">
            <v/>
          </cell>
          <cell r="OW343" t="str">
            <v/>
          </cell>
          <cell r="OX343" t="str">
            <v/>
          </cell>
          <cell r="OY343" t="str">
            <v/>
          </cell>
          <cell r="OZ343" t="str">
            <v/>
          </cell>
          <cell r="PA343" t="str">
            <v/>
          </cell>
          <cell r="PB343" t="str">
            <v/>
          </cell>
          <cell r="PC343" t="str">
            <v/>
          </cell>
          <cell r="PD343" t="str">
            <v/>
          </cell>
          <cell r="PE343" t="str">
            <v/>
          </cell>
          <cell r="PF343" t="str">
            <v/>
          </cell>
          <cell r="PG343" t="str">
            <v/>
          </cell>
          <cell r="PH343" t="str">
            <v/>
          </cell>
          <cell r="PI343" t="str">
            <v/>
          </cell>
          <cell r="PJ343" t="str">
            <v/>
          </cell>
          <cell r="PL343" t="str">
            <v/>
          </cell>
          <cell r="PM343" t="str">
            <v/>
          </cell>
          <cell r="PN343" t="str">
            <v/>
          </cell>
          <cell r="PO343" t="str">
            <v/>
          </cell>
          <cell r="PP343" t="str">
            <v/>
          </cell>
          <cell r="PQ343" t="str">
            <v/>
          </cell>
          <cell r="PR343" t="str">
            <v/>
          </cell>
          <cell r="PS343" t="str">
            <v/>
          </cell>
          <cell r="PT343" t="str">
            <v/>
          </cell>
          <cell r="PU343" t="str">
            <v/>
          </cell>
          <cell r="PV343" t="str">
            <v/>
          </cell>
          <cell r="PW343" t="str">
            <v/>
          </cell>
          <cell r="PX343" t="str">
            <v/>
          </cell>
          <cell r="PY343" t="str">
            <v/>
          </cell>
          <cell r="PZ343" t="str">
            <v/>
          </cell>
          <cell r="QA343" t="str">
            <v/>
          </cell>
          <cell r="QB343" t="str">
            <v/>
          </cell>
          <cell r="QC343" t="str">
            <v/>
          </cell>
          <cell r="QD343" t="str">
            <v/>
          </cell>
          <cell r="QE343" t="str">
            <v/>
          </cell>
          <cell r="QF343" t="str">
            <v/>
          </cell>
          <cell r="QG343" t="str">
            <v/>
          </cell>
          <cell r="QH343" t="str">
            <v/>
          </cell>
          <cell r="QI343" t="str">
            <v/>
          </cell>
          <cell r="QJ343" t="str">
            <v/>
          </cell>
          <cell r="QK343" t="str">
            <v/>
          </cell>
          <cell r="QL343" t="str">
            <v/>
          </cell>
          <cell r="QM343" t="str">
            <v/>
          </cell>
          <cell r="QN343" t="str">
            <v/>
          </cell>
          <cell r="QO343" t="str">
            <v/>
          </cell>
          <cell r="QP343" t="str">
            <v/>
          </cell>
          <cell r="QQ343" t="str">
            <v/>
          </cell>
          <cell r="QR343" t="str">
            <v/>
          </cell>
          <cell r="QS343" t="str">
            <v/>
          </cell>
          <cell r="QT343" t="str">
            <v/>
          </cell>
          <cell r="QU343" t="str">
            <v/>
          </cell>
          <cell r="QV343" t="str">
            <v/>
          </cell>
          <cell r="QW343" t="str">
            <v/>
          </cell>
          <cell r="QX343" t="str">
            <v/>
          </cell>
          <cell r="QY343" t="str">
            <v/>
          </cell>
          <cell r="QZ343" t="str">
            <v/>
          </cell>
          <cell r="RA343" t="str">
            <v/>
          </cell>
          <cell r="RB343" t="str">
            <v/>
          </cell>
          <cell r="RC343" t="str">
            <v/>
          </cell>
          <cell r="RD343" t="str">
            <v/>
          </cell>
          <cell r="RE343" t="str">
            <v/>
          </cell>
          <cell r="RF343" t="str">
            <v/>
          </cell>
          <cell r="RG343" t="str">
            <v/>
          </cell>
          <cell r="RH343" t="str">
            <v/>
          </cell>
          <cell r="RI343" t="str">
            <v/>
          </cell>
          <cell r="RL343">
            <v>0</v>
          </cell>
        </row>
        <row r="344">
          <cell r="NE344" t="str">
            <v/>
          </cell>
          <cell r="OQ344" t="str">
            <v/>
          </cell>
          <cell r="OR344" t="str">
            <v/>
          </cell>
          <cell r="OS344" t="str">
            <v/>
          </cell>
          <cell r="OT344" t="str">
            <v/>
          </cell>
          <cell r="OU344" t="str">
            <v/>
          </cell>
          <cell r="OV344" t="str">
            <v/>
          </cell>
          <cell r="OW344" t="str">
            <v/>
          </cell>
          <cell r="OX344" t="str">
            <v/>
          </cell>
          <cell r="OY344" t="str">
            <v/>
          </cell>
          <cell r="OZ344" t="str">
            <v/>
          </cell>
          <cell r="PA344" t="str">
            <v/>
          </cell>
          <cell r="PB344" t="str">
            <v/>
          </cell>
          <cell r="PC344" t="str">
            <v/>
          </cell>
          <cell r="PD344" t="str">
            <v/>
          </cell>
          <cell r="PE344" t="str">
            <v/>
          </cell>
          <cell r="PF344" t="str">
            <v/>
          </cell>
          <cell r="PG344" t="str">
            <v/>
          </cell>
          <cell r="PH344" t="str">
            <v/>
          </cell>
          <cell r="PI344" t="str">
            <v/>
          </cell>
          <cell r="PJ344" t="str">
            <v/>
          </cell>
          <cell r="PL344" t="str">
            <v/>
          </cell>
          <cell r="PM344" t="str">
            <v/>
          </cell>
          <cell r="PN344" t="str">
            <v/>
          </cell>
          <cell r="PO344" t="str">
            <v/>
          </cell>
          <cell r="PP344" t="str">
            <v/>
          </cell>
          <cell r="PQ344" t="str">
            <v/>
          </cell>
          <cell r="PR344" t="str">
            <v/>
          </cell>
          <cell r="PS344" t="str">
            <v/>
          </cell>
          <cell r="PT344" t="str">
            <v/>
          </cell>
          <cell r="PU344" t="str">
            <v/>
          </cell>
          <cell r="PV344" t="str">
            <v/>
          </cell>
          <cell r="PW344" t="str">
            <v/>
          </cell>
          <cell r="PX344" t="str">
            <v/>
          </cell>
          <cell r="PY344" t="str">
            <v/>
          </cell>
          <cell r="PZ344" t="str">
            <v/>
          </cell>
          <cell r="QA344" t="str">
            <v/>
          </cell>
          <cell r="QB344" t="str">
            <v/>
          </cell>
          <cell r="QC344" t="str">
            <v/>
          </cell>
          <cell r="QD344" t="str">
            <v/>
          </cell>
          <cell r="QE344" t="str">
            <v/>
          </cell>
          <cell r="QF344" t="str">
            <v/>
          </cell>
          <cell r="QG344" t="str">
            <v/>
          </cell>
          <cell r="QH344" t="str">
            <v/>
          </cell>
          <cell r="QI344" t="str">
            <v/>
          </cell>
          <cell r="QJ344" t="str">
            <v/>
          </cell>
          <cell r="QK344" t="str">
            <v/>
          </cell>
          <cell r="QL344" t="str">
            <v/>
          </cell>
          <cell r="QM344" t="str">
            <v/>
          </cell>
          <cell r="QN344" t="str">
            <v/>
          </cell>
          <cell r="QO344" t="str">
            <v/>
          </cell>
          <cell r="QP344" t="str">
            <v/>
          </cell>
          <cell r="QQ344" t="str">
            <v/>
          </cell>
          <cell r="QR344" t="str">
            <v/>
          </cell>
          <cell r="QS344" t="str">
            <v/>
          </cell>
          <cell r="QT344" t="str">
            <v/>
          </cell>
          <cell r="QU344" t="str">
            <v/>
          </cell>
          <cell r="QV344" t="str">
            <v/>
          </cell>
          <cell r="QW344" t="str">
            <v/>
          </cell>
          <cell r="QX344" t="str">
            <v/>
          </cell>
          <cell r="QY344" t="str">
            <v/>
          </cell>
          <cell r="QZ344" t="str">
            <v/>
          </cell>
          <cell r="RA344" t="str">
            <v/>
          </cell>
          <cell r="RB344" t="str">
            <v/>
          </cell>
          <cell r="RC344" t="str">
            <v/>
          </cell>
          <cell r="RD344" t="str">
            <v/>
          </cell>
          <cell r="RE344" t="str">
            <v/>
          </cell>
          <cell r="RF344" t="str">
            <v/>
          </cell>
          <cell r="RG344" t="str">
            <v/>
          </cell>
          <cell r="RH344" t="str">
            <v/>
          </cell>
          <cell r="RI344" t="str">
            <v/>
          </cell>
          <cell r="RL344">
            <v>0</v>
          </cell>
        </row>
        <row r="345">
          <cell r="NE345" t="str">
            <v/>
          </cell>
          <cell r="OQ345" t="str">
            <v/>
          </cell>
          <cell r="OR345" t="str">
            <v/>
          </cell>
          <cell r="OS345" t="str">
            <v/>
          </cell>
          <cell r="OT345" t="str">
            <v/>
          </cell>
          <cell r="OU345" t="str">
            <v/>
          </cell>
          <cell r="OV345" t="str">
            <v/>
          </cell>
          <cell r="OW345" t="str">
            <v/>
          </cell>
          <cell r="OX345" t="str">
            <v/>
          </cell>
          <cell r="OY345" t="str">
            <v/>
          </cell>
          <cell r="OZ345" t="str">
            <v/>
          </cell>
          <cell r="PA345" t="str">
            <v/>
          </cell>
          <cell r="PB345" t="str">
            <v/>
          </cell>
          <cell r="PC345" t="str">
            <v/>
          </cell>
          <cell r="PD345" t="str">
            <v/>
          </cell>
          <cell r="PE345" t="str">
            <v/>
          </cell>
          <cell r="PF345" t="str">
            <v/>
          </cell>
          <cell r="PG345" t="str">
            <v/>
          </cell>
          <cell r="PH345" t="str">
            <v/>
          </cell>
          <cell r="PI345" t="str">
            <v/>
          </cell>
          <cell r="PJ345" t="str">
            <v/>
          </cell>
          <cell r="PL345" t="str">
            <v/>
          </cell>
          <cell r="PM345" t="str">
            <v/>
          </cell>
          <cell r="PN345" t="str">
            <v/>
          </cell>
          <cell r="PO345" t="str">
            <v/>
          </cell>
          <cell r="PP345" t="str">
            <v/>
          </cell>
          <cell r="PQ345" t="str">
            <v/>
          </cell>
          <cell r="PR345" t="str">
            <v/>
          </cell>
          <cell r="PS345" t="str">
            <v/>
          </cell>
          <cell r="PT345" t="str">
            <v/>
          </cell>
          <cell r="PU345" t="str">
            <v/>
          </cell>
          <cell r="PV345" t="str">
            <v/>
          </cell>
          <cell r="PW345" t="str">
            <v/>
          </cell>
          <cell r="PX345" t="str">
            <v/>
          </cell>
          <cell r="PY345" t="str">
            <v/>
          </cell>
          <cell r="PZ345" t="str">
            <v/>
          </cell>
          <cell r="QA345" t="str">
            <v/>
          </cell>
          <cell r="QB345" t="str">
            <v/>
          </cell>
          <cell r="QC345" t="str">
            <v/>
          </cell>
          <cell r="QD345" t="str">
            <v/>
          </cell>
          <cell r="QE345" t="str">
            <v/>
          </cell>
          <cell r="QF345" t="str">
            <v/>
          </cell>
          <cell r="QG345" t="str">
            <v/>
          </cell>
          <cell r="QH345" t="str">
            <v/>
          </cell>
          <cell r="QI345" t="str">
            <v/>
          </cell>
          <cell r="QJ345" t="str">
            <v/>
          </cell>
          <cell r="QK345" t="str">
            <v/>
          </cell>
          <cell r="QL345" t="str">
            <v/>
          </cell>
          <cell r="QM345" t="str">
            <v/>
          </cell>
          <cell r="QN345" t="str">
            <v/>
          </cell>
          <cell r="QO345" t="str">
            <v/>
          </cell>
          <cell r="QP345" t="str">
            <v/>
          </cell>
          <cell r="QQ345" t="str">
            <v/>
          </cell>
          <cell r="QR345" t="str">
            <v/>
          </cell>
          <cell r="QS345" t="str">
            <v/>
          </cell>
          <cell r="QT345" t="str">
            <v/>
          </cell>
          <cell r="QU345" t="str">
            <v/>
          </cell>
          <cell r="QV345" t="str">
            <v/>
          </cell>
          <cell r="QW345" t="str">
            <v/>
          </cell>
          <cell r="QX345" t="str">
            <v/>
          </cell>
          <cell r="QY345" t="str">
            <v/>
          </cell>
          <cell r="QZ345" t="str">
            <v/>
          </cell>
          <cell r="RA345" t="str">
            <v/>
          </cell>
          <cell r="RB345" t="str">
            <v/>
          </cell>
          <cell r="RC345" t="str">
            <v/>
          </cell>
          <cell r="RD345" t="str">
            <v/>
          </cell>
          <cell r="RE345" t="str">
            <v/>
          </cell>
          <cell r="RF345" t="str">
            <v/>
          </cell>
          <cell r="RG345" t="str">
            <v/>
          </cell>
          <cell r="RH345" t="str">
            <v/>
          </cell>
          <cell r="RI345" t="str">
            <v/>
          </cell>
          <cell r="RL345">
            <v>0</v>
          </cell>
        </row>
        <row r="346">
          <cell r="NE346" t="str">
            <v/>
          </cell>
          <cell r="OQ346" t="str">
            <v/>
          </cell>
          <cell r="OR346" t="str">
            <v/>
          </cell>
          <cell r="OS346" t="str">
            <v/>
          </cell>
          <cell r="OT346" t="str">
            <v/>
          </cell>
          <cell r="OU346" t="str">
            <v/>
          </cell>
          <cell r="OV346" t="str">
            <v/>
          </cell>
          <cell r="OW346" t="str">
            <v/>
          </cell>
          <cell r="OX346" t="str">
            <v/>
          </cell>
          <cell r="OY346" t="str">
            <v/>
          </cell>
          <cell r="OZ346" t="str">
            <v/>
          </cell>
          <cell r="PA346" t="str">
            <v/>
          </cell>
          <cell r="PB346" t="str">
            <v/>
          </cell>
          <cell r="PC346" t="str">
            <v/>
          </cell>
          <cell r="PD346" t="str">
            <v/>
          </cell>
          <cell r="PE346" t="str">
            <v/>
          </cell>
          <cell r="PF346" t="str">
            <v/>
          </cell>
          <cell r="PG346" t="str">
            <v/>
          </cell>
          <cell r="PH346" t="str">
            <v/>
          </cell>
          <cell r="PI346" t="str">
            <v/>
          </cell>
          <cell r="PJ346" t="str">
            <v/>
          </cell>
          <cell r="PL346" t="str">
            <v/>
          </cell>
          <cell r="PM346" t="str">
            <v/>
          </cell>
          <cell r="PN346" t="str">
            <v/>
          </cell>
          <cell r="PO346" t="str">
            <v/>
          </cell>
          <cell r="PP346" t="str">
            <v/>
          </cell>
          <cell r="PQ346" t="str">
            <v/>
          </cell>
          <cell r="PR346" t="str">
            <v/>
          </cell>
          <cell r="PS346" t="str">
            <v/>
          </cell>
          <cell r="PT346" t="str">
            <v/>
          </cell>
          <cell r="PU346" t="str">
            <v/>
          </cell>
          <cell r="PV346" t="str">
            <v/>
          </cell>
          <cell r="PW346" t="str">
            <v/>
          </cell>
          <cell r="PX346" t="str">
            <v/>
          </cell>
          <cell r="PY346" t="str">
            <v/>
          </cell>
          <cell r="PZ346" t="str">
            <v/>
          </cell>
          <cell r="QA346" t="str">
            <v/>
          </cell>
          <cell r="QB346" t="str">
            <v/>
          </cell>
          <cell r="QC346" t="str">
            <v/>
          </cell>
          <cell r="QD346" t="str">
            <v/>
          </cell>
          <cell r="QE346" t="str">
            <v/>
          </cell>
          <cell r="QF346" t="str">
            <v/>
          </cell>
          <cell r="QG346" t="str">
            <v/>
          </cell>
          <cell r="QH346" t="str">
            <v/>
          </cell>
          <cell r="QI346" t="str">
            <v/>
          </cell>
          <cell r="QJ346" t="str">
            <v/>
          </cell>
          <cell r="QK346" t="str">
            <v/>
          </cell>
          <cell r="QL346" t="str">
            <v/>
          </cell>
          <cell r="QM346" t="str">
            <v/>
          </cell>
          <cell r="QN346" t="str">
            <v/>
          </cell>
          <cell r="QO346" t="str">
            <v/>
          </cell>
          <cell r="QP346" t="str">
            <v/>
          </cell>
          <cell r="QQ346" t="str">
            <v/>
          </cell>
          <cell r="QR346" t="str">
            <v/>
          </cell>
          <cell r="QS346" t="str">
            <v/>
          </cell>
          <cell r="QT346" t="str">
            <v/>
          </cell>
          <cell r="QU346" t="str">
            <v/>
          </cell>
          <cell r="QV346" t="str">
            <v/>
          </cell>
          <cell r="QW346" t="str">
            <v/>
          </cell>
          <cell r="QX346" t="str">
            <v/>
          </cell>
          <cell r="QY346" t="str">
            <v/>
          </cell>
          <cell r="QZ346" t="str">
            <v/>
          </cell>
          <cell r="RA346" t="str">
            <v/>
          </cell>
          <cell r="RB346" t="str">
            <v/>
          </cell>
          <cell r="RC346" t="str">
            <v/>
          </cell>
          <cell r="RD346" t="str">
            <v/>
          </cell>
          <cell r="RE346" t="str">
            <v/>
          </cell>
          <cell r="RF346" t="str">
            <v/>
          </cell>
          <cell r="RG346" t="str">
            <v/>
          </cell>
          <cell r="RH346" t="str">
            <v/>
          </cell>
          <cell r="RI346" t="str">
            <v/>
          </cell>
          <cell r="RL346">
            <v>0</v>
          </cell>
        </row>
        <row r="347">
          <cell r="NE347" t="str">
            <v/>
          </cell>
          <cell r="OQ347" t="str">
            <v/>
          </cell>
          <cell r="OR347" t="str">
            <v/>
          </cell>
          <cell r="OS347" t="str">
            <v/>
          </cell>
          <cell r="OT347" t="str">
            <v/>
          </cell>
          <cell r="OU347" t="str">
            <v/>
          </cell>
          <cell r="OV347" t="str">
            <v/>
          </cell>
          <cell r="OW347" t="str">
            <v/>
          </cell>
          <cell r="OX347" t="str">
            <v/>
          </cell>
          <cell r="OY347" t="str">
            <v/>
          </cell>
          <cell r="OZ347" t="str">
            <v/>
          </cell>
          <cell r="PA347" t="str">
            <v/>
          </cell>
          <cell r="PB347" t="str">
            <v/>
          </cell>
          <cell r="PC347" t="str">
            <v/>
          </cell>
          <cell r="PD347" t="str">
            <v/>
          </cell>
          <cell r="PE347" t="str">
            <v/>
          </cell>
          <cell r="PF347" t="str">
            <v/>
          </cell>
          <cell r="PG347" t="str">
            <v/>
          </cell>
          <cell r="PH347" t="str">
            <v/>
          </cell>
          <cell r="PI347" t="str">
            <v/>
          </cell>
          <cell r="PJ347" t="str">
            <v/>
          </cell>
          <cell r="PL347" t="str">
            <v/>
          </cell>
          <cell r="PM347" t="str">
            <v/>
          </cell>
          <cell r="PN347" t="str">
            <v/>
          </cell>
          <cell r="PO347" t="str">
            <v/>
          </cell>
          <cell r="PP347" t="str">
            <v/>
          </cell>
          <cell r="PQ347" t="str">
            <v/>
          </cell>
          <cell r="PR347" t="str">
            <v/>
          </cell>
          <cell r="PS347" t="str">
            <v/>
          </cell>
          <cell r="PT347" t="str">
            <v/>
          </cell>
          <cell r="PU347" t="str">
            <v/>
          </cell>
          <cell r="PV347" t="str">
            <v/>
          </cell>
          <cell r="PW347" t="str">
            <v/>
          </cell>
          <cell r="PX347" t="str">
            <v/>
          </cell>
          <cell r="PY347" t="str">
            <v/>
          </cell>
          <cell r="PZ347" t="str">
            <v/>
          </cell>
          <cell r="QA347" t="str">
            <v/>
          </cell>
          <cell r="QB347" t="str">
            <v/>
          </cell>
          <cell r="QC347" t="str">
            <v/>
          </cell>
          <cell r="QD347" t="str">
            <v/>
          </cell>
          <cell r="QE347" t="str">
            <v/>
          </cell>
          <cell r="QF347" t="str">
            <v/>
          </cell>
          <cell r="QG347" t="str">
            <v/>
          </cell>
          <cell r="QH347" t="str">
            <v/>
          </cell>
          <cell r="QI347" t="str">
            <v/>
          </cell>
          <cell r="QJ347" t="str">
            <v/>
          </cell>
          <cell r="QK347" t="str">
            <v/>
          </cell>
          <cell r="QL347" t="str">
            <v/>
          </cell>
          <cell r="QM347" t="str">
            <v/>
          </cell>
          <cell r="QN347" t="str">
            <v/>
          </cell>
          <cell r="QO347" t="str">
            <v/>
          </cell>
          <cell r="QP347" t="str">
            <v/>
          </cell>
          <cell r="QQ347" t="str">
            <v/>
          </cell>
          <cell r="QR347" t="str">
            <v/>
          </cell>
          <cell r="QS347" t="str">
            <v/>
          </cell>
          <cell r="QT347" t="str">
            <v/>
          </cell>
          <cell r="QU347" t="str">
            <v/>
          </cell>
          <cell r="QV347" t="str">
            <v/>
          </cell>
          <cell r="QW347" t="str">
            <v/>
          </cell>
          <cell r="QX347" t="str">
            <v/>
          </cell>
          <cell r="QY347" t="str">
            <v/>
          </cell>
          <cell r="QZ347" t="str">
            <v/>
          </cell>
          <cell r="RA347" t="str">
            <v/>
          </cell>
          <cell r="RB347" t="str">
            <v/>
          </cell>
          <cell r="RC347" t="str">
            <v/>
          </cell>
          <cell r="RD347" t="str">
            <v/>
          </cell>
          <cell r="RE347" t="str">
            <v/>
          </cell>
          <cell r="RF347" t="str">
            <v/>
          </cell>
          <cell r="RG347" t="str">
            <v/>
          </cell>
          <cell r="RH347" t="str">
            <v/>
          </cell>
          <cell r="RI347" t="str">
            <v/>
          </cell>
          <cell r="RL347">
            <v>0</v>
          </cell>
        </row>
        <row r="348">
          <cell r="NE348" t="str">
            <v/>
          </cell>
          <cell r="OQ348" t="str">
            <v/>
          </cell>
          <cell r="OR348" t="str">
            <v/>
          </cell>
          <cell r="OS348" t="str">
            <v/>
          </cell>
          <cell r="OT348" t="str">
            <v/>
          </cell>
          <cell r="OU348" t="str">
            <v/>
          </cell>
          <cell r="OV348" t="str">
            <v/>
          </cell>
          <cell r="OW348" t="str">
            <v/>
          </cell>
          <cell r="OX348" t="str">
            <v/>
          </cell>
          <cell r="OY348" t="str">
            <v/>
          </cell>
          <cell r="OZ348" t="str">
            <v/>
          </cell>
          <cell r="PA348" t="str">
            <v/>
          </cell>
          <cell r="PB348" t="str">
            <v/>
          </cell>
          <cell r="PC348" t="str">
            <v/>
          </cell>
          <cell r="PD348" t="str">
            <v/>
          </cell>
          <cell r="PE348" t="str">
            <v/>
          </cell>
          <cell r="PF348" t="str">
            <v/>
          </cell>
          <cell r="PG348" t="str">
            <v/>
          </cell>
          <cell r="PH348" t="str">
            <v/>
          </cell>
          <cell r="PI348" t="str">
            <v/>
          </cell>
          <cell r="PJ348" t="str">
            <v/>
          </cell>
          <cell r="PL348" t="str">
            <v/>
          </cell>
          <cell r="PM348" t="str">
            <v/>
          </cell>
          <cell r="PN348" t="str">
            <v/>
          </cell>
          <cell r="PO348" t="str">
            <v/>
          </cell>
          <cell r="PP348" t="str">
            <v/>
          </cell>
          <cell r="PQ348" t="str">
            <v/>
          </cell>
          <cell r="PR348" t="str">
            <v/>
          </cell>
          <cell r="PS348" t="str">
            <v/>
          </cell>
          <cell r="PT348" t="str">
            <v/>
          </cell>
          <cell r="PU348" t="str">
            <v/>
          </cell>
          <cell r="PV348" t="str">
            <v/>
          </cell>
          <cell r="PW348" t="str">
            <v/>
          </cell>
          <cell r="PX348" t="str">
            <v/>
          </cell>
          <cell r="PY348" t="str">
            <v/>
          </cell>
          <cell r="PZ348" t="str">
            <v/>
          </cell>
          <cell r="QA348" t="str">
            <v/>
          </cell>
          <cell r="QB348" t="str">
            <v/>
          </cell>
          <cell r="QC348" t="str">
            <v/>
          </cell>
          <cell r="QD348" t="str">
            <v/>
          </cell>
          <cell r="QE348" t="str">
            <v/>
          </cell>
          <cell r="QF348" t="str">
            <v/>
          </cell>
          <cell r="QG348" t="str">
            <v/>
          </cell>
          <cell r="QH348" t="str">
            <v/>
          </cell>
          <cell r="QI348" t="str">
            <v/>
          </cell>
          <cell r="QJ348" t="str">
            <v/>
          </cell>
          <cell r="QK348" t="str">
            <v/>
          </cell>
          <cell r="QL348" t="str">
            <v/>
          </cell>
          <cell r="QM348" t="str">
            <v/>
          </cell>
          <cell r="QN348" t="str">
            <v/>
          </cell>
          <cell r="QO348" t="str">
            <v/>
          </cell>
          <cell r="QP348" t="str">
            <v/>
          </cell>
          <cell r="QQ348" t="str">
            <v/>
          </cell>
          <cell r="QR348" t="str">
            <v/>
          </cell>
          <cell r="QS348" t="str">
            <v/>
          </cell>
          <cell r="QT348" t="str">
            <v/>
          </cell>
          <cell r="QU348" t="str">
            <v/>
          </cell>
          <cell r="QV348" t="str">
            <v/>
          </cell>
          <cell r="QW348" t="str">
            <v/>
          </cell>
          <cell r="QX348" t="str">
            <v/>
          </cell>
          <cell r="QY348" t="str">
            <v/>
          </cell>
          <cell r="QZ348" t="str">
            <v/>
          </cell>
          <cell r="RA348" t="str">
            <v/>
          </cell>
          <cell r="RB348" t="str">
            <v/>
          </cell>
          <cell r="RC348" t="str">
            <v/>
          </cell>
          <cell r="RD348" t="str">
            <v/>
          </cell>
          <cell r="RE348" t="str">
            <v/>
          </cell>
          <cell r="RF348" t="str">
            <v/>
          </cell>
          <cell r="RG348" t="str">
            <v/>
          </cell>
          <cell r="RH348" t="str">
            <v/>
          </cell>
          <cell r="RI348" t="str">
            <v/>
          </cell>
          <cell r="RL348">
            <v>0</v>
          </cell>
        </row>
        <row r="349">
          <cell r="NE349" t="str">
            <v/>
          </cell>
          <cell r="OQ349" t="str">
            <v/>
          </cell>
          <cell r="OR349" t="str">
            <v/>
          </cell>
          <cell r="OS349" t="str">
            <v/>
          </cell>
          <cell r="OT349" t="str">
            <v/>
          </cell>
          <cell r="OU349" t="str">
            <v/>
          </cell>
          <cell r="OV349" t="str">
            <v/>
          </cell>
          <cell r="OW349" t="str">
            <v/>
          </cell>
          <cell r="OX349" t="str">
            <v/>
          </cell>
          <cell r="OY349" t="str">
            <v/>
          </cell>
          <cell r="OZ349" t="str">
            <v/>
          </cell>
          <cell r="PA349" t="str">
            <v/>
          </cell>
          <cell r="PB349" t="str">
            <v/>
          </cell>
          <cell r="PC349" t="str">
            <v/>
          </cell>
          <cell r="PD349" t="str">
            <v/>
          </cell>
          <cell r="PE349" t="str">
            <v/>
          </cell>
          <cell r="PF349" t="str">
            <v/>
          </cell>
          <cell r="PG349" t="str">
            <v/>
          </cell>
          <cell r="PH349" t="str">
            <v/>
          </cell>
          <cell r="PI349" t="str">
            <v/>
          </cell>
          <cell r="PJ349" t="str">
            <v/>
          </cell>
          <cell r="PL349" t="str">
            <v/>
          </cell>
          <cell r="PM349" t="str">
            <v/>
          </cell>
          <cell r="PN349" t="str">
            <v/>
          </cell>
          <cell r="PO349" t="str">
            <v/>
          </cell>
          <cell r="PP349" t="str">
            <v/>
          </cell>
          <cell r="PQ349" t="str">
            <v/>
          </cell>
          <cell r="PR349" t="str">
            <v/>
          </cell>
          <cell r="PS349" t="str">
            <v/>
          </cell>
          <cell r="PT349" t="str">
            <v/>
          </cell>
          <cell r="PU349" t="str">
            <v/>
          </cell>
          <cell r="PV349" t="str">
            <v/>
          </cell>
          <cell r="PW349" t="str">
            <v/>
          </cell>
          <cell r="PX349" t="str">
            <v/>
          </cell>
          <cell r="PY349" t="str">
            <v/>
          </cell>
          <cell r="PZ349" t="str">
            <v/>
          </cell>
          <cell r="QA349" t="str">
            <v/>
          </cell>
          <cell r="QB349" t="str">
            <v/>
          </cell>
          <cell r="QC349" t="str">
            <v/>
          </cell>
          <cell r="QD349" t="str">
            <v/>
          </cell>
          <cell r="QE349" t="str">
            <v/>
          </cell>
          <cell r="QF349" t="str">
            <v/>
          </cell>
          <cell r="QG349" t="str">
            <v/>
          </cell>
          <cell r="QH349" t="str">
            <v/>
          </cell>
          <cell r="QI349" t="str">
            <v/>
          </cell>
          <cell r="QJ349" t="str">
            <v/>
          </cell>
          <cell r="QK349" t="str">
            <v/>
          </cell>
          <cell r="QL349" t="str">
            <v/>
          </cell>
          <cell r="QM349" t="str">
            <v/>
          </cell>
          <cell r="QN349" t="str">
            <v/>
          </cell>
          <cell r="QO349" t="str">
            <v/>
          </cell>
          <cell r="QP349" t="str">
            <v/>
          </cell>
          <cell r="QQ349" t="str">
            <v/>
          </cell>
          <cell r="QR349" t="str">
            <v/>
          </cell>
          <cell r="QS349" t="str">
            <v/>
          </cell>
          <cell r="QT349" t="str">
            <v/>
          </cell>
          <cell r="QU349" t="str">
            <v/>
          </cell>
          <cell r="QV349" t="str">
            <v/>
          </cell>
          <cell r="QW349" t="str">
            <v/>
          </cell>
          <cell r="QX349" t="str">
            <v/>
          </cell>
          <cell r="QY349" t="str">
            <v/>
          </cell>
          <cell r="QZ349" t="str">
            <v/>
          </cell>
          <cell r="RA349" t="str">
            <v/>
          </cell>
          <cell r="RB349" t="str">
            <v/>
          </cell>
          <cell r="RC349" t="str">
            <v/>
          </cell>
          <cell r="RD349" t="str">
            <v/>
          </cell>
          <cell r="RE349" t="str">
            <v/>
          </cell>
          <cell r="RF349" t="str">
            <v/>
          </cell>
          <cell r="RG349" t="str">
            <v/>
          </cell>
          <cell r="RH349" t="str">
            <v/>
          </cell>
          <cell r="RI349" t="str">
            <v/>
          </cell>
          <cell r="RL349">
            <v>0</v>
          </cell>
        </row>
        <row r="350">
          <cell r="NE350" t="str">
            <v/>
          </cell>
          <cell r="OQ350" t="str">
            <v/>
          </cell>
          <cell r="OR350" t="str">
            <v/>
          </cell>
          <cell r="OS350" t="str">
            <v/>
          </cell>
          <cell r="OT350" t="str">
            <v/>
          </cell>
          <cell r="OU350" t="str">
            <v/>
          </cell>
          <cell r="OV350" t="str">
            <v/>
          </cell>
          <cell r="OW350" t="str">
            <v/>
          </cell>
          <cell r="OX350" t="str">
            <v/>
          </cell>
          <cell r="OY350" t="str">
            <v/>
          </cell>
          <cell r="OZ350" t="str">
            <v/>
          </cell>
          <cell r="PA350" t="str">
            <v/>
          </cell>
          <cell r="PB350" t="str">
            <v/>
          </cell>
          <cell r="PC350" t="str">
            <v/>
          </cell>
          <cell r="PD350" t="str">
            <v/>
          </cell>
          <cell r="PE350" t="str">
            <v/>
          </cell>
          <cell r="PF350" t="str">
            <v/>
          </cell>
          <cell r="PG350" t="str">
            <v/>
          </cell>
          <cell r="PH350" t="str">
            <v/>
          </cell>
          <cell r="PI350" t="str">
            <v/>
          </cell>
          <cell r="PJ350" t="str">
            <v/>
          </cell>
          <cell r="PL350" t="str">
            <v/>
          </cell>
          <cell r="PM350" t="str">
            <v/>
          </cell>
          <cell r="PN350" t="str">
            <v/>
          </cell>
          <cell r="PO350" t="str">
            <v/>
          </cell>
          <cell r="PP350" t="str">
            <v/>
          </cell>
          <cell r="PQ350" t="str">
            <v/>
          </cell>
          <cell r="PR350" t="str">
            <v/>
          </cell>
          <cell r="PS350" t="str">
            <v/>
          </cell>
          <cell r="PT350" t="str">
            <v/>
          </cell>
          <cell r="PU350" t="str">
            <v/>
          </cell>
          <cell r="PV350" t="str">
            <v/>
          </cell>
          <cell r="PW350" t="str">
            <v/>
          </cell>
          <cell r="PX350" t="str">
            <v/>
          </cell>
          <cell r="PY350" t="str">
            <v/>
          </cell>
          <cell r="PZ350" t="str">
            <v/>
          </cell>
          <cell r="QA350" t="str">
            <v/>
          </cell>
          <cell r="QB350" t="str">
            <v/>
          </cell>
          <cell r="QC350" t="str">
            <v/>
          </cell>
          <cell r="QD350" t="str">
            <v/>
          </cell>
          <cell r="QE350" t="str">
            <v/>
          </cell>
          <cell r="QF350" t="str">
            <v/>
          </cell>
          <cell r="QG350" t="str">
            <v/>
          </cell>
          <cell r="QH350" t="str">
            <v/>
          </cell>
          <cell r="QI350" t="str">
            <v/>
          </cell>
          <cell r="QJ350" t="str">
            <v/>
          </cell>
          <cell r="QK350" t="str">
            <v/>
          </cell>
          <cell r="QL350" t="str">
            <v/>
          </cell>
          <cell r="QM350" t="str">
            <v/>
          </cell>
          <cell r="QN350" t="str">
            <v/>
          </cell>
          <cell r="QO350" t="str">
            <v/>
          </cell>
          <cell r="QP350" t="str">
            <v/>
          </cell>
          <cell r="QQ350" t="str">
            <v/>
          </cell>
          <cell r="QR350" t="str">
            <v/>
          </cell>
          <cell r="QS350" t="str">
            <v/>
          </cell>
          <cell r="QT350" t="str">
            <v/>
          </cell>
          <cell r="QU350" t="str">
            <v/>
          </cell>
          <cell r="QV350" t="str">
            <v/>
          </cell>
          <cell r="QW350" t="str">
            <v/>
          </cell>
          <cell r="QX350" t="str">
            <v/>
          </cell>
          <cell r="QY350" t="str">
            <v/>
          </cell>
          <cell r="QZ350" t="str">
            <v/>
          </cell>
          <cell r="RA350" t="str">
            <v/>
          </cell>
          <cell r="RB350" t="str">
            <v/>
          </cell>
          <cell r="RC350" t="str">
            <v/>
          </cell>
          <cell r="RD350" t="str">
            <v/>
          </cell>
          <cell r="RE350" t="str">
            <v/>
          </cell>
          <cell r="RF350" t="str">
            <v/>
          </cell>
          <cell r="RG350" t="str">
            <v/>
          </cell>
          <cell r="RH350" t="str">
            <v/>
          </cell>
          <cell r="RI350" t="str">
            <v/>
          </cell>
          <cell r="RL350">
            <v>0</v>
          </cell>
        </row>
        <row r="351">
          <cell r="NE351" t="str">
            <v/>
          </cell>
          <cell r="OQ351" t="str">
            <v/>
          </cell>
          <cell r="OR351" t="str">
            <v/>
          </cell>
          <cell r="OS351" t="str">
            <v/>
          </cell>
          <cell r="OT351" t="str">
            <v/>
          </cell>
          <cell r="OU351" t="str">
            <v/>
          </cell>
          <cell r="OV351" t="str">
            <v/>
          </cell>
          <cell r="OW351" t="str">
            <v/>
          </cell>
          <cell r="OX351" t="str">
            <v/>
          </cell>
          <cell r="OY351" t="str">
            <v/>
          </cell>
          <cell r="OZ351" t="str">
            <v/>
          </cell>
          <cell r="PA351" t="str">
            <v/>
          </cell>
          <cell r="PB351" t="str">
            <v/>
          </cell>
          <cell r="PC351" t="str">
            <v/>
          </cell>
          <cell r="PD351" t="str">
            <v/>
          </cell>
          <cell r="PE351" t="str">
            <v/>
          </cell>
          <cell r="PF351" t="str">
            <v/>
          </cell>
          <cell r="PG351" t="str">
            <v/>
          </cell>
          <cell r="PH351" t="str">
            <v/>
          </cell>
          <cell r="PI351" t="str">
            <v/>
          </cell>
          <cell r="PJ351" t="str">
            <v/>
          </cell>
          <cell r="PL351" t="str">
            <v/>
          </cell>
          <cell r="PM351" t="str">
            <v/>
          </cell>
          <cell r="PN351" t="str">
            <v/>
          </cell>
          <cell r="PO351" t="str">
            <v/>
          </cell>
          <cell r="PP351" t="str">
            <v/>
          </cell>
          <cell r="PQ351" t="str">
            <v/>
          </cell>
          <cell r="PR351" t="str">
            <v/>
          </cell>
          <cell r="PS351" t="str">
            <v/>
          </cell>
          <cell r="PT351" t="str">
            <v/>
          </cell>
          <cell r="PU351" t="str">
            <v/>
          </cell>
          <cell r="PV351" t="str">
            <v/>
          </cell>
          <cell r="PW351" t="str">
            <v/>
          </cell>
          <cell r="PX351" t="str">
            <v/>
          </cell>
          <cell r="PY351" t="str">
            <v/>
          </cell>
          <cell r="PZ351" t="str">
            <v/>
          </cell>
          <cell r="QA351" t="str">
            <v/>
          </cell>
          <cell r="QB351" t="str">
            <v/>
          </cell>
          <cell r="QC351" t="str">
            <v/>
          </cell>
          <cell r="QD351" t="str">
            <v/>
          </cell>
          <cell r="QE351" t="str">
            <v/>
          </cell>
          <cell r="QF351" t="str">
            <v/>
          </cell>
          <cell r="QG351" t="str">
            <v/>
          </cell>
          <cell r="QH351" t="str">
            <v/>
          </cell>
          <cell r="QI351" t="str">
            <v/>
          </cell>
          <cell r="QJ351" t="str">
            <v/>
          </cell>
          <cell r="QK351" t="str">
            <v/>
          </cell>
          <cell r="QL351" t="str">
            <v/>
          </cell>
          <cell r="QM351" t="str">
            <v/>
          </cell>
          <cell r="QN351" t="str">
            <v/>
          </cell>
          <cell r="QO351" t="str">
            <v/>
          </cell>
          <cell r="QP351" t="str">
            <v/>
          </cell>
          <cell r="QQ351" t="str">
            <v/>
          </cell>
          <cell r="QR351" t="str">
            <v/>
          </cell>
          <cell r="QS351" t="str">
            <v/>
          </cell>
          <cell r="QT351" t="str">
            <v/>
          </cell>
          <cell r="QU351" t="str">
            <v/>
          </cell>
          <cell r="QV351" t="str">
            <v/>
          </cell>
          <cell r="QW351" t="str">
            <v/>
          </cell>
          <cell r="QX351" t="str">
            <v/>
          </cell>
          <cell r="QY351" t="str">
            <v/>
          </cell>
          <cell r="QZ351" t="str">
            <v/>
          </cell>
          <cell r="RA351" t="str">
            <v/>
          </cell>
          <cell r="RB351" t="str">
            <v/>
          </cell>
          <cell r="RC351" t="str">
            <v/>
          </cell>
          <cell r="RD351" t="str">
            <v/>
          </cell>
          <cell r="RE351" t="str">
            <v/>
          </cell>
          <cell r="RF351" t="str">
            <v/>
          </cell>
          <cell r="RG351" t="str">
            <v/>
          </cell>
          <cell r="RH351" t="str">
            <v/>
          </cell>
          <cell r="RI351" t="str">
            <v/>
          </cell>
          <cell r="RL351">
            <v>0</v>
          </cell>
        </row>
        <row r="352">
          <cell r="NE352" t="str">
            <v/>
          </cell>
          <cell r="OQ352" t="str">
            <v/>
          </cell>
          <cell r="OR352" t="str">
            <v/>
          </cell>
          <cell r="OS352" t="str">
            <v/>
          </cell>
          <cell r="OT352" t="str">
            <v/>
          </cell>
          <cell r="OU352" t="str">
            <v/>
          </cell>
          <cell r="OV352" t="str">
            <v/>
          </cell>
          <cell r="OW352" t="str">
            <v/>
          </cell>
          <cell r="OX352" t="str">
            <v/>
          </cell>
          <cell r="OY352" t="str">
            <v/>
          </cell>
          <cell r="OZ352" t="str">
            <v/>
          </cell>
          <cell r="PA352" t="str">
            <v/>
          </cell>
          <cell r="PB352" t="str">
            <v/>
          </cell>
          <cell r="PC352" t="str">
            <v/>
          </cell>
          <cell r="PD352" t="str">
            <v/>
          </cell>
          <cell r="PE352" t="str">
            <v/>
          </cell>
          <cell r="PF352" t="str">
            <v/>
          </cell>
          <cell r="PG352" t="str">
            <v/>
          </cell>
          <cell r="PH352" t="str">
            <v/>
          </cell>
          <cell r="PI352" t="str">
            <v/>
          </cell>
          <cell r="PJ352" t="str">
            <v/>
          </cell>
          <cell r="PL352" t="str">
            <v/>
          </cell>
          <cell r="PM352" t="str">
            <v/>
          </cell>
          <cell r="PN352" t="str">
            <v/>
          </cell>
          <cell r="PO352" t="str">
            <v/>
          </cell>
          <cell r="PP352" t="str">
            <v/>
          </cell>
          <cell r="PQ352" t="str">
            <v/>
          </cell>
          <cell r="PR352" t="str">
            <v/>
          </cell>
          <cell r="PS352" t="str">
            <v/>
          </cell>
          <cell r="PT352" t="str">
            <v/>
          </cell>
          <cell r="PU352" t="str">
            <v/>
          </cell>
          <cell r="PV352" t="str">
            <v/>
          </cell>
          <cell r="PW352" t="str">
            <v/>
          </cell>
          <cell r="PX352" t="str">
            <v/>
          </cell>
          <cell r="PY352" t="str">
            <v/>
          </cell>
          <cell r="PZ352" t="str">
            <v/>
          </cell>
          <cell r="QA352" t="str">
            <v/>
          </cell>
          <cell r="QB352" t="str">
            <v/>
          </cell>
          <cell r="QC352" t="str">
            <v/>
          </cell>
          <cell r="QD352" t="str">
            <v/>
          </cell>
          <cell r="QE352" t="str">
            <v/>
          </cell>
          <cell r="QF352" t="str">
            <v/>
          </cell>
          <cell r="QG352" t="str">
            <v/>
          </cell>
          <cell r="QH352" t="str">
            <v/>
          </cell>
          <cell r="QI352" t="str">
            <v/>
          </cell>
          <cell r="QJ352" t="str">
            <v/>
          </cell>
          <cell r="QK352" t="str">
            <v/>
          </cell>
          <cell r="QL352" t="str">
            <v/>
          </cell>
          <cell r="QM352" t="str">
            <v/>
          </cell>
          <cell r="QN352" t="str">
            <v/>
          </cell>
          <cell r="QO352" t="str">
            <v/>
          </cell>
          <cell r="QP352" t="str">
            <v/>
          </cell>
          <cell r="QQ352" t="str">
            <v/>
          </cell>
          <cell r="QR352" t="str">
            <v/>
          </cell>
          <cell r="QS352" t="str">
            <v/>
          </cell>
          <cell r="QT352" t="str">
            <v/>
          </cell>
          <cell r="QU352" t="str">
            <v/>
          </cell>
          <cell r="QV352" t="str">
            <v/>
          </cell>
          <cell r="QW352" t="str">
            <v/>
          </cell>
          <cell r="QX352" t="str">
            <v/>
          </cell>
          <cell r="QY352" t="str">
            <v/>
          </cell>
          <cell r="QZ352" t="str">
            <v/>
          </cell>
          <cell r="RA352" t="str">
            <v/>
          </cell>
          <cell r="RB352" t="str">
            <v/>
          </cell>
          <cell r="RC352" t="str">
            <v/>
          </cell>
          <cell r="RD352" t="str">
            <v/>
          </cell>
          <cell r="RE352" t="str">
            <v/>
          </cell>
          <cell r="RF352" t="str">
            <v/>
          </cell>
          <cell r="RG352" t="str">
            <v/>
          </cell>
          <cell r="RH352" t="str">
            <v/>
          </cell>
          <cell r="RI352" t="str">
            <v/>
          </cell>
          <cell r="RL352">
            <v>0</v>
          </cell>
        </row>
        <row r="353">
          <cell r="NE353" t="str">
            <v/>
          </cell>
          <cell r="OQ353" t="str">
            <v/>
          </cell>
          <cell r="OR353" t="str">
            <v/>
          </cell>
          <cell r="OS353" t="str">
            <v/>
          </cell>
          <cell r="OT353" t="str">
            <v/>
          </cell>
          <cell r="OU353" t="str">
            <v/>
          </cell>
          <cell r="OV353" t="str">
            <v/>
          </cell>
          <cell r="OW353" t="str">
            <v/>
          </cell>
          <cell r="OX353" t="str">
            <v/>
          </cell>
          <cell r="OY353" t="str">
            <v/>
          </cell>
          <cell r="OZ353" t="str">
            <v/>
          </cell>
          <cell r="PA353" t="str">
            <v/>
          </cell>
          <cell r="PB353" t="str">
            <v/>
          </cell>
          <cell r="PC353" t="str">
            <v/>
          </cell>
          <cell r="PD353" t="str">
            <v/>
          </cell>
          <cell r="PE353" t="str">
            <v/>
          </cell>
          <cell r="PF353" t="str">
            <v/>
          </cell>
          <cell r="PG353" t="str">
            <v/>
          </cell>
          <cell r="PH353" t="str">
            <v/>
          </cell>
          <cell r="PI353" t="str">
            <v/>
          </cell>
          <cell r="PJ353" t="str">
            <v/>
          </cell>
          <cell r="PL353" t="str">
            <v/>
          </cell>
          <cell r="PM353" t="str">
            <v/>
          </cell>
          <cell r="PN353" t="str">
            <v/>
          </cell>
          <cell r="PO353" t="str">
            <v/>
          </cell>
          <cell r="PP353" t="str">
            <v/>
          </cell>
          <cell r="PQ353" t="str">
            <v/>
          </cell>
          <cell r="PR353" t="str">
            <v/>
          </cell>
          <cell r="PS353" t="str">
            <v/>
          </cell>
          <cell r="PT353" t="str">
            <v/>
          </cell>
          <cell r="PU353" t="str">
            <v/>
          </cell>
          <cell r="PV353" t="str">
            <v/>
          </cell>
          <cell r="PW353" t="str">
            <v/>
          </cell>
          <cell r="PX353" t="str">
            <v/>
          </cell>
          <cell r="PY353" t="str">
            <v/>
          </cell>
          <cell r="PZ353" t="str">
            <v/>
          </cell>
          <cell r="QA353" t="str">
            <v/>
          </cell>
          <cell r="QB353" t="str">
            <v/>
          </cell>
          <cell r="QC353" t="str">
            <v/>
          </cell>
          <cell r="QD353" t="str">
            <v/>
          </cell>
          <cell r="QE353" t="str">
            <v/>
          </cell>
          <cell r="QF353" t="str">
            <v/>
          </cell>
          <cell r="QG353" t="str">
            <v/>
          </cell>
          <cell r="QH353" t="str">
            <v/>
          </cell>
          <cell r="QI353" t="str">
            <v/>
          </cell>
          <cell r="QJ353" t="str">
            <v/>
          </cell>
          <cell r="QK353" t="str">
            <v/>
          </cell>
          <cell r="QL353" t="str">
            <v/>
          </cell>
          <cell r="QM353" t="str">
            <v/>
          </cell>
          <cell r="QN353" t="str">
            <v/>
          </cell>
          <cell r="QO353" t="str">
            <v/>
          </cell>
          <cell r="QP353" t="str">
            <v/>
          </cell>
          <cell r="QQ353" t="str">
            <v/>
          </cell>
          <cell r="QR353" t="str">
            <v/>
          </cell>
          <cell r="QS353" t="str">
            <v/>
          </cell>
          <cell r="QT353" t="str">
            <v/>
          </cell>
          <cell r="QU353" t="str">
            <v/>
          </cell>
          <cell r="QV353" t="str">
            <v/>
          </cell>
          <cell r="QW353" t="str">
            <v/>
          </cell>
          <cell r="QX353" t="str">
            <v/>
          </cell>
          <cell r="QY353" t="str">
            <v/>
          </cell>
          <cell r="QZ353" t="str">
            <v/>
          </cell>
          <cell r="RA353" t="str">
            <v/>
          </cell>
          <cell r="RB353" t="str">
            <v/>
          </cell>
          <cell r="RC353" t="str">
            <v/>
          </cell>
          <cell r="RD353" t="str">
            <v/>
          </cell>
          <cell r="RE353" t="str">
            <v/>
          </cell>
          <cell r="RF353" t="str">
            <v/>
          </cell>
          <cell r="RG353" t="str">
            <v/>
          </cell>
          <cell r="RH353" t="str">
            <v/>
          </cell>
          <cell r="RI353" t="str">
            <v/>
          </cell>
          <cell r="RL353">
            <v>0</v>
          </cell>
        </row>
        <row r="354">
          <cell r="NE354" t="str">
            <v/>
          </cell>
          <cell r="OQ354" t="str">
            <v/>
          </cell>
          <cell r="OR354" t="str">
            <v/>
          </cell>
          <cell r="OS354" t="str">
            <v/>
          </cell>
          <cell r="OT354" t="str">
            <v/>
          </cell>
          <cell r="OU354" t="str">
            <v/>
          </cell>
          <cell r="OV354" t="str">
            <v/>
          </cell>
          <cell r="OW354" t="str">
            <v/>
          </cell>
          <cell r="OX354" t="str">
            <v/>
          </cell>
          <cell r="OY354" t="str">
            <v/>
          </cell>
          <cell r="OZ354" t="str">
            <v/>
          </cell>
          <cell r="PA354" t="str">
            <v/>
          </cell>
          <cell r="PB354" t="str">
            <v/>
          </cell>
          <cell r="PC354" t="str">
            <v/>
          </cell>
          <cell r="PD354" t="str">
            <v/>
          </cell>
          <cell r="PE354" t="str">
            <v/>
          </cell>
          <cell r="PF354" t="str">
            <v/>
          </cell>
          <cell r="PG354" t="str">
            <v/>
          </cell>
          <cell r="PH354" t="str">
            <v/>
          </cell>
          <cell r="PI354" t="str">
            <v/>
          </cell>
          <cell r="PJ354" t="str">
            <v/>
          </cell>
          <cell r="PL354" t="str">
            <v/>
          </cell>
          <cell r="PM354" t="str">
            <v/>
          </cell>
          <cell r="PN354" t="str">
            <v/>
          </cell>
          <cell r="PO354" t="str">
            <v/>
          </cell>
          <cell r="PP354" t="str">
            <v/>
          </cell>
          <cell r="PQ354" t="str">
            <v/>
          </cell>
          <cell r="PR354" t="str">
            <v/>
          </cell>
          <cell r="PS354" t="str">
            <v/>
          </cell>
          <cell r="PT354" t="str">
            <v/>
          </cell>
          <cell r="PU354" t="str">
            <v/>
          </cell>
          <cell r="PV354" t="str">
            <v/>
          </cell>
          <cell r="PW354" t="str">
            <v/>
          </cell>
          <cell r="PX354" t="str">
            <v/>
          </cell>
          <cell r="PY354" t="str">
            <v/>
          </cell>
          <cell r="PZ354" t="str">
            <v/>
          </cell>
          <cell r="QA354" t="str">
            <v/>
          </cell>
          <cell r="QB354" t="str">
            <v/>
          </cell>
          <cell r="QC354" t="str">
            <v/>
          </cell>
          <cell r="QD354" t="str">
            <v/>
          </cell>
          <cell r="QE354" t="str">
            <v/>
          </cell>
          <cell r="QF354" t="str">
            <v/>
          </cell>
          <cell r="QG354" t="str">
            <v/>
          </cell>
          <cell r="QH354" t="str">
            <v/>
          </cell>
          <cell r="QI354" t="str">
            <v/>
          </cell>
          <cell r="QJ354" t="str">
            <v/>
          </cell>
          <cell r="QK354" t="str">
            <v/>
          </cell>
          <cell r="QL354" t="str">
            <v/>
          </cell>
          <cell r="QM354" t="str">
            <v/>
          </cell>
          <cell r="QN354" t="str">
            <v/>
          </cell>
          <cell r="QO354" t="str">
            <v/>
          </cell>
          <cell r="QP354" t="str">
            <v/>
          </cell>
          <cell r="QQ354" t="str">
            <v/>
          </cell>
          <cell r="QR354" t="str">
            <v/>
          </cell>
          <cell r="QS354" t="str">
            <v/>
          </cell>
          <cell r="QT354" t="str">
            <v/>
          </cell>
          <cell r="QU354" t="str">
            <v/>
          </cell>
          <cell r="QV354" t="str">
            <v/>
          </cell>
          <cell r="QW354" t="str">
            <v/>
          </cell>
          <cell r="QX354" t="str">
            <v/>
          </cell>
          <cell r="QY354" t="str">
            <v/>
          </cell>
          <cell r="QZ354" t="str">
            <v/>
          </cell>
          <cell r="RA354" t="str">
            <v/>
          </cell>
          <cell r="RB354" t="str">
            <v/>
          </cell>
          <cell r="RC354" t="str">
            <v/>
          </cell>
          <cell r="RD354" t="str">
            <v/>
          </cell>
          <cell r="RE354" t="str">
            <v/>
          </cell>
          <cell r="RF354" t="str">
            <v/>
          </cell>
          <cell r="RG354" t="str">
            <v/>
          </cell>
          <cell r="RH354" t="str">
            <v/>
          </cell>
          <cell r="RI354" t="str">
            <v/>
          </cell>
          <cell r="RL354">
            <v>0</v>
          </cell>
        </row>
        <row r="355">
          <cell r="NE355" t="str">
            <v/>
          </cell>
          <cell r="OQ355" t="str">
            <v/>
          </cell>
          <cell r="OR355" t="str">
            <v/>
          </cell>
          <cell r="OS355" t="str">
            <v/>
          </cell>
          <cell r="OT355" t="str">
            <v/>
          </cell>
          <cell r="OU355" t="str">
            <v/>
          </cell>
          <cell r="OV355" t="str">
            <v/>
          </cell>
          <cell r="OW355" t="str">
            <v/>
          </cell>
          <cell r="OX355" t="str">
            <v/>
          </cell>
          <cell r="OY355" t="str">
            <v/>
          </cell>
          <cell r="OZ355" t="str">
            <v/>
          </cell>
          <cell r="PA355" t="str">
            <v/>
          </cell>
          <cell r="PB355" t="str">
            <v/>
          </cell>
          <cell r="PC355" t="str">
            <v/>
          </cell>
          <cell r="PD355" t="str">
            <v/>
          </cell>
          <cell r="PE355" t="str">
            <v/>
          </cell>
          <cell r="PF355" t="str">
            <v/>
          </cell>
          <cell r="PG355" t="str">
            <v/>
          </cell>
          <cell r="PH355" t="str">
            <v/>
          </cell>
          <cell r="PI355" t="str">
            <v/>
          </cell>
          <cell r="PJ355" t="str">
            <v/>
          </cell>
          <cell r="PL355" t="str">
            <v/>
          </cell>
          <cell r="PM355" t="str">
            <v/>
          </cell>
          <cell r="PN355" t="str">
            <v/>
          </cell>
          <cell r="PO355" t="str">
            <v/>
          </cell>
          <cell r="PP355" t="str">
            <v/>
          </cell>
          <cell r="PQ355" t="str">
            <v/>
          </cell>
          <cell r="PR355" t="str">
            <v/>
          </cell>
          <cell r="PS355" t="str">
            <v/>
          </cell>
          <cell r="PT355" t="str">
            <v/>
          </cell>
          <cell r="PU355" t="str">
            <v/>
          </cell>
          <cell r="PV355" t="str">
            <v/>
          </cell>
          <cell r="PW355" t="str">
            <v/>
          </cell>
          <cell r="PX355" t="str">
            <v/>
          </cell>
          <cell r="PY355" t="str">
            <v/>
          </cell>
          <cell r="PZ355" t="str">
            <v/>
          </cell>
          <cell r="QA355" t="str">
            <v/>
          </cell>
          <cell r="QB355" t="str">
            <v/>
          </cell>
          <cell r="QC355" t="str">
            <v/>
          </cell>
          <cell r="QD355" t="str">
            <v/>
          </cell>
          <cell r="QE355" t="str">
            <v/>
          </cell>
          <cell r="QF355" t="str">
            <v/>
          </cell>
          <cell r="QG355" t="str">
            <v/>
          </cell>
          <cell r="QH355" t="str">
            <v/>
          </cell>
          <cell r="QI355" t="str">
            <v/>
          </cell>
          <cell r="QJ355" t="str">
            <v/>
          </cell>
          <cell r="QK355" t="str">
            <v/>
          </cell>
          <cell r="QL355" t="str">
            <v/>
          </cell>
          <cell r="QM355" t="str">
            <v/>
          </cell>
          <cell r="QN355" t="str">
            <v/>
          </cell>
          <cell r="QO355" t="str">
            <v/>
          </cell>
          <cell r="QP355" t="str">
            <v/>
          </cell>
          <cell r="QQ355" t="str">
            <v/>
          </cell>
          <cell r="QR355" t="str">
            <v/>
          </cell>
          <cell r="QS355" t="str">
            <v/>
          </cell>
          <cell r="QT355" t="str">
            <v/>
          </cell>
          <cell r="QU355" t="str">
            <v/>
          </cell>
          <cell r="QV355" t="str">
            <v/>
          </cell>
          <cell r="QW355" t="str">
            <v/>
          </cell>
          <cell r="QX355" t="str">
            <v/>
          </cell>
          <cell r="QY355" t="str">
            <v/>
          </cell>
          <cell r="QZ355" t="str">
            <v/>
          </cell>
          <cell r="RA355" t="str">
            <v/>
          </cell>
          <cell r="RB355" t="str">
            <v/>
          </cell>
          <cell r="RC355" t="str">
            <v/>
          </cell>
          <cell r="RD355" t="str">
            <v/>
          </cell>
          <cell r="RE355" t="str">
            <v/>
          </cell>
          <cell r="RF355" t="str">
            <v/>
          </cell>
          <cell r="RG355" t="str">
            <v/>
          </cell>
          <cell r="RH355" t="str">
            <v/>
          </cell>
          <cell r="RI355" t="str">
            <v/>
          </cell>
          <cell r="RL355">
            <v>0</v>
          </cell>
        </row>
        <row r="356">
          <cell r="NE356" t="str">
            <v/>
          </cell>
          <cell r="OQ356" t="str">
            <v/>
          </cell>
          <cell r="OR356" t="str">
            <v/>
          </cell>
          <cell r="OS356" t="str">
            <v/>
          </cell>
          <cell r="OT356" t="str">
            <v/>
          </cell>
          <cell r="OU356" t="str">
            <v/>
          </cell>
          <cell r="OV356" t="str">
            <v/>
          </cell>
          <cell r="OW356" t="str">
            <v/>
          </cell>
          <cell r="OX356" t="str">
            <v/>
          </cell>
          <cell r="OY356" t="str">
            <v/>
          </cell>
          <cell r="OZ356" t="str">
            <v/>
          </cell>
          <cell r="PA356" t="str">
            <v/>
          </cell>
          <cell r="PB356" t="str">
            <v/>
          </cell>
          <cell r="PC356" t="str">
            <v/>
          </cell>
          <cell r="PD356" t="str">
            <v/>
          </cell>
          <cell r="PE356" t="str">
            <v/>
          </cell>
          <cell r="PF356" t="str">
            <v/>
          </cell>
          <cell r="PG356" t="str">
            <v/>
          </cell>
          <cell r="PH356" t="str">
            <v/>
          </cell>
          <cell r="PI356" t="str">
            <v/>
          </cell>
          <cell r="PJ356" t="str">
            <v/>
          </cell>
          <cell r="PL356" t="str">
            <v/>
          </cell>
          <cell r="PM356" t="str">
            <v/>
          </cell>
          <cell r="PN356" t="str">
            <v/>
          </cell>
          <cell r="PO356" t="str">
            <v/>
          </cell>
          <cell r="PP356" t="str">
            <v/>
          </cell>
          <cell r="PQ356" t="str">
            <v/>
          </cell>
          <cell r="PR356" t="str">
            <v/>
          </cell>
          <cell r="PS356" t="str">
            <v/>
          </cell>
          <cell r="PT356" t="str">
            <v/>
          </cell>
          <cell r="PU356" t="str">
            <v/>
          </cell>
          <cell r="PV356" t="str">
            <v/>
          </cell>
          <cell r="PW356" t="str">
            <v/>
          </cell>
          <cell r="PX356" t="str">
            <v/>
          </cell>
          <cell r="PY356" t="str">
            <v/>
          </cell>
          <cell r="PZ356" t="str">
            <v/>
          </cell>
          <cell r="QA356" t="str">
            <v/>
          </cell>
          <cell r="QB356" t="str">
            <v/>
          </cell>
          <cell r="QC356" t="str">
            <v/>
          </cell>
          <cell r="QD356" t="str">
            <v/>
          </cell>
          <cell r="QE356" t="str">
            <v/>
          </cell>
          <cell r="QF356" t="str">
            <v/>
          </cell>
          <cell r="QG356" t="str">
            <v/>
          </cell>
          <cell r="QH356" t="str">
            <v/>
          </cell>
          <cell r="QI356" t="str">
            <v/>
          </cell>
          <cell r="QJ356" t="str">
            <v/>
          </cell>
          <cell r="QK356" t="str">
            <v/>
          </cell>
          <cell r="QL356" t="str">
            <v/>
          </cell>
          <cell r="QM356" t="str">
            <v/>
          </cell>
          <cell r="QN356" t="str">
            <v/>
          </cell>
          <cell r="QO356" t="str">
            <v/>
          </cell>
          <cell r="QP356" t="str">
            <v/>
          </cell>
          <cell r="QQ356" t="str">
            <v/>
          </cell>
          <cell r="QR356" t="str">
            <v/>
          </cell>
          <cell r="QS356" t="str">
            <v/>
          </cell>
          <cell r="QT356" t="str">
            <v/>
          </cell>
          <cell r="QU356" t="str">
            <v/>
          </cell>
          <cell r="QV356" t="str">
            <v/>
          </cell>
          <cell r="QW356" t="str">
            <v/>
          </cell>
          <cell r="QX356" t="str">
            <v/>
          </cell>
          <cell r="QY356" t="str">
            <v/>
          </cell>
          <cell r="QZ356" t="str">
            <v/>
          </cell>
          <cell r="RA356" t="str">
            <v/>
          </cell>
          <cell r="RB356" t="str">
            <v/>
          </cell>
          <cell r="RC356" t="str">
            <v/>
          </cell>
          <cell r="RD356" t="str">
            <v/>
          </cell>
          <cell r="RE356" t="str">
            <v/>
          </cell>
          <cell r="RF356" t="str">
            <v/>
          </cell>
          <cell r="RG356" t="str">
            <v/>
          </cell>
          <cell r="RH356" t="str">
            <v/>
          </cell>
          <cell r="RI356" t="str">
            <v/>
          </cell>
          <cell r="RL356">
            <v>0</v>
          </cell>
        </row>
        <row r="357">
          <cell r="NE357" t="str">
            <v/>
          </cell>
          <cell r="OQ357" t="str">
            <v/>
          </cell>
          <cell r="OR357" t="str">
            <v/>
          </cell>
          <cell r="OS357" t="str">
            <v/>
          </cell>
          <cell r="OT357" t="str">
            <v/>
          </cell>
          <cell r="OU357" t="str">
            <v/>
          </cell>
          <cell r="OV357" t="str">
            <v/>
          </cell>
          <cell r="OW357" t="str">
            <v/>
          </cell>
          <cell r="OX357" t="str">
            <v/>
          </cell>
          <cell r="OY357" t="str">
            <v/>
          </cell>
          <cell r="OZ357" t="str">
            <v/>
          </cell>
          <cell r="PA357" t="str">
            <v/>
          </cell>
          <cell r="PB357" t="str">
            <v/>
          </cell>
          <cell r="PC357" t="str">
            <v/>
          </cell>
          <cell r="PD357" t="str">
            <v/>
          </cell>
          <cell r="PE357" t="str">
            <v/>
          </cell>
          <cell r="PF357" t="str">
            <v/>
          </cell>
          <cell r="PG357" t="str">
            <v/>
          </cell>
          <cell r="PH357" t="str">
            <v/>
          </cell>
          <cell r="PI357" t="str">
            <v/>
          </cell>
          <cell r="PJ357" t="str">
            <v/>
          </cell>
          <cell r="PL357" t="str">
            <v/>
          </cell>
          <cell r="PM357" t="str">
            <v/>
          </cell>
          <cell r="PN357" t="str">
            <v/>
          </cell>
          <cell r="PO357" t="str">
            <v/>
          </cell>
          <cell r="PP357" t="str">
            <v/>
          </cell>
          <cell r="PQ357" t="str">
            <v/>
          </cell>
          <cell r="PR357" t="str">
            <v/>
          </cell>
          <cell r="PS357" t="str">
            <v/>
          </cell>
          <cell r="PT357" t="str">
            <v/>
          </cell>
          <cell r="PU357" t="str">
            <v/>
          </cell>
          <cell r="PV357" t="str">
            <v/>
          </cell>
          <cell r="PW357" t="str">
            <v/>
          </cell>
          <cell r="PX357" t="str">
            <v/>
          </cell>
          <cell r="PY357" t="str">
            <v/>
          </cell>
          <cell r="PZ357" t="str">
            <v/>
          </cell>
          <cell r="QA357" t="str">
            <v/>
          </cell>
          <cell r="QB357" t="str">
            <v/>
          </cell>
          <cell r="QC357" t="str">
            <v/>
          </cell>
          <cell r="QD357" t="str">
            <v/>
          </cell>
          <cell r="QE357" t="str">
            <v/>
          </cell>
          <cell r="QF357" t="str">
            <v/>
          </cell>
          <cell r="QG357" t="str">
            <v/>
          </cell>
          <cell r="QH357" t="str">
            <v/>
          </cell>
          <cell r="QI357" t="str">
            <v/>
          </cell>
          <cell r="QJ357" t="str">
            <v/>
          </cell>
          <cell r="QK357" t="str">
            <v/>
          </cell>
          <cell r="QL357" t="str">
            <v/>
          </cell>
          <cell r="QM357" t="str">
            <v/>
          </cell>
          <cell r="QN357" t="str">
            <v/>
          </cell>
          <cell r="QO357" t="str">
            <v/>
          </cell>
          <cell r="QP357" t="str">
            <v/>
          </cell>
          <cell r="QQ357" t="str">
            <v/>
          </cell>
          <cell r="QR357" t="str">
            <v/>
          </cell>
          <cell r="QS357" t="str">
            <v/>
          </cell>
          <cell r="QT357" t="str">
            <v/>
          </cell>
          <cell r="QU357" t="str">
            <v/>
          </cell>
          <cell r="QV357" t="str">
            <v/>
          </cell>
          <cell r="QW357" t="str">
            <v/>
          </cell>
          <cell r="QX357" t="str">
            <v/>
          </cell>
          <cell r="QY357" t="str">
            <v/>
          </cell>
          <cell r="QZ357" t="str">
            <v/>
          </cell>
          <cell r="RA357" t="str">
            <v/>
          </cell>
          <cell r="RB357" t="str">
            <v/>
          </cell>
          <cell r="RC357" t="str">
            <v/>
          </cell>
          <cell r="RD357" t="str">
            <v/>
          </cell>
          <cell r="RE357" t="str">
            <v/>
          </cell>
          <cell r="RF357" t="str">
            <v/>
          </cell>
          <cell r="RG357" t="str">
            <v/>
          </cell>
          <cell r="RH357" t="str">
            <v/>
          </cell>
          <cell r="RI357" t="str">
            <v/>
          </cell>
          <cell r="RL357">
            <v>0</v>
          </cell>
        </row>
        <row r="358">
          <cell r="NE358" t="str">
            <v/>
          </cell>
          <cell r="OQ358" t="str">
            <v/>
          </cell>
          <cell r="OR358" t="str">
            <v/>
          </cell>
          <cell r="OS358" t="str">
            <v/>
          </cell>
          <cell r="OT358" t="str">
            <v/>
          </cell>
          <cell r="OU358" t="str">
            <v/>
          </cell>
          <cell r="OV358" t="str">
            <v/>
          </cell>
          <cell r="OW358" t="str">
            <v/>
          </cell>
          <cell r="OX358" t="str">
            <v/>
          </cell>
          <cell r="OY358" t="str">
            <v/>
          </cell>
          <cell r="OZ358" t="str">
            <v/>
          </cell>
          <cell r="PA358" t="str">
            <v/>
          </cell>
          <cell r="PB358" t="str">
            <v/>
          </cell>
          <cell r="PC358" t="str">
            <v/>
          </cell>
          <cell r="PD358" t="str">
            <v/>
          </cell>
          <cell r="PE358" t="str">
            <v/>
          </cell>
          <cell r="PF358" t="str">
            <v/>
          </cell>
          <cell r="PG358" t="str">
            <v/>
          </cell>
          <cell r="PH358" t="str">
            <v/>
          </cell>
          <cell r="PI358" t="str">
            <v/>
          </cell>
          <cell r="PJ358" t="str">
            <v/>
          </cell>
          <cell r="PL358" t="str">
            <v/>
          </cell>
          <cell r="PM358" t="str">
            <v/>
          </cell>
          <cell r="PN358" t="str">
            <v/>
          </cell>
          <cell r="PO358" t="str">
            <v/>
          </cell>
          <cell r="PP358" t="str">
            <v/>
          </cell>
          <cell r="PQ358" t="str">
            <v/>
          </cell>
          <cell r="PR358" t="str">
            <v/>
          </cell>
          <cell r="PS358" t="str">
            <v/>
          </cell>
          <cell r="PT358" t="str">
            <v/>
          </cell>
          <cell r="PU358" t="str">
            <v/>
          </cell>
          <cell r="PV358" t="str">
            <v/>
          </cell>
          <cell r="PW358" t="str">
            <v/>
          </cell>
          <cell r="PX358" t="str">
            <v/>
          </cell>
          <cell r="PY358" t="str">
            <v/>
          </cell>
          <cell r="PZ358" t="str">
            <v/>
          </cell>
          <cell r="QA358" t="str">
            <v/>
          </cell>
          <cell r="QB358" t="str">
            <v/>
          </cell>
          <cell r="QC358" t="str">
            <v/>
          </cell>
          <cell r="QD358" t="str">
            <v/>
          </cell>
          <cell r="QE358" t="str">
            <v/>
          </cell>
          <cell r="QF358" t="str">
            <v/>
          </cell>
          <cell r="QG358" t="str">
            <v/>
          </cell>
          <cell r="QH358" t="str">
            <v/>
          </cell>
          <cell r="QI358" t="str">
            <v/>
          </cell>
          <cell r="QJ358" t="str">
            <v/>
          </cell>
          <cell r="QK358" t="str">
            <v/>
          </cell>
          <cell r="QL358" t="str">
            <v/>
          </cell>
          <cell r="QM358" t="str">
            <v/>
          </cell>
          <cell r="QN358" t="str">
            <v/>
          </cell>
          <cell r="QO358" t="str">
            <v/>
          </cell>
          <cell r="QP358" t="str">
            <v/>
          </cell>
          <cell r="QQ358" t="str">
            <v/>
          </cell>
          <cell r="QR358" t="str">
            <v/>
          </cell>
          <cell r="QS358" t="str">
            <v/>
          </cell>
          <cell r="QT358" t="str">
            <v/>
          </cell>
          <cell r="QU358" t="str">
            <v/>
          </cell>
          <cell r="QV358" t="str">
            <v/>
          </cell>
          <cell r="QW358" t="str">
            <v/>
          </cell>
          <cell r="QX358" t="str">
            <v/>
          </cell>
          <cell r="QY358" t="str">
            <v/>
          </cell>
          <cell r="QZ358" t="str">
            <v/>
          </cell>
          <cell r="RA358" t="str">
            <v/>
          </cell>
          <cell r="RB358" t="str">
            <v/>
          </cell>
          <cell r="RC358" t="str">
            <v/>
          </cell>
          <cell r="RD358" t="str">
            <v/>
          </cell>
          <cell r="RE358" t="str">
            <v/>
          </cell>
          <cell r="RF358" t="str">
            <v/>
          </cell>
          <cell r="RG358" t="str">
            <v/>
          </cell>
          <cell r="RH358" t="str">
            <v/>
          </cell>
          <cell r="RI358" t="str">
            <v/>
          </cell>
          <cell r="RL358">
            <v>0</v>
          </cell>
        </row>
        <row r="359">
          <cell r="NE359" t="str">
            <v/>
          </cell>
          <cell r="OQ359" t="str">
            <v/>
          </cell>
          <cell r="OR359" t="str">
            <v/>
          </cell>
          <cell r="OS359" t="str">
            <v/>
          </cell>
          <cell r="OT359" t="str">
            <v/>
          </cell>
          <cell r="OU359" t="str">
            <v/>
          </cell>
          <cell r="OV359" t="str">
            <v/>
          </cell>
          <cell r="OW359" t="str">
            <v/>
          </cell>
          <cell r="OX359" t="str">
            <v/>
          </cell>
          <cell r="OY359" t="str">
            <v/>
          </cell>
          <cell r="OZ359" t="str">
            <v/>
          </cell>
          <cell r="PA359" t="str">
            <v/>
          </cell>
          <cell r="PB359" t="str">
            <v/>
          </cell>
          <cell r="PC359" t="str">
            <v/>
          </cell>
          <cell r="PD359" t="str">
            <v/>
          </cell>
          <cell r="PE359" t="str">
            <v/>
          </cell>
          <cell r="PF359" t="str">
            <v/>
          </cell>
          <cell r="PG359" t="str">
            <v/>
          </cell>
          <cell r="PH359" t="str">
            <v/>
          </cell>
          <cell r="PI359" t="str">
            <v/>
          </cell>
          <cell r="PJ359" t="str">
            <v/>
          </cell>
          <cell r="PL359" t="str">
            <v/>
          </cell>
          <cell r="PM359" t="str">
            <v/>
          </cell>
          <cell r="PN359" t="str">
            <v/>
          </cell>
          <cell r="PO359" t="str">
            <v/>
          </cell>
          <cell r="PP359" t="str">
            <v/>
          </cell>
          <cell r="PQ359" t="str">
            <v/>
          </cell>
          <cell r="PR359" t="str">
            <v/>
          </cell>
          <cell r="PS359" t="str">
            <v/>
          </cell>
          <cell r="PT359" t="str">
            <v/>
          </cell>
          <cell r="PU359" t="str">
            <v/>
          </cell>
          <cell r="PV359" t="str">
            <v/>
          </cell>
          <cell r="PW359" t="str">
            <v/>
          </cell>
          <cell r="PX359" t="str">
            <v/>
          </cell>
          <cell r="PY359" t="str">
            <v/>
          </cell>
          <cell r="PZ359" t="str">
            <v/>
          </cell>
          <cell r="QA359" t="str">
            <v/>
          </cell>
          <cell r="QB359" t="str">
            <v/>
          </cell>
          <cell r="QC359" t="str">
            <v/>
          </cell>
          <cell r="QD359" t="str">
            <v/>
          </cell>
          <cell r="QE359" t="str">
            <v/>
          </cell>
          <cell r="QF359" t="str">
            <v/>
          </cell>
          <cell r="QG359" t="str">
            <v/>
          </cell>
          <cell r="QH359" t="str">
            <v/>
          </cell>
          <cell r="QI359" t="str">
            <v/>
          </cell>
          <cell r="QJ359" t="str">
            <v/>
          </cell>
          <cell r="QK359" t="str">
            <v/>
          </cell>
          <cell r="QL359" t="str">
            <v/>
          </cell>
          <cell r="QM359" t="str">
            <v/>
          </cell>
          <cell r="QN359" t="str">
            <v/>
          </cell>
          <cell r="QO359" t="str">
            <v/>
          </cell>
          <cell r="QP359" t="str">
            <v/>
          </cell>
          <cell r="QQ359" t="str">
            <v/>
          </cell>
          <cell r="QR359" t="str">
            <v/>
          </cell>
          <cell r="QS359" t="str">
            <v/>
          </cell>
          <cell r="QT359" t="str">
            <v/>
          </cell>
          <cell r="QU359" t="str">
            <v/>
          </cell>
          <cell r="QV359" t="str">
            <v/>
          </cell>
          <cell r="QW359" t="str">
            <v/>
          </cell>
          <cell r="QX359" t="str">
            <v/>
          </cell>
          <cell r="QY359" t="str">
            <v/>
          </cell>
          <cell r="QZ359" t="str">
            <v/>
          </cell>
          <cell r="RA359" t="str">
            <v/>
          </cell>
          <cell r="RB359" t="str">
            <v/>
          </cell>
          <cell r="RC359" t="str">
            <v/>
          </cell>
          <cell r="RD359" t="str">
            <v/>
          </cell>
          <cell r="RE359" t="str">
            <v/>
          </cell>
          <cell r="RF359" t="str">
            <v/>
          </cell>
          <cell r="RG359" t="str">
            <v/>
          </cell>
          <cell r="RH359" t="str">
            <v/>
          </cell>
          <cell r="RI359" t="str">
            <v/>
          </cell>
          <cell r="RL359">
            <v>0</v>
          </cell>
        </row>
        <row r="360">
          <cell r="NE360" t="str">
            <v/>
          </cell>
          <cell r="OQ360" t="str">
            <v/>
          </cell>
          <cell r="OR360" t="str">
            <v/>
          </cell>
          <cell r="OS360" t="str">
            <v/>
          </cell>
          <cell r="OT360" t="str">
            <v/>
          </cell>
          <cell r="OU360" t="str">
            <v/>
          </cell>
          <cell r="OV360" t="str">
            <v/>
          </cell>
          <cell r="OW360" t="str">
            <v/>
          </cell>
          <cell r="OX360" t="str">
            <v/>
          </cell>
          <cell r="OY360" t="str">
            <v/>
          </cell>
          <cell r="OZ360" t="str">
            <v/>
          </cell>
          <cell r="PA360" t="str">
            <v/>
          </cell>
          <cell r="PB360" t="str">
            <v/>
          </cell>
          <cell r="PC360" t="str">
            <v/>
          </cell>
          <cell r="PD360" t="str">
            <v/>
          </cell>
          <cell r="PE360" t="str">
            <v/>
          </cell>
          <cell r="PF360" t="str">
            <v/>
          </cell>
          <cell r="PG360" t="str">
            <v/>
          </cell>
          <cell r="PH360" t="str">
            <v/>
          </cell>
          <cell r="PI360" t="str">
            <v/>
          </cell>
          <cell r="PJ360" t="str">
            <v/>
          </cell>
          <cell r="PL360" t="str">
            <v/>
          </cell>
          <cell r="PM360" t="str">
            <v/>
          </cell>
          <cell r="PN360" t="str">
            <v/>
          </cell>
          <cell r="PO360" t="str">
            <v/>
          </cell>
          <cell r="PP360" t="str">
            <v/>
          </cell>
          <cell r="PQ360" t="str">
            <v/>
          </cell>
          <cell r="PR360" t="str">
            <v/>
          </cell>
          <cell r="PS360" t="str">
            <v/>
          </cell>
          <cell r="PT360" t="str">
            <v/>
          </cell>
          <cell r="PU360" t="str">
            <v/>
          </cell>
          <cell r="PV360" t="str">
            <v/>
          </cell>
          <cell r="PW360" t="str">
            <v/>
          </cell>
          <cell r="PX360" t="str">
            <v/>
          </cell>
          <cell r="PY360" t="str">
            <v/>
          </cell>
          <cell r="PZ360" t="str">
            <v/>
          </cell>
          <cell r="QA360" t="str">
            <v/>
          </cell>
          <cell r="QB360" t="str">
            <v/>
          </cell>
          <cell r="QC360" t="str">
            <v/>
          </cell>
          <cell r="QD360" t="str">
            <v/>
          </cell>
          <cell r="QE360" t="str">
            <v/>
          </cell>
          <cell r="QF360" t="str">
            <v/>
          </cell>
          <cell r="QG360" t="str">
            <v/>
          </cell>
          <cell r="QH360" t="str">
            <v/>
          </cell>
          <cell r="QI360" t="str">
            <v/>
          </cell>
          <cell r="QJ360" t="str">
            <v/>
          </cell>
          <cell r="QK360" t="str">
            <v/>
          </cell>
          <cell r="QL360" t="str">
            <v/>
          </cell>
          <cell r="QM360" t="str">
            <v/>
          </cell>
          <cell r="QN360" t="str">
            <v/>
          </cell>
          <cell r="QO360" t="str">
            <v/>
          </cell>
          <cell r="QP360" t="str">
            <v/>
          </cell>
          <cell r="QQ360" t="str">
            <v/>
          </cell>
          <cell r="QR360" t="str">
            <v/>
          </cell>
          <cell r="QS360" t="str">
            <v/>
          </cell>
          <cell r="QT360" t="str">
            <v/>
          </cell>
          <cell r="QU360" t="str">
            <v/>
          </cell>
          <cell r="QV360" t="str">
            <v/>
          </cell>
          <cell r="QW360" t="str">
            <v/>
          </cell>
          <cell r="QX360" t="str">
            <v/>
          </cell>
          <cell r="QY360" t="str">
            <v/>
          </cell>
          <cell r="QZ360" t="str">
            <v/>
          </cell>
          <cell r="RA360" t="str">
            <v/>
          </cell>
          <cell r="RB360" t="str">
            <v/>
          </cell>
          <cell r="RC360" t="str">
            <v/>
          </cell>
          <cell r="RD360" t="str">
            <v/>
          </cell>
          <cell r="RE360" t="str">
            <v/>
          </cell>
          <cell r="RF360" t="str">
            <v/>
          </cell>
          <cell r="RG360" t="str">
            <v/>
          </cell>
          <cell r="RH360" t="str">
            <v/>
          </cell>
          <cell r="RI360" t="str">
            <v/>
          </cell>
          <cell r="RL360">
            <v>0</v>
          </cell>
        </row>
        <row r="361">
          <cell r="NE361" t="str">
            <v/>
          </cell>
          <cell r="OQ361" t="str">
            <v/>
          </cell>
          <cell r="OR361" t="str">
            <v/>
          </cell>
          <cell r="OS361" t="str">
            <v/>
          </cell>
          <cell r="OT361" t="str">
            <v/>
          </cell>
          <cell r="OU361" t="str">
            <v/>
          </cell>
          <cell r="OV361" t="str">
            <v/>
          </cell>
          <cell r="OW361" t="str">
            <v/>
          </cell>
          <cell r="OX361" t="str">
            <v/>
          </cell>
          <cell r="OY361" t="str">
            <v/>
          </cell>
          <cell r="OZ361" t="str">
            <v/>
          </cell>
          <cell r="PA361" t="str">
            <v/>
          </cell>
          <cell r="PB361" t="str">
            <v/>
          </cell>
          <cell r="PC361" t="str">
            <v/>
          </cell>
          <cell r="PD361" t="str">
            <v/>
          </cell>
          <cell r="PE361" t="str">
            <v/>
          </cell>
          <cell r="PF361" t="str">
            <v/>
          </cell>
          <cell r="PG361" t="str">
            <v/>
          </cell>
          <cell r="PH361" t="str">
            <v/>
          </cell>
          <cell r="PI361" t="str">
            <v/>
          </cell>
          <cell r="PJ361" t="str">
            <v/>
          </cell>
          <cell r="PL361" t="str">
            <v/>
          </cell>
          <cell r="PM361" t="str">
            <v/>
          </cell>
          <cell r="PN361" t="str">
            <v/>
          </cell>
          <cell r="PO361" t="str">
            <v/>
          </cell>
          <cell r="PP361" t="str">
            <v/>
          </cell>
          <cell r="PQ361" t="str">
            <v/>
          </cell>
          <cell r="PR361" t="str">
            <v/>
          </cell>
          <cell r="PS361" t="str">
            <v/>
          </cell>
          <cell r="PT361" t="str">
            <v/>
          </cell>
          <cell r="PU361" t="str">
            <v/>
          </cell>
          <cell r="PV361" t="str">
            <v/>
          </cell>
          <cell r="PW361" t="str">
            <v/>
          </cell>
          <cell r="PX361" t="str">
            <v/>
          </cell>
          <cell r="PY361" t="str">
            <v/>
          </cell>
          <cell r="PZ361" t="str">
            <v/>
          </cell>
          <cell r="QA361" t="str">
            <v/>
          </cell>
          <cell r="QB361" t="str">
            <v/>
          </cell>
          <cell r="QC361" t="str">
            <v/>
          </cell>
          <cell r="QD361" t="str">
            <v/>
          </cell>
          <cell r="QE361" t="str">
            <v/>
          </cell>
          <cell r="QF361" t="str">
            <v/>
          </cell>
          <cell r="QG361" t="str">
            <v/>
          </cell>
          <cell r="QH361" t="str">
            <v/>
          </cell>
          <cell r="QI361" t="str">
            <v/>
          </cell>
          <cell r="QJ361" t="str">
            <v/>
          </cell>
          <cell r="QK361" t="str">
            <v/>
          </cell>
          <cell r="QL361" t="str">
            <v/>
          </cell>
          <cell r="QM361" t="str">
            <v/>
          </cell>
          <cell r="QN361" t="str">
            <v/>
          </cell>
          <cell r="QO361" t="str">
            <v/>
          </cell>
          <cell r="QP361" t="str">
            <v/>
          </cell>
          <cell r="QQ361" t="str">
            <v/>
          </cell>
          <cell r="QR361" t="str">
            <v/>
          </cell>
          <cell r="QS361" t="str">
            <v/>
          </cell>
          <cell r="QT361" t="str">
            <v/>
          </cell>
          <cell r="QU361" t="str">
            <v/>
          </cell>
          <cell r="QV361" t="str">
            <v/>
          </cell>
          <cell r="QW361" t="str">
            <v/>
          </cell>
          <cell r="QX361" t="str">
            <v/>
          </cell>
          <cell r="QY361" t="str">
            <v/>
          </cell>
          <cell r="QZ361" t="str">
            <v/>
          </cell>
          <cell r="RA361" t="str">
            <v/>
          </cell>
          <cell r="RB361" t="str">
            <v/>
          </cell>
          <cell r="RC361" t="str">
            <v/>
          </cell>
          <cell r="RD361" t="str">
            <v/>
          </cell>
          <cell r="RE361" t="str">
            <v/>
          </cell>
          <cell r="RF361" t="str">
            <v/>
          </cell>
          <cell r="RG361" t="str">
            <v/>
          </cell>
          <cell r="RH361" t="str">
            <v/>
          </cell>
          <cell r="RI361" t="str">
            <v/>
          </cell>
          <cell r="RL361">
            <v>0</v>
          </cell>
        </row>
        <row r="362">
          <cell r="NE362" t="str">
            <v/>
          </cell>
          <cell r="OQ362" t="str">
            <v/>
          </cell>
          <cell r="OR362" t="str">
            <v/>
          </cell>
          <cell r="OS362" t="str">
            <v/>
          </cell>
          <cell r="OT362" t="str">
            <v/>
          </cell>
          <cell r="OU362" t="str">
            <v/>
          </cell>
          <cell r="OV362" t="str">
            <v/>
          </cell>
          <cell r="OW362" t="str">
            <v/>
          </cell>
          <cell r="OX362" t="str">
            <v/>
          </cell>
          <cell r="OY362" t="str">
            <v/>
          </cell>
          <cell r="OZ362" t="str">
            <v/>
          </cell>
          <cell r="PA362" t="str">
            <v/>
          </cell>
          <cell r="PB362" t="str">
            <v/>
          </cell>
          <cell r="PC362" t="str">
            <v/>
          </cell>
          <cell r="PD362" t="str">
            <v/>
          </cell>
          <cell r="PE362" t="str">
            <v/>
          </cell>
          <cell r="PF362" t="str">
            <v/>
          </cell>
          <cell r="PG362" t="str">
            <v/>
          </cell>
          <cell r="PH362" t="str">
            <v/>
          </cell>
          <cell r="PI362" t="str">
            <v/>
          </cell>
          <cell r="PJ362" t="str">
            <v/>
          </cell>
          <cell r="PL362" t="str">
            <v/>
          </cell>
          <cell r="PM362" t="str">
            <v/>
          </cell>
          <cell r="PN362" t="str">
            <v/>
          </cell>
          <cell r="PO362" t="str">
            <v/>
          </cell>
          <cell r="PP362" t="str">
            <v/>
          </cell>
          <cell r="PQ362" t="str">
            <v/>
          </cell>
          <cell r="PR362" t="str">
            <v/>
          </cell>
          <cell r="PS362" t="str">
            <v/>
          </cell>
          <cell r="PT362" t="str">
            <v/>
          </cell>
          <cell r="PU362" t="str">
            <v/>
          </cell>
          <cell r="PV362" t="str">
            <v/>
          </cell>
          <cell r="PW362" t="str">
            <v/>
          </cell>
          <cell r="PX362" t="str">
            <v/>
          </cell>
          <cell r="PY362" t="str">
            <v/>
          </cell>
          <cell r="PZ362" t="str">
            <v/>
          </cell>
          <cell r="QA362" t="str">
            <v/>
          </cell>
          <cell r="QB362" t="str">
            <v/>
          </cell>
          <cell r="QC362" t="str">
            <v/>
          </cell>
          <cell r="QD362" t="str">
            <v/>
          </cell>
          <cell r="QE362" t="str">
            <v/>
          </cell>
          <cell r="QF362" t="str">
            <v/>
          </cell>
          <cell r="QG362" t="str">
            <v/>
          </cell>
          <cell r="QH362" t="str">
            <v/>
          </cell>
          <cell r="QI362" t="str">
            <v/>
          </cell>
          <cell r="QJ362" t="str">
            <v/>
          </cell>
          <cell r="QK362" t="str">
            <v/>
          </cell>
          <cell r="QL362" t="str">
            <v/>
          </cell>
          <cell r="QM362" t="str">
            <v/>
          </cell>
          <cell r="QN362" t="str">
            <v/>
          </cell>
          <cell r="QO362" t="str">
            <v/>
          </cell>
          <cell r="QP362" t="str">
            <v/>
          </cell>
          <cell r="QQ362" t="str">
            <v/>
          </cell>
          <cell r="QR362" t="str">
            <v/>
          </cell>
          <cell r="QS362" t="str">
            <v/>
          </cell>
          <cell r="QT362" t="str">
            <v/>
          </cell>
          <cell r="QU362" t="str">
            <v/>
          </cell>
          <cell r="QV362" t="str">
            <v/>
          </cell>
          <cell r="QW362" t="str">
            <v/>
          </cell>
          <cell r="QX362" t="str">
            <v/>
          </cell>
          <cell r="QY362" t="str">
            <v/>
          </cell>
          <cell r="QZ362" t="str">
            <v/>
          </cell>
          <cell r="RA362" t="str">
            <v/>
          </cell>
          <cell r="RB362" t="str">
            <v/>
          </cell>
          <cell r="RC362" t="str">
            <v/>
          </cell>
          <cell r="RD362" t="str">
            <v/>
          </cell>
          <cell r="RE362" t="str">
            <v/>
          </cell>
          <cell r="RF362" t="str">
            <v/>
          </cell>
          <cell r="RG362" t="str">
            <v/>
          </cell>
          <cell r="RH362" t="str">
            <v/>
          </cell>
          <cell r="RI362" t="str">
            <v/>
          </cell>
          <cell r="RL362">
            <v>0</v>
          </cell>
        </row>
        <row r="363">
          <cell r="NE363" t="str">
            <v/>
          </cell>
          <cell r="OQ363" t="str">
            <v/>
          </cell>
          <cell r="OR363" t="str">
            <v/>
          </cell>
          <cell r="OS363" t="str">
            <v/>
          </cell>
          <cell r="OT363" t="str">
            <v/>
          </cell>
          <cell r="OU363" t="str">
            <v/>
          </cell>
          <cell r="OV363" t="str">
            <v/>
          </cell>
          <cell r="OW363" t="str">
            <v/>
          </cell>
          <cell r="OX363" t="str">
            <v/>
          </cell>
          <cell r="OY363" t="str">
            <v/>
          </cell>
          <cell r="OZ363" t="str">
            <v/>
          </cell>
          <cell r="PA363" t="str">
            <v/>
          </cell>
          <cell r="PB363" t="str">
            <v/>
          </cell>
          <cell r="PC363" t="str">
            <v/>
          </cell>
          <cell r="PD363" t="str">
            <v/>
          </cell>
          <cell r="PE363" t="str">
            <v/>
          </cell>
          <cell r="PF363" t="str">
            <v/>
          </cell>
          <cell r="PG363" t="str">
            <v/>
          </cell>
          <cell r="PH363" t="str">
            <v/>
          </cell>
          <cell r="PI363" t="str">
            <v/>
          </cell>
          <cell r="PJ363" t="str">
            <v/>
          </cell>
          <cell r="PL363" t="str">
            <v/>
          </cell>
          <cell r="PM363" t="str">
            <v/>
          </cell>
          <cell r="PN363" t="str">
            <v/>
          </cell>
          <cell r="PO363" t="str">
            <v/>
          </cell>
          <cell r="PP363" t="str">
            <v/>
          </cell>
          <cell r="PQ363" t="str">
            <v/>
          </cell>
          <cell r="PR363" t="str">
            <v/>
          </cell>
          <cell r="PS363" t="str">
            <v/>
          </cell>
          <cell r="PT363" t="str">
            <v/>
          </cell>
          <cell r="PU363" t="str">
            <v/>
          </cell>
          <cell r="PV363" t="str">
            <v/>
          </cell>
          <cell r="PW363" t="str">
            <v/>
          </cell>
          <cell r="PX363" t="str">
            <v/>
          </cell>
          <cell r="PY363" t="str">
            <v/>
          </cell>
          <cell r="PZ363" t="str">
            <v/>
          </cell>
          <cell r="QA363" t="str">
            <v/>
          </cell>
          <cell r="QB363" t="str">
            <v/>
          </cell>
          <cell r="QC363" t="str">
            <v/>
          </cell>
          <cell r="QD363" t="str">
            <v/>
          </cell>
          <cell r="QE363" t="str">
            <v/>
          </cell>
          <cell r="QF363" t="str">
            <v/>
          </cell>
          <cell r="QG363" t="str">
            <v/>
          </cell>
          <cell r="QH363" t="str">
            <v/>
          </cell>
          <cell r="QI363" t="str">
            <v/>
          </cell>
          <cell r="QJ363" t="str">
            <v/>
          </cell>
          <cell r="QK363" t="str">
            <v/>
          </cell>
          <cell r="QL363" t="str">
            <v/>
          </cell>
          <cell r="QM363" t="str">
            <v/>
          </cell>
          <cell r="QN363" t="str">
            <v/>
          </cell>
          <cell r="QO363" t="str">
            <v/>
          </cell>
          <cell r="QP363" t="str">
            <v/>
          </cell>
          <cell r="QQ363" t="str">
            <v/>
          </cell>
          <cell r="QR363" t="str">
            <v/>
          </cell>
          <cell r="QS363" t="str">
            <v/>
          </cell>
          <cell r="QT363" t="str">
            <v/>
          </cell>
          <cell r="QU363" t="str">
            <v/>
          </cell>
          <cell r="QV363" t="str">
            <v/>
          </cell>
          <cell r="QW363" t="str">
            <v/>
          </cell>
          <cell r="QX363" t="str">
            <v/>
          </cell>
          <cell r="QY363" t="str">
            <v/>
          </cell>
          <cell r="QZ363" t="str">
            <v/>
          </cell>
          <cell r="RA363" t="str">
            <v/>
          </cell>
          <cell r="RB363" t="str">
            <v/>
          </cell>
          <cell r="RC363" t="str">
            <v/>
          </cell>
          <cell r="RD363" t="str">
            <v/>
          </cell>
          <cell r="RE363" t="str">
            <v/>
          </cell>
          <cell r="RF363" t="str">
            <v/>
          </cell>
          <cell r="RG363" t="str">
            <v/>
          </cell>
          <cell r="RH363" t="str">
            <v/>
          </cell>
          <cell r="RI363" t="str">
            <v/>
          </cell>
          <cell r="RL363">
            <v>0</v>
          </cell>
        </row>
        <row r="364">
          <cell r="NE364" t="str">
            <v/>
          </cell>
          <cell r="OQ364" t="str">
            <v/>
          </cell>
          <cell r="OR364" t="str">
            <v/>
          </cell>
          <cell r="OS364" t="str">
            <v/>
          </cell>
          <cell r="OT364" t="str">
            <v/>
          </cell>
          <cell r="OU364" t="str">
            <v/>
          </cell>
          <cell r="OV364" t="str">
            <v/>
          </cell>
          <cell r="OW364" t="str">
            <v/>
          </cell>
          <cell r="OX364" t="str">
            <v/>
          </cell>
          <cell r="OY364" t="str">
            <v/>
          </cell>
          <cell r="OZ364" t="str">
            <v/>
          </cell>
          <cell r="PA364" t="str">
            <v/>
          </cell>
          <cell r="PB364" t="str">
            <v/>
          </cell>
          <cell r="PC364" t="str">
            <v/>
          </cell>
          <cell r="PD364" t="str">
            <v/>
          </cell>
          <cell r="PE364" t="str">
            <v/>
          </cell>
          <cell r="PF364" t="str">
            <v/>
          </cell>
          <cell r="PG364" t="str">
            <v/>
          </cell>
          <cell r="PH364" t="str">
            <v/>
          </cell>
          <cell r="PI364" t="str">
            <v/>
          </cell>
          <cell r="PJ364" t="str">
            <v/>
          </cell>
          <cell r="PL364" t="str">
            <v/>
          </cell>
          <cell r="PM364" t="str">
            <v/>
          </cell>
          <cell r="PN364" t="str">
            <v/>
          </cell>
          <cell r="PO364" t="str">
            <v/>
          </cell>
          <cell r="PP364" t="str">
            <v/>
          </cell>
          <cell r="PQ364" t="str">
            <v/>
          </cell>
          <cell r="PR364" t="str">
            <v/>
          </cell>
          <cell r="PS364" t="str">
            <v/>
          </cell>
          <cell r="PT364" t="str">
            <v/>
          </cell>
          <cell r="PU364" t="str">
            <v/>
          </cell>
          <cell r="PV364" t="str">
            <v/>
          </cell>
          <cell r="PW364" t="str">
            <v/>
          </cell>
          <cell r="PX364" t="str">
            <v/>
          </cell>
          <cell r="PY364" t="str">
            <v/>
          </cell>
          <cell r="PZ364" t="str">
            <v/>
          </cell>
          <cell r="QA364" t="str">
            <v/>
          </cell>
          <cell r="QB364" t="str">
            <v/>
          </cell>
          <cell r="QC364" t="str">
            <v/>
          </cell>
          <cell r="QD364" t="str">
            <v/>
          </cell>
          <cell r="QE364" t="str">
            <v/>
          </cell>
          <cell r="QF364" t="str">
            <v/>
          </cell>
          <cell r="QG364" t="str">
            <v/>
          </cell>
          <cell r="QH364" t="str">
            <v/>
          </cell>
          <cell r="QI364" t="str">
            <v/>
          </cell>
          <cell r="QJ364" t="str">
            <v/>
          </cell>
          <cell r="QK364" t="str">
            <v/>
          </cell>
          <cell r="QL364" t="str">
            <v/>
          </cell>
          <cell r="QM364" t="str">
            <v/>
          </cell>
          <cell r="QN364" t="str">
            <v/>
          </cell>
          <cell r="QO364" t="str">
            <v/>
          </cell>
          <cell r="QP364" t="str">
            <v/>
          </cell>
          <cell r="QQ364" t="str">
            <v/>
          </cell>
          <cell r="QR364" t="str">
            <v/>
          </cell>
          <cell r="QS364" t="str">
            <v/>
          </cell>
          <cell r="QT364" t="str">
            <v/>
          </cell>
          <cell r="QU364" t="str">
            <v/>
          </cell>
          <cell r="QV364" t="str">
            <v/>
          </cell>
          <cell r="QW364" t="str">
            <v/>
          </cell>
          <cell r="QX364" t="str">
            <v/>
          </cell>
          <cell r="QY364" t="str">
            <v/>
          </cell>
          <cell r="QZ364" t="str">
            <v/>
          </cell>
          <cell r="RA364" t="str">
            <v/>
          </cell>
          <cell r="RB364" t="str">
            <v/>
          </cell>
          <cell r="RC364" t="str">
            <v/>
          </cell>
          <cell r="RD364" t="str">
            <v/>
          </cell>
          <cell r="RE364" t="str">
            <v/>
          </cell>
          <cell r="RF364" t="str">
            <v/>
          </cell>
          <cell r="RG364" t="str">
            <v/>
          </cell>
          <cell r="RH364" t="str">
            <v/>
          </cell>
          <cell r="RI364" t="str">
            <v/>
          </cell>
          <cell r="RL364">
            <v>0</v>
          </cell>
        </row>
        <row r="365">
          <cell r="NE365" t="str">
            <v/>
          </cell>
          <cell r="OQ365" t="str">
            <v/>
          </cell>
          <cell r="OR365" t="str">
            <v/>
          </cell>
          <cell r="OS365" t="str">
            <v/>
          </cell>
          <cell r="OT365" t="str">
            <v/>
          </cell>
          <cell r="OU365" t="str">
            <v/>
          </cell>
          <cell r="OV365" t="str">
            <v/>
          </cell>
          <cell r="OW365" t="str">
            <v/>
          </cell>
          <cell r="OX365" t="str">
            <v/>
          </cell>
          <cell r="OY365" t="str">
            <v/>
          </cell>
          <cell r="OZ365" t="str">
            <v/>
          </cell>
          <cell r="PA365" t="str">
            <v/>
          </cell>
          <cell r="PB365" t="str">
            <v/>
          </cell>
          <cell r="PC365" t="str">
            <v/>
          </cell>
          <cell r="PD365" t="str">
            <v/>
          </cell>
          <cell r="PE365" t="str">
            <v/>
          </cell>
          <cell r="PF365" t="str">
            <v/>
          </cell>
          <cell r="PG365" t="str">
            <v/>
          </cell>
          <cell r="PH365" t="str">
            <v/>
          </cell>
          <cell r="PI365" t="str">
            <v/>
          </cell>
          <cell r="PJ365" t="str">
            <v/>
          </cell>
          <cell r="PL365" t="str">
            <v/>
          </cell>
          <cell r="PM365" t="str">
            <v/>
          </cell>
          <cell r="PN365" t="str">
            <v/>
          </cell>
          <cell r="PO365" t="str">
            <v/>
          </cell>
          <cell r="PP365" t="str">
            <v/>
          </cell>
          <cell r="PQ365" t="str">
            <v/>
          </cell>
          <cell r="PR365" t="str">
            <v/>
          </cell>
          <cell r="PS365" t="str">
            <v/>
          </cell>
          <cell r="PT365" t="str">
            <v/>
          </cell>
          <cell r="PU365" t="str">
            <v/>
          </cell>
          <cell r="PV365" t="str">
            <v/>
          </cell>
          <cell r="PW365" t="str">
            <v/>
          </cell>
          <cell r="PX365" t="str">
            <v/>
          </cell>
          <cell r="PY365" t="str">
            <v/>
          </cell>
          <cell r="PZ365" t="str">
            <v/>
          </cell>
          <cell r="QA365" t="str">
            <v/>
          </cell>
          <cell r="QB365" t="str">
            <v/>
          </cell>
          <cell r="QC365" t="str">
            <v/>
          </cell>
          <cell r="QD365" t="str">
            <v/>
          </cell>
          <cell r="QE365" t="str">
            <v/>
          </cell>
          <cell r="QF365" t="str">
            <v/>
          </cell>
          <cell r="QG365" t="str">
            <v/>
          </cell>
          <cell r="QH365" t="str">
            <v/>
          </cell>
          <cell r="QI365" t="str">
            <v/>
          </cell>
          <cell r="QJ365" t="str">
            <v/>
          </cell>
          <cell r="QK365" t="str">
            <v/>
          </cell>
          <cell r="QL365" t="str">
            <v/>
          </cell>
          <cell r="QM365" t="str">
            <v/>
          </cell>
          <cell r="QN365" t="str">
            <v/>
          </cell>
          <cell r="QO365" t="str">
            <v/>
          </cell>
          <cell r="QP365" t="str">
            <v/>
          </cell>
          <cell r="QQ365" t="str">
            <v/>
          </cell>
          <cell r="QR365" t="str">
            <v/>
          </cell>
          <cell r="QS365" t="str">
            <v/>
          </cell>
          <cell r="QT365" t="str">
            <v/>
          </cell>
          <cell r="QU365" t="str">
            <v/>
          </cell>
          <cell r="QV365" t="str">
            <v/>
          </cell>
          <cell r="QW365" t="str">
            <v/>
          </cell>
          <cell r="QX365" t="str">
            <v/>
          </cell>
          <cell r="QY365" t="str">
            <v/>
          </cell>
          <cell r="QZ365" t="str">
            <v/>
          </cell>
          <cell r="RA365" t="str">
            <v/>
          </cell>
          <cell r="RB365" t="str">
            <v/>
          </cell>
          <cell r="RC365" t="str">
            <v/>
          </cell>
          <cell r="RD365" t="str">
            <v/>
          </cell>
          <cell r="RE365" t="str">
            <v/>
          </cell>
          <cell r="RF365" t="str">
            <v/>
          </cell>
          <cell r="RG365" t="str">
            <v/>
          </cell>
          <cell r="RH365" t="str">
            <v/>
          </cell>
          <cell r="RI365" t="str">
            <v/>
          </cell>
          <cell r="RL365">
            <v>0</v>
          </cell>
        </row>
        <row r="366">
          <cell r="NE366" t="str">
            <v/>
          </cell>
          <cell r="OQ366" t="str">
            <v/>
          </cell>
          <cell r="OR366" t="str">
            <v/>
          </cell>
          <cell r="OS366" t="str">
            <v/>
          </cell>
          <cell r="OT366" t="str">
            <v/>
          </cell>
          <cell r="OU366" t="str">
            <v/>
          </cell>
          <cell r="OV366" t="str">
            <v/>
          </cell>
          <cell r="OW366" t="str">
            <v/>
          </cell>
          <cell r="OX366" t="str">
            <v/>
          </cell>
          <cell r="OY366" t="str">
            <v/>
          </cell>
          <cell r="OZ366" t="str">
            <v/>
          </cell>
          <cell r="PA366" t="str">
            <v/>
          </cell>
          <cell r="PB366" t="str">
            <v/>
          </cell>
          <cell r="PC366" t="str">
            <v/>
          </cell>
          <cell r="PD366" t="str">
            <v/>
          </cell>
          <cell r="PE366" t="str">
            <v/>
          </cell>
          <cell r="PF366" t="str">
            <v/>
          </cell>
          <cell r="PG366" t="str">
            <v/>
          </cell>
          <cell r="PH366" t="str">
            <v/>
          </cell>
          <cell r="PI366" t="str">
            <v/>
          </cell>
          <cell r="PJ366" t="str">
            <v/>
          </cell>
          <cell r="PL366" t="str">
            <v/>
          </cell>
          <cell r="PM366" t="str">
            <v/>
          </cell>
          <cell r="PN366" t="str">
            <v/>
          </cell>
          <cell r="PO366" t="str">
            <v/>
          </cell>
          <cell r="PP366" t="str">
            <v/>
          </cell>
          <cell r="PQ366" t="str">
            <v/>
          </cell>
          <cell r="PR366" t="str">
            <v/>
          </cell>
          <cell r="PS366" t="str">
            <v/>
          </cell>
          <cell r="PT366" t="str">
            <v/>
          </cell>
          <cell r="PU366" t="str">
            <v/>
          </cell>
          <cell r="PV366" t="str">
            <v/>
          </cell>
          <cell r="PW366" t="str">
            <v/>
          </cell>
          <cell r="PX366" t="str">
            <v/>
          </cell>
          <cell r="PY366" t="str">
            <v/>
          </cell>
          <cell r="PZ366" t="str">
            <v/>
          </cell>
          <cell r="QA366" t="str">
            <v/>
          </cell>
          <cell r="QB366" t="str">
            <v/>
          </cell>
          <cell r="QC366" t="str">
            <v/>
          </cell>
          <cell r="QD366" t="str">
            <v/>
          </cell>
          <cell r="QE366" t="str">
            <v/>
          </cell>
          <cell r="QF366" t="str">
            <v/>
          </cell>
          <cell r="QG366" t="str">
            <v/>
          </cell>
          <cell r="QH366" t="str">
            <v/>
          </cell>
          <cell r="QI366" t="str">
            <v/>
          </cell>
          <cell r="QJ366" t="str">
            <v/>
          </cell>
          <cell r="QK366" t="str">
            <v/>
          </cell>
          <cell r="QL366" t="str">
            <v/>
          </cell>
          <cell r="QM366" t="str">
            <v/>
          </cell>
          <cell r="QN366" t="str">
            <v/>
          </cell>
          <cell r="QO366" t="str">
            <v/>
          </cell>
          <cell r="QP366" t="str">
            <v/>
          </cell>
          <cell r="QQ366" t="str">
            <v/>
          </cell>
          <cell r="QR366" t="str">
            <v/>
          </cell>
          <cell r="QS366" t="str">
            <v/>
          </cell>
          <cell r="QT366" t="str">
            <v/>
          </cell>
          <cell r="QU366" t="str">
            <v/>
          </cell>
          <cell r="QV366" t="str">
            <v/>
          </cell>
          <cell r="QW366" t="str">
            <v/>
          </cell>
          <cell r="QX366" t="str">
            <v/>
          </cell>
          <cell r="QY366" t="str">
            <v/>
          </cell>
          <cell r="QZ366" t="str">
            <v/>
          </cell>
          <cell r="RA366" t="str">
            <v/>
          </cell>
          <cell r="RB366" t="str">
            <v/>
          </cell>
          <cell r="RC366" t="str">
            <v/>
          </cell>
          <cell r="RD366" t="str">
            <v/>
          </cell>
          <cell r="RE366" t="str">
            <v/>
          </cell>
          <cell r="RF366" t="str">
            <v/>
          </cell>
          <cell r="RG366" t="str">
            <v/>
          </cell>
          <cell r="RH366" t="str">
            <v/>
          </cell>
          <cell r="RI366" t="str">
            <v/>
          </cell>
          <cell r="RL366">
            <v>0</v>
          </cell>
        </row>
        <row r="367">
          <cell r="NE367" t="str">
            <v/>
          </cell>
          <cell r="OQ367" t="str">
            <v/>
          </cell>
          <cell r="OR367" t="str">
            <v/>
          </cell>
          <cell r="OS367" t="str">
            <v/>
          </cell>
          <cell r="OT367" t="str">
            <v/>
          </cell>
          <cell r="OU367" t="str">
            <v/>
          </cell>
          <cell r="OV367" t="str">
            <v/>
          </cell>
          <cell r="OW367" t="str">
            <v/>
          </cell>
          <cell r="OX367" t="str">
            <v/>
          </cell>
          <cell r="OY367" t="str">
            <v/>
          </cell>
          <cell r="OZ367" t="str">
            <v/>
          </cell>
          <cell r="PA367" t="str">
            <v/>
          </cell>
          <cell r="PB367" t="str">
            <v/>
          </cell>
          <cell r="PC367" t="str">
            <v/>
          </cell>
          <cell r="PD367" t="str">
            <v/>
          </cell>
          <cell r="PE367" t="str">
            <v/>
          </cell>
          <cell r="PF367" t="str">
            <v/>
          </cell>
          <cell r="PG367" t="str">
            <v/>
          </cell>
          <cell r="PH367" t="str">
            <v/>
          </cell>
          <cell r="PI367" t="str">
            <v/>
          </cell>
          <cell r="PJ367" t="str">
            <v/>
          </cell>
          <cell r="PL367" t="str">
            <v/>
          </cell>
          <cell r="PM367" t="str">
            <v/>
          </cell>
          <cell r="PN367" t="str">
            <v/>
          </cell>
          <cell r="PO367" t="str">
            <v/>
          </cell>
          <cell r="PP367" t="str">
            <v/>
          </cell>
          <cell r="PQ367" t="str">
            <v/>
          </cell>
          <cell r="PR367" t="str">
            <v/>
          </cell>
          <cell r="PS367" t="str">
            <v/>
          </cell>
          <cell r="PT367" t="str">
            <v/>
          </cell>
          <cell r="PU367" t="str">
            <v/>
          </cell>
          <cell r="PV367" t="str">
            <v/>
          </cell>
          <cell r="PW367" t="str">
            <v/>
          </cell>
          <cell r="PX367" t="str">
            <v/>
          </cell>
          <cell r="PY367" t="str">
            <v/>
          </cell>
          <cell r="PZ367" t="str">
            <v/>
          </cell>
          <cell r="QA367" t="str">
            <v/>
          </cell>
          <cell r="QB367" t="str">
            <v/>
          </cell>
          <cell r="QC367" t="str">
            <v/>
          </cell>
          <cell r="QD367" t="str">
            <v/>
          </cell>
          <cell r="QE367" t="str">
            <v/>
          </cell>
          <cell r="QF367" t="str">
            <v/>
          </cell>
          <cell r="QG367" t="str">
            <v/>
          </cell>
          <cell r="QH367" t="str">
            <v/>
          </cell>
          <cell r="QI367" t="str">
            <v/>
          </cell>
          <cell r="QJ367" t="str">
            <v/>
          </cell>
          <cell r="QK367" t="str">
            <v/>
          </cell>
          <cell r="QL367" t="str">
            <v/>
          </cell>
          <cell r="QM367" t="str">
            <v/>
          </cell>
          <cell r="QN367" t="str">
            <v/>
          </cell>
          <cell r="QO367" t="str">
            <v/>
          </cell>
          <cell r="QP367" t="str">
            <v/>
          </cell>
          <cell r="QQ367" t="str">
            <v/>
          </cell>
          <cell r="QR367" t="str">
            <v/>
          </cell>
          <cell r="QS367" t="str">
            <v/>
          </cell>
          <cell r="QT367" t="str">
            <v/>
          </cell>
          <cell r="QU367" t="str">
            <v/>
          </cell>
          <cell r="QV367" t="str">
            <v/>
          </cell>
          <cell r="QW367" t="str">
            <v/>
          </cell>
          <cell r="QX367" t="str">
            <v/>
          </cell>
          <cell r="QY367" t="str">
            <v/>
          </cell>
          <cell r="QZ367" t="str">
            <v/>
          </cell>
          <cell r="RA367" t="str">
            <v/>
          </cell>
          <cell r="RB367" t="str">
            <v/>
          </cell>
          <cell r="RC367" t="str">
            <v/>
          </cell>
          <cell r="RD367" t="str">
            <v/>
          </cell>
          <cell r="RE367" t="str">
            <v/>
          </cell>
          <cell r="RF367" t="str">
            <v/>
          </cell>
          <cell r="RG367" t="str">
            <v/>
          </cell>
          <cell r="RH367" t="str">
            <v/>
          </cell>
          <cell r="RI367" t="str">
            <v/>
          </cell>
          <cell r="RL367">
            <v>0</v>
          </cell>
        </row>
        <row r="368">
          <cell r="NE368" t="str">
            <v/>
          </cell>
          <cell r="OQ368" t="str">
            <v/>
          </cell>
          <cell r="OR368" t="str">
            <v/>
          </cell>
          <cell r="OS368" t="str">
            <v/>
          </cell>
          <cell r="OT368" t="str">
            <v/>
          </cell>
          <cell r="OU368" t="str">
            <v/>
          </cell>
          <cell r="OV368" t="str">
            <v/>
          </cell>
          <cell r="OW368" t="str">
            <v/>
          </cell>
          <cell r="OX368" t="str">
            <v/>
          </cell>
          <cell r="OY368" t="str">
            <v/>
          </cell>
          <cell r="OZ368" t="str">
            <v/>
          </cell>
          <cell r="PA368" t="str">
            <v/>
          </cell>
          <cell r="PB368" t="str">
            <v/>
          </cell>
          <cell r="PC368" t="str">
            <v/>
          </cell>
          <cell r="PD368" t="str">
            <v/>
          </cell>
          <cell r="PE368" t="str">
            <v/>
          </cell>
          <cell r="PF368" t="str">
            <v/>
          </cell>
          <cell r="PG368" t="str">
            <v/>
          </cell>
          <cell r="PH368" t="str">
            <v/>
          </cell>
          <cell r="PI368" t="str">
            <v/>
          </cell>
          <cell r="PJ368" t="str">
            <v/>
          </cell>
          <cell r="PL368" t="str">
            <v/>
          </cell>
          <cell r="PM368" t="str">
            <v/>
          </cell>
          <cell r="PN368" t="str">
            <v/>
          </cell>
          <cell r="PO368" t="str">
            <v/>
          </cell>
          <cell r="PP368" t="str">
            <v/>
          </cell>
          <cell r="PQ368" t="str">
            <v/>
          </cell>
          <cell r="PR368" t="str">
            <v/>
          </cell>
          <cell r="PS368" t="str">
            <v/>
          </cell>
          <cell r="PT368" t="str">
            <v/>
          </cell>
          <cell r="PU368" t="str">
            <v/>
          </cell>
          <cell r="PV368" t="str">
            <v/>
          </cell>
          <cell r="PW368" t="str">
            <v/>
          </cell>
          <cell r="PX368" t="str">
            <v/>
          </cell>
          <cell r="PY368" t="str">
            <v/>
          </cell>
          <cell r="PZ368" t="str">
            <v/>
          </cell>
          <cell r="QA368" t="str">
            <v/>
          </cell>
          <cell r="QB368" t="str">
            <v/>
          </cell>
          <cell r="QC368" t="str">
            <v/>
          </cell>
          <cell r="QD368" t="str">
            <v/>
          </cell>
          <cell r="QE368" t="str">
            <v/>
          </cell>
          <cell r="QF368" t="str">
            <v/>
          </cell>
          <cell r="QG368" t="str">
            <v/>
          </cell>
          <cell r="QH368" t="str">
            <v/>
          </cell>
          <cell r="QI368" t="str">
            <v/>
          </cell>
          <cell r="QJ368" t="str">
            <v/>
          </cell>
          <cell r="QK368" t="str">
            <v/>
          </cell>
          <cell r="QL368" t="str">
            <v/>
          </cell>
          <cell r="QM368" t="str">
            <v/>
          </cell>
          <cell r="QN368" t="str">
            <v/>
          </cell>
          <cell r="QO368" t="str">
            <v/>
          </cell>
          <cell r="QP368" t="str">
            <v/>
          </cell>
          <cell r="QQ368" t="str">
            <v/>
          </cell>
          <cell r="QR368" t="str">
            <v/>
          </cell>
          <cell r="QS368" t="str">
            <v/>
          </cell>
          <cell r="QT368" t="str">
            <v/>
          </cell>
          <cell r="QU368" t="str">
            <v/>
          </cell>
          <cell r="QV368" t="str">
            <v/>
          </cell>
          <cell r="QW368" t="str">
            <v/>
          </cell>
          <cell r="QX368" t="str">
            <v/>
          </cell>
          <cell r="QY368" t="str">
            <v/>
          </cell>
          <cell r="QZ368" t="str">
            <v/>
          </cell>
          <cell r="RA368" t="str">
            <v/>
          </cell>
          <cell r="RB368" t="str">
            <v/>
          </cell>
          <cell r="RC368" t="str">
            <v/>
          </cell>
          <cell r="RD368" t="str">
            <v/>
          </cell>
          <cell r="RE368" t="str">
            <v/>
          </cell>
          <cell r="RF368" t="str">
            <v/>
          </cell>
          <cell r="RG368" t="str">
            <v/>
          </cell>
          <cell r="RH368" t="str">
            <v/>
          </cell>
          <cell r="RI368" t="str">
            <v/>
          </cell>
          <cell r="RL368">
            <v>0</v>
          </cell>
        </row>
        <row r="369">
          <cell r="NE369" t="str">
            <v/>
          </cell>
          <cell r="OQ369" t="str">
            <v/>
          </cell>
          <cell r="OR369" t="str">
            <v/>
          </cell>
          <cell r="OS369" t="str">
            <v/>
          </cell>
          <cell r="OT369" t="str">
            <v/>
          </cell>
          <cell r="OU369" t="str">
            <v/>
          </cell>
          <cell r="OV369" t="str">
            <v/>
          </cell>
          <cell r="OW369" t="str">
            <v/>
          </cell>
          <cell r="OX369" t="str">
            <v/>
          </cell>
          <cell r="OY369" t="str">
            <v/>
          </cell>
          <cell r="OZ369" t="str">
            <v/>
          </cell>
          <cell r="PA369" t="str">
            <v/>
          </cell>
          <cell r="PB369" t="str">
            <v/>
          </cell>
          <cell r="PC369" t="str">
            <v/>
          </cell>
          <cell r="PD369" t="str">
            <v/>
          </cell>
          <cell r="PE369" t="str">
            <v/>
          </cell>
          <cell r="PF369" t="str">
            <v/>
          </cell>
          <cell r="PG369" t="str">
            <v/>
          </cell>
          <cell r="PH369" t="str">
            <v/>
          </cell>
          <cell r="PI369" t="str">
            <v/>
          </cell>
          <cell r="PJ369" t="str">
            <v/>
          </cell>
          <cell r="PL369" t="str">
            <v/>
          </cell>
          <cell r="PM369" t="str">
            <v/>
          </cell>
          <cell r="PN369" t="str">
            <v/>
          </cell>
          <cell r="PO369" t="str">
            <v/>
          </cell>
          <cell r="PP369" t="str">
            <v/>
          </cell>
          <cell r="PQ369" t="str">
            <v/>
          </cell>
          <cell r="PR369" t="str">
            <v/>
          </cell>
          <cell r="PS369" t="str">
            <v/>
          </cell>
          <cell r="PT369" t="str">
            <v/>
          </cell>
          <cell r="PU369" t="str">
            <v/>
          </cell>
          <cell r="PV369" t="str">
            <v/>
          </cell>
          <cell r="PW369" t="str">
            <v/>
          </cell>
          <cell r="PX369" t="str">
            <v/>
          </cell>
          <cell r="PY369" t="str">
            <v/>
          </cell>
          <cell r="PZ369" t="str">
            <v/>
          </cell>
          <cell r="QA369" t="str">
            <v/>
          </cell>
          <cell r="QB369" t="str">
            <v/>
          </cell>
          <cell r="QC369" t="str">
            <v/>
          </cell>
          <cell r="QD369" t="str">
            <v/>
          </cell>
          <cell r="QE369" t="str">
            <v/>
          </cell>
          <cell r="QF369" t="str">
            <v/>
          </cell>
          <cell r="QG369" t="str">
            <v/>
          </cell>
          <cell r="QH369" t="str">
            <v/>
          </cell>
          <cell r="QI369" t="str">
            <v/>
          </cell>
          <cell r="QJ369" t="str">
            <v/>
          </cell>
          <cell r="QK369" t="str">
            <v/>
          </cell>
          <cell r="QL369" t="str">
            <v/>
          </cell>
          <cell r="QM369" t="str">
            <v/>
          </cell>
          <cell r="QN369" t="str">
            <v/>
          </cell>
          <cell r="QO369" t="str">
            <v/>
          </cell>
          <cell r="QP369" t="str">
            <v/>
          </cell>
          <cell r="QQ369" t="str">
            <v/>
          </cell>
          <cell r="QR369" t="str">
            <v/>
          </cell>
          <cell r="QS369" t="str">
            <v/>
          </cell>
          <cell r="QT369" t="str">
            <v/>
          </cell>
          <cell r="QU369" t="str">
            <v/>
          </cell>
          <cell r="QV369" t="str">
            <v/>
          </cell>
          <cell r="QW369" t="str">
            <v/>
          </cell>
          <cell r="QX369" t="str">
            <v/>
          </cell>
          <cell r="QY369" t="str">
            <v/>
          </cell>
          <cell r="QZ369" t="str">
            <v/>
          </cell>
          <cell r="RA369" t="str">
            <v/>
          </cell>
          <cell r="RB369" t="str">
            <v/>
          </cell>
          <cell r="RC369" t="str">
            <v/>
          </cell>
          <cell r="RD369" t="str">
            <v/>
          </cell>
          <cell r="RE369" t="str">
            <v/>
          </cell>
          <cell r="RF369" t="str">
            <v/>
          </cell>
          <cell r="RG369" t="str">
            <v/>
          </cell>
          <cell r="RH369" t="str">
            <v/>
          </cell>
          <cell r="RI369" t="str">
            <v/>
          </cell>
          <cell r="RL369">
            <v>0</v>
          </cell>
        </row>
        <row r="370">
          <cell r="NE370" t="str">
            <v/>
          </cell>
          <cell r="OQ370" t="str">
            <v/>
          </cell>
          <cell r="OR370" t="str">
            <v/>
          </cell>
          <cell r="OS370" t="str">
            <v/>
          </cell>
          <cell r="OT370" t="str">
            <v/>
          </cell>
          <cell r="OU370" t="str">
            <v/>
          </cell>
          <cell r="OV370" t="str">
            <v/>
          </cell>
          <cell r="OW370" t="str">
            <v/>
          </cell>
          <cell r="OX370" t="str">
            <v/>
          </cell>
          <cell r="OY370" t="str">
            <v/>
          </cell>
          <cell r="OZ370" t="str">
            <v/>
          </cell>
          <cell r="PA370" t="str">
            <v/>
          </cell>
          <cell r="PB370" t="str">
            <v/>
          </cell>
          <cell r="PC370" t="str">
            <v/>
          </cell>
          <cell r="PD370" t="str">
            <v/>
          </cell>
          <cell r="PE370" t="str">
            <v/>
          </cell>
          <cell r="PF370" t="str">
            <v/>
          </cell>
          <cell r="PG370" t="str">
            <v/>
          </cell>
          <cell r="PH370" t="str">
            <v/>
          </cell>
          <cell r="PI370" t="str">
            <v/>
          </cell>
          <cell r="PJ370" t="str">
            <v/>
          </cell>
          <cell r="PL370" t="str">
            <v/>
          </cell>
          <cell r="PM370" t="str">
            <v/>
          </cell>
          <cell r="PN370" t="str">
            <v/>
          </cell>
          <cell r="PO370" t="str">
            <v/>
          </cell>
          <cell r="PP370" t="str">
            <v/>
          </cell>
          <cell r="PQ370" t="str">
            <v/>
          </cell>
          <cell r="PR370" t="str">
            <v/>
          </cell>
          <cell r="PS370" t="str">
            <v/>
          </cell>
          <cell r="PT370" t="str">
            <v/>
          </cell>
          <cell r="PU370" t="str">
            <v/>
          </cell>
          <cell r="PV370" t="str">
            <v/>
          </cell>
          <cell r="PW370" t="str">
            <v/>
          </cell>
          <cell r="PX370" t="str">
            <v/>
          </cell>
          <cell r="PY370" t="str">
            <v/>
          </cell>
          <cell r="PZ370" t="str">
            <v/>
          </cell>
          <cell r="QA370" t="str">
            <v/>
          </cell>
          <cell r="QB370" t="str">
            <v/>
          </cell>
          <cell r="QC370" t="str">
            <v/>
          </cell>
          <cell r="QD370" t="str">
            <v/>
          </cell>
          <cell r="QE370" t="str">
            <v/>
          </cell>
          <cell r="QF370" t="str">
            <v/>
          </cell>
          <cell r="QG370" t="str">
            <v/>
          </cell>
          <cell r="QH370" t="str">
            <v/>
          </cell>
          <cell r="QI370" t="str">
            <v/>
          </cell>
          <cell r="QJ370" t="str">
            <v/>
          </cell>
          <cell r="QK370" t="str">
            <v/>
          </cell>
          <cell r="QL370" t="str">
            <v/>
          </cell>
          <cell r="QM370" t="str">
            <v/>
          </cell>
          <cell r="QN370" t="str">
            <v/>
          </cell>
          <cell r="QO370" t="str">
            <v/>
          </cell>
          <cell r="QP370" t="str">
            <v/>
          </cell>
          <cell r="QQ370" t="str">
            <v/>
          </cell>
          <cell r="QR370" t="str">
            <v/>
          </cell>
          <cell r="QS370" t="str">
            <v/>
          </cell>
          <cell r="QT370" t="str">
            <v/>
          </cell>
          <cell r="QU370" t="str">
            <v/>
          </cell>
          <cell r="QV370" t="str">
            <v/>
          </cell>
          <cell r="QW370" t="str">
            <v/>
          </cell>
          <cell r="QX370" t="str">
            <v/>
          </cell>
          <cell r="QY370" t="str">
            <v/>
          </cell>
          <cell r="QZ370" t="str">
            <v/>
          </cell>
          <cell r="RA370" t="str">
            <v/>
          </cell>
          <cell r="RB370" t="str">
            <v/>
          </cell>
          <cell r="RC370" t="str">
            <v/>
          </cell>
          <cell r="RD370" t="str">
            <v/>
          </cell>
          <cell r="RE370" t="str">
            <v/>
          </cell>
          <cell r="RF370" t="str">
            <v/>
          </cell>
          <cell r="RG370" t="str">
            <v/>
          </cell>
          <cell r="RH370" t="str">
            <v/>
          </cell>
          <cell r="RI370" t="str">
            <v/>
          </cell>
          <cell r="RL370">
            <v>0</v>
          </cell>
        </row>
        <row r="371">
          <cell r="NE371" t="str">
            <v/>
          </cell>
          <cell r="OQ371" t="str">
            <v/>
          </cell>
          <cell r="OR371" t="str">
            <v/>
          </cell>
          <cell r="OS371" t="str">
            <v/>
          </cell>
          <cell r="OT371" t="str">
            <v/>
          </cell>
          <cell r="OU371" t="str">
            <v/>
          </cell>
          <cell r="OV371" t="str">
            <v/>
          </cell>
          <cell r="OW371" t="str">
            <v/>
          </cell>
          <cell r="OX371" t="str">
            <v/>
          </cell>
          <cell r="OY371" t="str">
            <v/>
          </cell>
          <cell r="OZ371" t="str">
            <v/>
          </cell>
          <cell r="PA371" t="str">
            <v/>
          </cell>
          <cell r="PB371" t="str">
            <v/>
          </cell>
          <cell r="PC371" t="str">
            <v/>
          </cell>
          <cell r="PD371" t="str">
            <v/>
          </cell>
          <cell r="PE371" t="str">
            <v/>
          </cell>
          <cell r="PF371" t="str">
            <v/>
          </cell>
          <cell r="PG371" t="str">
            <v/>
          </cell>
          <cell r="PH371" t="str">
            <v/>
          </cell>
          <cell r="PI371" t="str">
            <v/>
          </cell>
          <cell r="PJ371" t="str">
            <v/>
          </cell>
          <cell r="PL371" t="str">
            <v/>
          </cell>
          <cell r="PM371" t="str">
            <v/>
          </cell>
          <cell r="PN371" t="str">
            <v/>
          </cell>
          <cell r="PO371" t="str">
            <v/>
          </cell>
          <cell r="PP371" t="str">
            <v/>
          </cell>
          <cell r="PQ371" t="str">
            <v/>
          </cell>
          <cell r="PR371" t="str">
            <v/>
          </cell>
          <cell r="PS371" t="str">
            <v/>
          </cell>
          <cell r="PT371" t="str">
            <v/>
          </cell>
          <cell r="PU371" t="str">
            <v/>
          </cell>
          <cell r="PV371" t="str">
            <v/>
          </cell>
          <cell r="PW371" t="str">
            <v/>
          </cell>
          <cell r="PX371" t="str">
            <v/>
          </cell>
          <cell r="PY371" t="str">
            <v/>
          </cell>
          <cell r="PZ371" t="str">
            <v/>
          </cell>
          <cell r="QA371" t="str">
            <v/>
          </cell>
          <cell r="QB371" t="str">
            <v/>
          </cell>
          <cell r="QC371" t="str">
            <v/>
          </cell>
          <cell r="QD371" t="str">
            <v/>
          </cell>
          <cell r="QE371" t="str">
            <v/>
          </cell>
          <cell r="QF371" t="str">
            <v/>
          </cell>
          <cell r="QG371" t="str">
            <v/>
          </cell>
          <cell r="QH371" t="str">
            <v/>
          </cell>
          <cell r="QI371" t="str">
            <v/>
          </cell>
          <cell r="QJ371" t="str">
            <v/>
          </cell>
          <cell r="QK371" t="str">
            <v/>
          </cell>
          <cell r="QL371" t="str">
            <v/>
          </cell>
          <cell r="QM371" t="str">
            <v/>
          </cell>
          <cell r="QN371" t="str">
            <v/>
          </cell>
          <cell r="QO371" t="str">
            <v/>
          </cell>
          <cell r="QP371" t="str">
            <v/>
          </cell>
          <cell r="QQ371" t="str">
            <v/>
          </cell>
          <cell r="QR371" t="str">
            <v/>
          </cell>
          <cell r="QS371" t="str">
            <v/>
          </cell>
          <cell r="QT371" t="str">
            <v/>
          </cell>
          <cell r="QU371" t="str">
            <v/>
          </cell>
          <cell r="QV371" t="str">
            <v/>
          </cell>
          <cell r="QW371" t="str">
            <v/>
          </cell>
          <cell r="QX371" t="str">
            <v/>
          </cell>
          <cell r="QY371" t="str">
            <v/>
          </cell>
          <cell r="QZ371" t="str">
            <v/>
          </cell>
          <cell r="RA371" t="str">
            <v/>
          </cell>
          <cell r="RB371" t="str">
            <v/>
          </cell>
          <cell r="RC371" t="str">
            <v/>
          </cell>
          <cell r="RD371" t="str">
            <v/>
          </cell>
          <cell r="RE371" t="str">
            <v/>
          </cell>
          <cell r="RF371" t="str">
            <v/>
          </cell>
          <cell r="RG371" t="str">
            <v/>
          </cell>
          <cell r="RH371" t="str">
            <v/>
          </cell>
          <cell r="RI371" t="str">
            <v/>
          </cell>
          <cell r="RL371">
            <v>0</v>
          </cell>
        </row>
        <row r="372">
          <cell r="NE372" t="str">
            <v/>
          </cell>
          <cell r="OQ372" t="str">
            <v/>
          </cell>
          <cell r="OR372" t="str">
            <v/>
          </cell>
          <cell r="OS372" t="str">
            <v/>
          </cell>
          <cell r="OT372" t="str">
            <v/>
          </cell>
          <cell r="OU372" t="str">
            <v/>
          </cell>
          <cell r="OV372" t="str">
            <v/>
          </cell>
          <cell r="OW372" t="str">
            <v/>
          </cell>
          <cell r="OX372" t="str">
            <v/>
          </cell>
          <cell r="OY372" t="str">
            <v/>
          </cell>
          <cell r="OZ372" t="str">
            <v/>
          </cell>
          <cell r="PA372" t="str">
            <v/>
          </cell>
          <cell r="PB372" t="str">
            <v/>
          </cell>
          <cell r="PC372" t="str">
            <v/>
          </cell>
          <cell r="PD372" t="str">
            <v/>
          </cell>
          <cell r="PE372" t="str">
            <v/>
          </cell>
          <cell r="PF372" t="str">
            <v/>
          </cell>
          <cell r="PG372" t="str">
            <v/>
          </cell>
          <cell r="PH372" t="str">
            <v/>
          </cell>
          <cell r="PI372" t="str">
            <v/>
          </cell>
          <cell r="PJ372" t="str">
            <v/>
          </cell>
          <cell r="PL372" t="str">
            <v/>
          </cell>
          <cell r="PM372" t="str">
            <v/>
          </cell>
          <cell r="PN372" t="str">
            <v/>
          </cell>
          <cell r="PO372" t="str">
            <v/>
          </cell>
          <cell r="PP372" t="str">
            <v/>
          </cell>
          <cell r="PQ372" t="str">
            <v/>
          </cell>
          <cell r="PR372" t="str">
            <v/>
          </cell>
          <cell r="PS372" t="str">
            <v/>
          </cell>
          <cell r="PT372" t="str">
            <v/>
          </cell>
          <cell r="PU372" t="str">
            <v/>
          </cell>
          <cell r="PV372" t="str">
            <v/>
          </cell>
          <cell r="PW372" t="str">
            <v/>
          </cell>
          <cell r="PX372" t="str">
            <v/>
          </cell>
          <cell r="PY372" t="str">
            <v/>
          </cell>
          <cell r="PZ372" t="str">
            <v/>
          </cell>
          <cell r="QA372" t="str">
            <v/>
          </cell>
          <cell r="QB372" t="str">
            <v/>
          </cell>
          <cell r="QC372" t="str">
            <v/>
          </cell>
          <cell r="QD372" t="str">
            <v/>
          </cell>
          <cell r="QE372" t="str">
            <v/>
          </cell>
          <cell r="QF372" t="str">
            <v/>
          </cell>
          <cell r="QG372" t="str">
            <v/>
          </cell>
          <cell r="QH372" t="str">
            <v/>
          </cell>
          <cell r="QI372" t="str">
            <v/>
          </cell>
          <cell r="QJ372" t="str">
            <v/>
          </cell>
          <cell r="QK372" t="str">
            <v/>
          </cell>
          <cell r="QL372" t="str">
            <v/>
          </cell>
          <cell r="QM372" t="str">
            <v/>
          </cell>
          <cell r="QN372" t="str">
            <v/>
          </cell>
          <cell r="QO372" t="str">
            <v/>
          </cell>
          <cell r="QP372" t="str">
            <v/>
          </cell>
          <cell r="QQ372" t="str">
            <v/>
          </cell>
          <cell r="QR372" t="str">
            <v/>
          </cell>
          <cell r="QS372" t="str">
            <v/>
          </cell>
          <cell r="QT372" t="str">
            <v/>
          </cell>
          <cell r="QU372" t="str">
            <v/>
          </cell>
          <cell r="QV372" t="str">
            <v/>
          </cell>
          <cell r="QW372" t="str">
            <v/>
          </cell>
          <cell r="QX372" t="str">
            <v/>
          </cell>
          <cell r="QY372" t="str">
            <v/>
          </cell>
          <cell r="QZ372" t="str">
            <v/>
          </cell>
          <cell r="RA372" t="str">
            <v/>
          </cell>
          <cell r="RB372" t="str">
            <v/>
          </cell>
          <cell r="RC372" t="str">
            <v/>
          </cell>
          <cell r="RD372" t="str">
            <v/>
          </cell>
          <cell r="RE372" t="str">
            <v/>
          </cell>
          <cell r="RF372" t="str">
            <v/>
          </cell>
          <cell r="RG372" t="str">
            <v/>
          </cell>
          <cell r="RH372" t="str">
            <v/>
          </cell>
          <cell r="RI372" t="str">
            <v/>
          </cell>
          <cell r="RL372">
            <v>0</v>
          </cell>
        </row>
        <row r="373">
          <cell r="NE373" t="str">
            <v/>
          </cell>
          <cell r="OQ373" t="str">
            <v/>
          </cell>
          <cell r="OR373" t="str">
            <v/>
          </cell>
          <cell r="OS373" t="str">
            <v/>
          </cell>
          <cell r="OT373" t="str">
            <v/>
          </cell>
          <cell r="OU373" t="str">
            <v/>
          </cell>
          <cell r="OV373" t="str">
            <v/>
          </cell>
          <cell r="OW373" t="str">
            <v/>
          </cell>
          <cell r="OX373" t="str">
            <v/>
          </cell>
          <cell r="OY373" t="str">
            <v/>
          </cell>
          <cell r="OZ373" t="str">
            <v/>
          </cell>
          <cell r="PA373" t="str">
            <v/>
          </cell>
          <cell r="PB373" t="str">
            <v/>
          </cell>
          <cell r="PC373" t="str">
            <v/>
          </cell>
          <cell r="PD373" t="str">
            <v/>
          </cell>
          <cell r="PE373" t="str">
            <v/>
          </cell>
          <cell r="PF373" t="str">
            <v/>
          </cell>
          <cell r="PG373" t="str">
            <v/>
          </cell>
          <cell r="PH373" t="str">
            <v/>
          </cell>
          <cell r="PI373" t="str">
            <v/>
          </cell>
          <cell r="PJ373" t="str">
            <v/>
          </cell>
          <cell r="PL373" t="str">
            <v/>
          </cell>
          <cell r="PM373" t="str">
            <v/>
          </cell>
          <cell r="PN373" t="str">
            <v/>
          </cell>
          <cell r="PO373" t="str">
            <v/>
          </cell>
          <cell r="PP373" t="str">
            <v/>
          </cell>
          <cell r="PQ373" t="str">
            <v/>
          </cell>
          <cell r="PR373" t="str">
            <v/>
          </cell>
          <cell r="PS373" t="str">
            <v/>
          </cell>
          <cell r="PT373" t="str">
            <v/>
          </cell>
          <cell r="PU373" t="str">
            <v/>
          </cell>
          <cell r="PV373" t="str">
            <v/>
          </cell>
          <cell r="PW373" t="str">
            <v/>
          </cell>
          <cell r="PX373" t="str">
            <v/>
          </cell>
          <cell r="PY373" t="str">
            <v/>
          </cell>
          <cell r="PZ373" t="str">
            <v/>
          </cell>
          <cell r="QA373" t="str">
            <v/>
          </cell>
          <cell r="QB373" t="str">
            <v/>
          </cell>
          <cell r="QC373" t="str">
            <v/>
          </cell>
          <cell r="QD373" t="str">
            <v/>
          </cell>
          <cell r="QE373" t="str">
            <v/>
          </cell>
          <cell r="QF373" t="str">
            <v/>
          </cell>
          <cell r="QG373" t="str">
            <v/>
          </cell>
          <cell r="QH373" t="str">
            <v/>
          </cell>
          <cell r="QI373" t="str">
            <v/>
          </cell>
          <cell r="QJ373" t="str">
            <v/>
          </cell>
          <cell r="QK373" t="str">
            <v/>
          </cell>
          <cell r="QL373" t="str">
            <v/>
          </cell>
          <cell r="QM373" t="str">
            <v/>
          </cell>
          <cell r="QN373" t="str">
            <v/>
          </cell>
          <cell r="QO373" t="str">
            <v/>
          </cell>
          <cell r="QP373" t="str">
            <v/>
          </cell>
          <cell r="QQ373" t="str">
            <v/>
          </cell>
          <cell r="QR373" t="str">
            <v/>
          </cell>
          <cell r="QS373" t="str">
            <v/>
          </cell>
          <cell r="QT373" t="str">
            <v/>
          </cell>
          <cell r="QU373" t="str">
            <v/>
          </cell>
          <cell r="QV373" t="str">
            <v/>
          </cell>
          <cell r="QW373" t="str">
            <v/>
          </cell>
          <cell r="QX373" t="str">
            <v/>
          </cell>
          <cell r="QY373" t="str">
            <v/>
          </cell>
          <cell r="QZ373" t="str">
            <v/>
          </cell>
          <cell r="RA373" t="str">
            <v/>
          </cell>
          <cell r="RB373" t="str">
            <v/>
          </cell>
          <cell r="RC373" t="str">
            <v/>
          </cell>
          <cell r="RD373" t="str">
            <v/>
          </cell>
          <cell r="RE373" t="str">
            <v/>
          </cell>
          <cell r="RF373" t="str">
            <v/>
          </cell>
          <cell r="RG373" t="str">
            <v/>
          </cell>
          <cell r="RH373" t="str">
            <v/>
          </cell>
          <cell r="RI373" t="str">
            <v/>
          </cell>
          <cell r="RL373">
            <v>0</v>
          </cell>
        </row>
        <row r="374">
          <cell r="NE374" t="str">
            <v/>
          </cell>
          <cell r="OQ374" t="str">
            <v/>
          </cell>
          <cell r="OR374" t="str">
            <v/>
          </cell>
          <cell r="OS374" t="str">
            <v/>
          </cell>
          <cell r="OT374" t="str">
            <v/>
          </cell>
          <cell r="OU374" t="str">
            <v/>
          </cell>
          <cell r="OV374" t="str">
            <v/>
          </cell>
          <cell r="OW374" t="str">
            <v/>
          </cell>
          <cell r="OX374" t="str">
            <v/>
          </cell>
          <cell r="OY374" t="str">
            <v/>
          </cell>
          <cell r="OZ374" t="str">
            <v/>
          </cell>
          <cell r="PA374" t="str">
            <v/>
          </cell>
          <cell r="PB374" t="str">
            <v/>
          </cell>
          <cell r="PC374" t="str">
            <v/>
          </cell>
          <cell r="PD374" t="str">
            <v/>
          </cell>
          <cell r="PE374" t="str">
            <v/>
          </cell>
          <cell r="PF374" t="str">
            <v/>
          </cell>
          <cell r="PG374" t="str">
            <v/>
          </cell>
          <cell r="PH374" t="str">
            <v/>
          </cell>
          <cell r="PI374" t="str">
            <v/>
          </cell>
          <cell r="PJ374" t="str">
            <v/>
          </cell>
          <cell r="PL374" t="str">
            <v/>
          </cell>
          <cell r="PM374" t="str">
            <v/>
          </cell>
          <cell r="PN374" t="str">
            <v/>
          </cell>
          <cell r="PO374" t="str">
            <v/>
          </cell>
          <cell r="PP374" t="str">
            <v/>
          </cell>
          <cell r="PQ374" t="str">
            <v/>
          </cell>
          <cell r="PR374" t="str">
            <v/>
          </cell>
          <cell r="PS374" t="str">
            <v/>
          </cell>
          <cell r="PT374" t="str">
            <v/>
          </cell>
          <cell r="PU374" t="str">
            <v/>
          </cell>
          <cell r="PV374" t="str">
            <v/>
          </cell>
          <cell r="PW374" t="str">
            <v/>
          </cell>
          <cell r="PX374" t="str">
            <v/>
          </cell>
          <cell r="PY374" t="str">
            <v/>
          </cell>
          <cell r="PZ374" t="str">
            <v/>
          </cell>
          <cell r="QA374" t="str">
            <v/>
          </cell>
          <cell r="QB374" t="str">
            <v/>
          </cell>
          <cell r="QC374" t="str">
            <v/>
          </cell>
          <cell r="QD374" t="str">
            <v/>
          </cell>
          <cell r="QE374" t="str">
            <v/>
          </cell>
          <cell r="QF374" t="str">
            <v/>
          </cell>
          <cell r="QG374" t="str">
            <v/>
          </cell>
          <cell r="QH374" t="str">
            <v/>
          </cell>
          <cell r="QI374" t="str">
            <v/>
          </cell>
          <cell r="QJ374" t="str">
            <v/>
          </cell>
          <cell r="QK374" t="str">
            <v/>
          </cell>
          <cell r="QL374" t="str">
            <v/>
          </cell>
          <cell r="QM374" t="str">
            <v/>
          </cell>
          <cell r="QN374" t="str">
            <v/>
          </cell>
          <cell r="QO374" t="str">
            <v/>
          </cell>
          <cell r="QP374" t="str">
            <v/>
          </cell>
          <cell r="QQ374" t="str">
            <v/>
          </cell>
          <cell r="QR374" t="str">
            <v/>
          </cell>
          <cell r="QS374" t="str">
            <v/>
          </cell>
          <cell r="QT374" t="str">
            <v/>
          </cell>
          <cell r="QU374" t="str">
            <v/>
          </cell>
          <cell r="QV374" t="str">
            <v/>
          </cell>
          <cell r="QW374" t="str">
            <v/>
          </cell>
          <cell r="QX374" t="str">
            <v/>
          </cell>
          <cell r="QY374" t="str">
            <v/>
          </cell>
          <cell r="QZ374" t="str">
            <v/>
          </cell>
          <cell r="RA374" t="str">
            <v/>
          </cell>
          <cell r="RB374" t="str">
            <v/>
          </cell>
          <cell r="RC374" t="str">
            <v/>
          </cell>
          <cell r="RD374" t="str">
            <v/>
          </cell>
          <cell r="RE374" t="str">
            <v/>
          </cell>
          <cell r="RF374" t="str">
            <v/>
          </cell>
          <cell r="RG374" t="str">
            <v/>
          </cell>
          <cell r="RH374" t="str">
            <v/>
          </cell>
          <cell r="RI374" t="str">
            <v/>
          </cell>
          <cell r="RL374">
            <v>0</v>
          </cell>
        </row>
        <row r="375">
          <cell r="NE375" t="str">
            <v/>
          </cell>
          <cell r="OQ375" t="str">
            <v/>
          </cell>
          <cell r="OR375" t="str">
            <v/>
          </cell>
          <cell r="OS375" t="str">
            <v/>
          </cell>
          <cell r="OT375" t="str">
            <v/>
          </cell>
          <cell r="OU375" t="str">
            <v/>
          </cell>
          <cell r="OV375" t="str">
            <v/>
          </cell>
          <cell r="OW375" t="str">
            <v/>
          </cell>
          <cell r="OX375" t="str">
            <v/>
          </cell>
          <cell r="OY375" t="str">
            <v/>
          </cell>
          <cell r="OZ375" t="str">
            <v/>
          </cell>
          <cell r="PA375" t="str">
            <v/>
          </cell>
          <cell r="PB375" t="str">
            <v/>
          </cell>
          <cell r="PC375" t="str">
            <v/>
          </cell>
          <cell r="PD375" t="str">
            <v/>
          </cell>
          <cell r="PE375" t="str">
            <v/>
          </cell>
          <cell r="PF375" t="str">
            <v/>
          </cell>
          <cell r="PG375" t="str">
            <v/>
          </cell>
          <cell r="PH375" t="str">
            <v/>
          </cell>
          <cell r="PI375" t="str">
            <v/>
          </cell>
          <cell r="PJ375" t="str">
            <v/>
          </cell>
          <cell r="PL375" t="str">
            <v/>
          </cell>
          <cell r="PM375" t="str">
            <v/>
          </cell>
          <cell r="PN375" t="str">
            <v/>
          </cell>
          <cell r="PO375" t="str">
            <v/>
          </cell>
          <cell r="PP375" t="str">
            <v/>
          </cell>
          <cell r="PQ375" t="str">
            <v/>
          </cell>
          <cell r="PR375" t="str">
            <v/>
          </cell>
          <cell r="PS375" t="str">
            <v/>
          </cell>
          <cell r="PT375" t="str">
            <v/>
          </cell>
          <cell r="PU375" t="str">
            <v/>
          </cell>
          <cell r="PV375" t="str">
            <v/>
          </cell>
          <cell r="PW375" t="str">
            <v/>
          </cell>
          <cell r="PX375" t="str">
            <v/>
          </cell>
          <cell r="PY375" t="str">
            <v/>
          </cell>
          <cell r="PZ375" t="str">
            <v/>
          </cell>
          <cell r="QA375" t="str">
            <v/>
          </cell>
          <cell r="QB375" t="str">
            <v/>
          </cell>
          <cell r="QC375" t="str">
            <v/>
          </cell>
          <cell r="QD375" t="str">
            <v/>
          </cell>
          <cell r="QE375" t="str">
            <v/>
          </cell>
          <cell r="QF375" t="str">
            <v/>
          </cell>
          <cell r="QG375" t="str">
            <v/>
          </cell>
          <cell r="QH375" t="str">
            <v/>
          </cell>
          <cell r="QI375" t="str">
            <v/>
          </cell>
          <cell r="QJ375" t="str">
            <v/>
          </cell>
          <cell r="QK375" t="str">
            <v/>
          </cell>
          <cell r="QL375" t="str">
            <v/>
          </cell>
          <cell r="QM375" t="str">
            <v/>
          </cell>
          <cell r="QN375" t="str">
            <v/>
          </cell>
          <cell r="QO375" t="str">
            <v/>
          </cell>
          <cell r="QP375" t="str">
            <v/>
          </cell>
          <cell r="QQ375" t="str">
            <v/>
          </cell>
          <cell r="QR375" t="str">
            <v/>
          </cell>
          <cell r="QS375" t="str">
            <v/>
          </cell>
          <cell r="QT375" t="str">
            <v/>
          </cell>
          <cell r="QU375" t="str">
            <v/>
          </cell>
          <cell r="QV375" t="str">
            <v/>
          </cell>
          <cell r="QW375" t="str">
            <v/>
          </cell>
          <cell r="QX375" t="str">
            <v/>
          </cell>
          <cell r="QY375" t="str">
            <v/>
          </cell>
          <cell r="QZ375" t="str">
            <v/>
          </cell>
          <cell r="RA375" t="str">
            <v/>
          </cell>
          <cell r="RB375" t="str">
            <v/>
          </cell>
          <cell r="RC375" t="str">
            <v/>
          </cell>
          <cell r="RD375" t="str">
            <v/>
          </cell>
          <cell r="RE375" t="str">
            <v/>
          </cell>
          <cell r="RF375" t="str">
            <v/>
          </cell>
          <cell r="RG375" t="str">
            <v/>
          </cell>
          <cell r="RH375" t="str">
            <v/>
          </cell>
          <cell r="RI375" t="str">
            <v/>
          </cell>
          <cell r="RL375">
            <v>0</v>
          </cell>
        </row>
        <row r="376">
          <cell r="NE376" t="str">
            <v/>
          </cell>
          <cell r="OQ376" t="str">
            <v/>
          </cell>
          <cell r="OR376" t="str">
            <v/>
          </cell>
          <cell r="OS376" t="str">
            <v/>
          </cell>
          <cell r="OT376" t="str">
            <v/>
          </cell>
          <cell r="OU376" t="str">
            <v/>
          </cell>
          <cell r="OV376" t="str">
            <v/>
          </cell>
          <cell r="OW376" t="str">
            <v/>
          </cell>
          <cell r="OX376" t="str">
            <v/>
          </cell>
          <cell r="OY376" t="str">
            <v/>
          </cell>
          <cell r="OZ376" t="str">
            <v/>
          </cell>
          <cell r="PA376" t="str">
            <v/>
          </cell>
          <cell r="PB376" t="str">
            <v/>
          </cell>
          <cell r="PC376" t="str">
            <v/>
          </cell>
          <cell r="PD376" t="str">
            <v/>
          </cell>
          <cell r="PE376" t="str">
            <v/>
          </cell>
          <cell r="PF376" t="str">
            <v/>
          </cell>
          <cell r="PG376" t="str">
            <v/>
          </cell>
          <cell r="PH376" t="str">
            <v/>
          </cell>
          <cell r="PI376" t="str">
            <v/>
          </cell>
          <cell r="PJ376" t="str">
            <v/>
          </cell>
          <cell r="PL376" t="str">
            <v/>
          </cell>
          <cell r="PM376" t="str">
            <v/>
          </cell>
          <cell r="PN376" t="str">
            <v/>
          </cell>
          <cell r="PO376" t="str">
            <v/>
          </cell>
          <cell r="PP376" t="str">
            <v/>
          </cell>
          <cell r="PQ376" t="str">
            <v/>
          </cell>
          <cell r="PR376" t="str">
            <v/>
          </cell>
          <cell r="PS376" t="str">
            <v/>
          </cell>
          <cell r="PT376" t="str">
            <v/>
          </cell>
          <cell r="PU376" t="str">
            <v/>
          </cell>
          <cell r="PV376" t="str">
            <v/>
          </cell>
          <cell r="PW376" t="str">
            <v/>
          </cell>
          <cell r="PX376" t="str">
            <v/>
          </cell>
          <cell r="PY376" t="str">
            <v/>
          </cell>
          <cell r="PZ376" t="str">
            <v/>
          </cell>
          <cell r="QA376" t="str">
            <v/>
          </cell>
          <cell r="QB376" t="str">
            <v/>
          </cell>
          <cell r="QC376" t="str">
            <v/>
          </cell>
          <cell r="QD376" t="str">
            <v/>
          </cell>
          <cell r="QE376" t="str">
            <v/>
          </cell>
          <cell r="QF376" t="str">
            <v/>
          </cell>
          <cell r="QG376" t="str">
            <v/>
          </cell>
          <cell r="QH376" t="str">
            <v/>
          </cell>
          <cell r="QI376" t="str">
            <v/>
          </cell>
          <cell r="QJ376" t="str">
            <v/>
          </cell>
          <cell r="QK376" t="str">
            <v/>
          </cell>
          <cell r="QL376" t="str">
            <v/>
          </cell>
          <cell r="QM376" t="str">
            <v/>
          </cell>
          <cell r="QN376" t="str">
            <v/>
          </cell>
          <cell r="QO376" t="str">
            <v/>
          </cell>
          <cell r="QP376" t="str">
            <v/>
          </cell>
          <cell r="QQ376" t="str">
            <v/>
          </cell>
          <cell r="QR376" t="str">
            <v/>
          </cell>
          <cell r="QS376" t="str">
            <v/>
          </cell>
          <cell r="QT376" t="str">
            <v/>
          </cell>
          <cell r="QU376" t="str">
            <v/>
          </cell>
          <cell r="QV376" t="str">
            <v/>
          </cell>
          <cell r="QW376" t="str">
            <v/>
          </cell>
          <cell r="QX376" t="str">
            <v/>
          </cell>
          <cell r="QY376" t="str">
            <v/>
          </cell>
          <cell r="QZ376" t="str">
            <v/>
          </cell>
          <cell r="RA376" t="str">
            <v/>
          </cell>
          <cell r="RB376" t="str">
            <v/>
          </cell>
          <cell r="RC376" t="str">
            <v/>
          </cell>
          <cell r="RD376" t="str">
            <v/>
          </cell>
          <cell r="RE376" t="str">
            <v/>
          </cell>
          <cell r="RF376" t="str">
            <v/>
          </cell>
          <cell r="RG376" t="str">
            <v/>
          </cell>
          <cell r="RH376" t="str">
            <v/>
          </cell>
          <cell r="RI376" t="str">
            <v/>
          </cell>
          <cell r="RL376">
            <v>0</v>
          </cell>
        </row>
        <row r="377">
          <cell r="NE377" t="str">
            <v/>
          </cell>
          <cell r="OQ377" t="str">
            <v/>
          </cell>
          <cell r="OR377" t="str">
            <v/>
          </cell>
          <cell r="OS377" t="str">
            <v/>
          </cell>
          <cell r="OT377" t="str">
            <v/>
          </cell>
          <cell r="OU377" t="str">
            <v/>
          </cell>
          <cell r="OV377" t="str">
            <v/>
          </cell>
          <cell r="OW377" t="str">
            <v/>
          </cell>
          <cell r="OX377" t="str">
            <v/>
          </cell>
          <cell r="OY377" t="str">
            <v/>
          </cell>
          <cell r="OZ377" t="str">
            <v/>
          </cell>
          <cell r="PA377" t="str">
            <v/>
          </cell>
          <cell r="PB377" t="str">
            <v/>
          </cell>
          <cell r="PC377" t="str">
            <v/>
          </cell>
          <cell r="PD377" t="str">
            <v/>
          </cell>
          <cell r="PE377" t="str">
            <v/>
          </cell>
          <cell r="PF377" t="str">
            <v/>
          </cell>
          <cell r="PG377" t="str">
            <v/>
          </cell>
          <cell r="PH377" t="str">
            <v/>
          </cell>
          <cell r="PI377" t="str">
            <v/>
          </cell>
          <cell r="PJ377" t="str">
            <v/>
          </cell>
          <cell r="PL377" t="str">
            <v/>
          </cell>
          <cell r="PM377" t="str">
            <v/>
          </cell>
          <cell r="PN377" t="str">
            <v/>
          </cell>
          <cell r="PO377" t="str">
            <v/>
          </cell>
          <cell r="PP377" t="str">
            <v/>
          </cell>
          <cell r="PQ377" t="str">
            <v/>
          </cell>
          <cell r="PR377" t="str">
            <v/>
          </cell>
          <cell r="PS377" t="str">
            <v/>
          </cell>
          <cell r="PT377" t="str">
            <v/>
          </cell>
          <cell r="PU377" t="str">
            <v/>
          </cell>
          <cell r="PV377" t="str">
            <v/>
          </cell>
          <cell r="PW377" t="str">
            <v/>
          </cell>
          <cell r="PX377" t="str">
            <v/>
          </cell>
          <cell r="PY377" t="str">
            <v/>
          </cell>
          <cell r="PZ377" t="str">
            <v/>
          </cell>
          <cell r="QA377" t="str">
            <v/>
          </cell>
          <cell r="QB377" t="str">
            <v/>
          </cell>
          <cell r="QC377" t="str">
            <v/>
          </cell>
          <cell r="QD377" t="str">
            <v/>
          </cell>
          <cell r="QE377" t="str">
            <v/>
          </cell>
          <cell r="QF377" t="str">
            <v/>
          </cell>
          <cell r="QG377" t="str">
            <v/>
          </cell>
          <cell r="QH377" t="str">
            <v/>
          </cell>
          <cell r="QI377" t="str">
            <v/>
          </cell>
          <cell r="QJ377" t="str">
            <v/>
          </cell>
          <cell r="QK377" t="str">
            <v/>
          </cell>
          <cell r="QL377" t="str">
            <v/>
          </cell>
          <cell r="QM377" t="str">
            <v/>
          </cell>
          <cell r="QN377" t="str">
            <v/>
          </cell>
          <cell r="QO377" t="str">
            <v/>
          </cell>
          <cell r="QP377" t="str">
            <v/>
          </cell>
          <cell r="QQ377" t="str">
            <v/>
          </cell>
          <cell r="QR377" t="str">
            <v/>
          </cell>
          <cell r="QS377" t="str">
            <v/>
          </cell>
          <cell r="QT377" t="str">
            <v/>
          </cell>
          <cell r="QU377" t="str">
            <v/>
          </cell>
          <cell r="QV377" t="str">
            <v/>
          </cell>
          <cell r="QW377" t="str">
            <v/>
          </cell>
          <cell r="QX377" t="str">
            <v/>
          </cell>
          <cell r="QY377" t="str">
            <v/>
          </cell>
          <cell r="QZ377" t="str">
            <v/>
          </cell>
          <cell r="RA377" t="str">
            <v/>
          </cell>
          <cell r="RB377" t="str">
            <v/>
          </cell>
          <cell r="RC377" t="str">
            <v/>
          </cell>
          <cell r="RD377" t="str">
            <v/>
          </cell>
          <cell r="RE377" t="str">
            <v/>
          </cell>
          <cell r="RF377" t="str">
            <v/>
          </cell>
          <cell r="RG377" t="str">
            <v/>
          </cell>
          <cell r="RH377" t="str">
            <v/>
          </cell>
          <cell r="RI377" t="str">
            <v/>
          </cell>
          <cell r="RL377">
            <v>0</v>
          </cell>
        </row>
        <row r="378">
          <cell r="NE378" t="str">
            <v/>
          </cell>
          <cell r="OQ378" t="str">
            <v/>
          </cell>
          <cell r="OR378" t="str">
            <v/>
          </cell>
          <cell r="OS378" t="str">
            <v/>
          </cell>
          <cell r="OT378" t="str">
            <v/>
          </cell>
          <cell r="OU378" t="str">
            <v/>
          </cell>
          <cell r="OV378" t="str">
            <v/>
          </cell>
          <cell r="OW378" t="str">
            <v/>
          </cell>
          <cell r="OX378" t="str">
            <v/>
          </cell>
          <cell r="OY378" t="str">
            <v/>
          </cell>
          <cell r="OZ378" t="str">
            <v/>
          </cell>
          <cell r="PA378" t="str">
            <v/>
          </cell>
          <cell r="PB378" t="str">
            <v/>
          </cell>
          <cell r="PC378" t="str">
            <v/>
          </cell>
          <cell r="PD378" t="str">
            <v/>
          </cell>
          <cell r="PE378" t="str">
            <v/>
          </cell>
          <cell r="PF378" t="str">
            <v/>
          </cell>
          <cell r="PG378" t="str">
            <v/>
          </cell>
          <cell r="PH378" t="str">
            <v/>
          </cell>
          <cell r="PI378" t="str">
            <v/>
          </cell>
          <cell r="PJ378" t="str">
            <v/>
          </cell>
          <cell r="PL378" t="str">
            <v/>
          </cell>
          <cell r="PM378" t="str">
            <v/>
          </cell>
          <cell r="PN378" t="str">
            <v/>
          </cell>
          <cell r="PO378" t="str">
            <v/>
          </cell>
          <cell r="PP378" t="str">
            <v/>
          </cell>
          <cell r="PQ378" t="str">
            <v/>
          </cell>
          <cell r="PR378" t="str">
            <v/>
          </cell>
          <cell r="PS378" t="str">
            <v/>
          </cell>
          <cell r="PT378" t="str">
            <v/>
          </cell>
          <cell r="PU378" t="str">
            <v/>
          </cell>
          <cell r="PV378" t="str">
            <v/>
          </cell>
          <cell r="PW378" t="str">
            <v/>
          </cell>
          <cell r="PX378" t="str">
            <v/>
          </cell>
          <cell r="PY378" t="str">
            <v/>
          </cell>
          <cell r="PZ378" t="str">
            <v/>
          </cell>
          <cell r="QA378" t="str">
            <v/>
          </cell>
          <cell r="QB378" t="str">
            <v/>
          </cell>
          <cell r="QC378" t="str">
            <v/>
          </cell>
          <cell r="QD378" t="str">
            <v/>
          </cell>
          <cell r="QE378" t="str">
            <v/>
          </cell>
          <cell r="QF378" t="str">
            <v/>
          </cell>
          <cell r="QG378" t="str">
            <v/>
          </cell>
          <cell r="QH378" t="str">
            <v/>
          </cell>
          <cell r="QI378" t="str">
            <v/>
          </cell>
          <cell r="QJ378" t="str">
            <v/>
          </cell>
          <cell r="QK378" t="str">
            <v/>
          </cell>
          <cell r="QL378" t="str">
            <v/>
          </cell>
          <cell r="QM378" t="str">
            <v/>
          </cell>
          <cell r="QN378" t="str">
            <v/>
          </cell>
          <cell r="QO378" t="str">
            <v/>
          </cell>
          <cell r="QP378" t="str">
            <v/>
          </cell>
          <cell r="QQ378" t="str">
            <v/>
          </cell>
          <cell r="QR378" t="str">
            <v/>
          </cell>
          <cell r="QS378" t="str">
            <v/>
          </cell>
          <cell r="QT378" t="str">
            <v/>
          </cell>
          <cell r="QU378" t="str">
            <v/>
          </cell>
          <cell r="QV378" t="str">
            <v/>
          </cell>
          <cell r="QW378" t="str">
            <v/>
          </cell>
          <cell r="QX378" t="str">
            <v/>
          </cell>
          <cell r="QY378" t="str">
            <v/>
          </cell>
          <cell r="QZ378" t="str">
            <v/>
          </cell>
          <cell r="RA378" t="str">
            <v/>
          </cell>
          <cell r="RB378" t="str">
            <v/>
          </cell>
          <cell r="RC378" t="str">
            <v/>
          </cell>
          <cell r="RD378" t="str">
            <v/>
          </cell>
          <cell r="RE378" t="str">
            <v/>
          </cell>
          <cell r="RF378" t="str">
            <v/>
          </cell>
          <cell r="RG378" t="str">
            <v/>
          </cell>
          <cell r="RH378" t="str">
            <v/>
          </cell>
          <cell r="RI378" t="str">
            <v/>
          </cell>
          <cell r="RL378">
            <v>0</v>
          </cell>
        </row>
        <row r="379">
          <cell r="NE379" t="str">
            <v/>
          </cell>
          <cell r="OQ379" t="str">
            <v/>
          </cell>
          <cell r="OR379" t="str">
            <v/>
          </cell>
          <cell r="OS379" t="str">
            <v/>
          </cell>
          <cell r="OT379" t="str">
            <v/>
          </cell>
          <cell r="OU379" t="str">
            <v/>
          </cell>
          <cell r="OV379" t="str">
            <v/>
          </cell>
          <cell r="OW379" t="str">
            <v/>
          </cell>
          <cell r="OX379" t="str">
            <v/>
          </cell>
          <cell r="OY379" t="str">
            <v/>
          </cell>
          <cell r="OZ379" t="str">
            <v/>
          </cell>
          <cell r="PA379" t="str">
            <v/>
          </cell>
          <cell r="PB379" t="str">
            <v/>
          </cell>
          <cell r="PC379" t="str">
            <v/>
          </cell>
          <cell r="PD379" t="str">
            <v/>
          </cell>
          <cell r="PE379" t="str">
            <v/>
          </cell>
          <cell r="PF379" t="str">
            <v/>
          </cell>
          <cell r="PG379" t="str">
            <v/>
          </cell>
          <cell r="PH379" t="str">
            <v/>
          </cell>
          <cell r="PI379" t="str">
            <v/>
          </cell>
          <cell r="PJ379" t="str">
            <v/>
          </cell>
          <cell r="PL379" t="str">
            <v/>
          </cell>
          <cell r="PM379" t="str">
            <v/>
          </cell>
          <cell r="PN379" t="str">
            <v/>
          </cell>
          <cell r="PO379" t="str">
            <v/>
          </cell>
          <cell r="PP379" t="str">
            <v/>
          </cell>
          <cell r="PQ379" t="str">
            <v/>
          </cell>
          <cell r="PR379" t="str">
            <v/>
          </cell>
          <cell r="PS379" t="str">
            <v/>
          </cell>
          <cell r="PT379" t="str">
            <v/>
          </cell>
          <cell r="PU379" t="str">
            <v/>
          </cell>
          <cell r="PV379" t="str">
            <v/>
          </cell>
          <cell r="PW379" t="str">
            <v/>
          </cell>
          <cell r="PX379" t="str">
            <v/>
          </cell>
          <cell r="PY379" t="str">
            <v/>
          </cell>
          <cell r="PZ379" t="str">
            <v/>
          </cell>
          <cell r="QA379" t="str">
            <v/>
          </cell>
          <cell r="QB379" t="str">
            <v/>
          </cell>
          <cell r="QC379" t="str">
            <v/>
          </cell>
          <cell r="QD379" t="str">
            <v/>
          </cell>
          <cell r="QE379" t="str">
            <v/>
          </cell>
          <cell r="QF379" t="str">
            <v/>
          </cell>
          <cell r="QG379" t="str">
            <v/>
          </cell>
          <cell r="QH379" t="str">
            <v/>
          </cell>
          <cell r="QI379" t="str">
            <v/>
          </cell>
          <cell r="QJ379" t="str">
            <v/>
          </cell>
          <cell r="QK379" t="str">
            <v/>
          </cell>
          <cell r="QL379" t="str">
            <v/>
          </cell>
          <cell r="QM379" t="str">
            <v/>
          </cell>
          <cell r="QN379" t="str">
            <v/>
          </cell>
          <cell r="QO379" t="str">
            <v/>
          </cell>
          <cell r="QP379" t="str">
            <v/>
          </cell>
          <cell r="QQ379" t="str">
            <v/>
          </cell>
          <cell r="QR379" t="str">
            <v/>
          </cell>
          <cell r="QS379" t="str">
            <v/>
          </cell>
          <cell r="QT379" t="str">
            <v/>
          </cell>
          <cell r="QU379" t="str">
            <v/>
          </cell>
          <cell r="QV379" t="str">
            <v/>
          </cell>
          <cell r="QW379" t="str">
            <v/>
          </cell>
          <cell r="QX379" t="str">
            <v/>
          </cell>
          <cell r="QY379" t="str">
            <v/>
          </cell>
          <cell r="QZ379" t="str">
            <v/>
          </cell>
          <cell r="RA379" t="str">
            <v/>
          </cell>
          <cell r="RB379" t="str">
            <v/>
          </cell>
          <cell r="RC379" t="str">
            <v/>
          </cell>
          <cell r="RD379" t="str">
            <v/>
          </cell>
          <cell r="RE379" t="str">
            <v/>
          </cell>
          <cell r="RF379" t="str">
            <v/>
          </cell>
          <cell r="RG379" t="str">
            <v/>
          </cell>
          <cell r="RH379" t="str">
            <v/>
          </cell>
          <cell r="RI379" t="str">
            <v/>
          </cell>
          <cell r="RL379">
            <v>0</v>
          </cell>
        </row>
        <row r="380">
          <cell r="NE380" t="str">
            <v/>
          </cell>
          <cell r="OQ380" t="str">
            <v/>
          </cell>
          <cell r="OR380" t="str">
            <v/>
          </cell>
          <cell r="OS380" t="str">
            <v/>
          </cell>
          <cell r="OT380" t="str">
            <v/>
          </cell>
          <cell r="OU380" t="str">
            <v/>
          </cell>
          <cell r="OV380" t="str">
            <v/>
          </cell>
          <cell r="OW380" t="str">
            <v/>
          </cell>
          <cell r="OX380" t="str">
            <v/>
          </cell>
          <cell r="OY380" t="str">
            <v/>
          </cell>
          <cell r="OZ380" t="str">
            <v/>
          </cell>
          <cell r="PA380" t="str">
            <v/>
          </cell>
          <cell r="PB380" t="str">
            <v/>
          </cell>
          <cell r="PC380" t="str">
            <v/>
          </cell>
          <cell r="PD380" t="str">
            <v/>
          </cell>
          <cell r="PE380" t="str">
            <v/>
          </cell>
          <cell r="PF380" t="str">
            <v/>
          </cell>
          <cell r="PG380" t="str">
            <v/>
          </cell>
          <cell r="PH380" t="str">
            <v/>
          </cell>
          <cell r="PI380" t="str">
            <v/>
          </cell>
          <cell r="PJ380" t="str">
            <v/>
          </cell>
          <cell r="PL380" t="str">
            <v/>
          </cell>
          <cell r="PM380" t="str">
            <v/>
          </cell>
          <cell r="PN380" t="str">
            <v/>
          </cell>
          <cell r="PO380" t="str">
            <v/>
          </cell>
          <cell r="PP380" t="str">
            <v/>
          </cell>
          <cell r="PQ380" t="str">
            <v/>
          </cell>
          <cell r="PR380" t="str">
            <v/>
          </cell>
          <cell r="PS380" t="str">
            <v/>
          </cell>
          <cell r="PT380" t="str">
            <v/>
          </cell>
          <cell r="PU380" t="str">
            <v/>
          </cell>
          <cell r="PV380" t="str">
            <v/>
          </cell>
          <cell r="PW380" t="str">
            <v/>
          </cell>
          <cell r="PX380" t="str">
            <v/>
          </cell>
          <cell r="PY380" t="str">
            <v/>
          </cell>
          <cell r="PZ380" t="str">
            <v/>
          </cell>
          <cell r="QA380" t="str">
            <v/>
          </cell>
          <cell r="QB380" t="str">
            <v/>
          </cell>
          <cell r="QC380" t="str">
            <v/>
          </cell>
          <cell r="QD380" t="str">
            <v/>
          </cell>
          <cell r="QE380" t="str">
            <v/>
          </cell>
          <cell r="QF380" t="str">
            <v/>
          </cell>
          <cell r="QG380" t="str">
            <v/>
          </cell>
          <cell r="QH380" t="str">
            <v/>
          </cell>
          <cell r="QI380" t="str">
            <v/>
          </cell>
          <cell r="QJ380" t="str">
            <v/>
          </cell>
          <cell r="QK380" t="str">
            <v/>
          </cell>
          <cell r="QL380" t="str">
            <v/>
          </cell>
          <cell r="QM380" t="str">
            <v/>
          </cell>
          <cell r="QN380" t="str">
            <v/>
          </cell>
          <cell r="QO380" t="str">
            <v/>
          </cell>
          <cell r="QP380" t="str">
            <v/>
          </cell>
          <cell r="QQ380" t="str">
            <v/>
          </cell>
          <cell r="QR380" t="str">
            <v/>
          </cell>
          <cell r="QS380" t="str">
            <v/>
          </cell>
          <cell r="QT380" t="str">
            <v/>
          </cell>
          <cell r="QU380" t="str">
            <v/>
          </cell>
          <cell r="QV380" t="str">
            <v/>
          </cell>
          <cell r="QW380" t="str">
            <v/>
          </cell>
          <cell r="QX380" t="str">
            <v/>
          </cell>
          <cell r="QY380" t="str">
            <v/>
          </cell>
          <cell r="QZ380" t="str">
            <v/>
          </cell>
          <cell r="RA380" t="str">
            <v/>
          </cell>
          <cell r="RB380" t="str">
            <v/>
          </cell>
          <cell r="RC380" t="str">
            <v/>
          </cell>
          <cell r="RD380" t="str">
            <v/>
          </cell>
          <cell r="RE380" t="str">
            <v/>
          </cell>
          <cell r="RF380" t="str">
            <v/>
          </cell>
          <cell r="RG380" t="str">
            <v/>
          </cell>
          <cell r="RH380" t="str">
            <v/>
          </cell>
          <cell r="RI380" t="str">
            <v/>
          </cell>
          <cell r="RL380">
            <v>0</v>
          </cell>
        </row>
        <row r="381">
          <cell r="NE381" t="str">
            <v/>
          </cell>
          <cell r="OQ381" t="str">
            <v/>
          </cell>
          <cell r="OR381" t="str">
            <v/>
          </cell>
          <cell r="OS381" t="str">
            <v/>
          </cell>
          <cell r="OT381" t="str">
            <v/>
          </cell>
          <cell r="OU381" t="str">
            <v/>
          </cell>
          <cell r="OV381" t="str">
            <v/>
          </cell>
          <cell r="OW381" t="str">
            <v/>
          </cell>
          <cell r="OX381" t="str">
            <v/>
          </cell>
          <cell r="OY381" t="str">
            <v/>
          </cell>
          <cell r="OZ381" t="str">
            <v/>
          </cell>
          <cell r="PA381" t="str">
            <v/>
          </cell>
          <cell r="PB381" t="str">
            <v/>
          </cell>
          <cell r="PC381" t="str">
            <v/>
          </cell>
          <cell r="PD381" t="str">
            <v/>
          </cell>
          <cell r="PE381" t="str">
            <v/>
          </cell>
          <cell r="PF381" t="str">
            <v/>
          </cell>
          <cell r="PG381" t="str">
            <v/>
          </cell>
          <cell r="PH381" t="str">
            <v/>
          </cell>
          <cell r="PI381" t="str">
            <v/>
          </cell>
          <cell r="PJ381" t="str">
            <v/>
          </cell>
          <cell r="PL381" t="str">
            <v/>
          </cell>
          <cell r="PM381" t="str">
            <v/>
          </cell>
          <cell r="PN381" t="str">
            <v/>
          </cell>
          <cell r="PO381" t="str">
            <v/>
          </cell>
          <cell r="PP381" t="str">
            <v/>
          </cell>
          <cell r="PQ381" t="str">
            <v/>
          </cell>
          <cell r="PR381" t="str">
            <v/>
          </cell>
          <cell r="PS381" t="str">
            <v/>
          </cell>
          <cell r="PT381" t="str">
            <v/>
          </cell>
          <cell r="PU381" t="str">
            <v/>
          </cell>
          <cell r="PV381" t="str">
            <v/>
          </cell>
          <cell r="PW381" t="str">
            <v/>
          </cell>
          <cell r="PX381" t="str">
            <v/>
          </cell>
          <cell r="PY381" t="str">
            <v/>
          </cell>
          <cell r="PZ381" t="str">
            <v/>
          </cell>
          <cell r="QA381" t="str">
            <v/>
          </cell>
          <cell r="QB381" t="str">
            <v/>
          </cell>
          <cell r="QC381" t="str">
            <v/>
          </cell>
          <cell r="QD381" t="str">
            <v/>
          </cell>
          <cell r="QE381" t="str">
            <v/>
          </cell>
          <cell r="QF381" t="str">
            <v/>
          </cell>
          <cell r="QG381" t="str">
            <v/>
          </cell>
          <cell r="QH381" t="str">
            <v/>
          </cell>
          <cell r="QI381" t="str">
            <v/>
          </cell>
          <cell r="QJ381" t="str">
            <v/>
          </cell>
          <cell r="QK381" t="str">
            <v/>
          </cell>
          <cell r="QL381" t="str">
            <v/>
          </cell>
          <cell r="QM381" t="str">
            <v/>
          </cell>
          <cell r="QN381" t="str">
            <v/>
          </cell>
          <cell r="QO381" t="str">
            <v/>
          </cell>
          <cell r="QP381" t="str">
            <v/>
          </cell>
          <cell r="QQ381" t="str">
            <v/>
          </cell>
          <cell r="QR381" t="str">
            <v/>
          </cell>
          <cell r="QS381" t="str">
            <v/>
          </cell>
          <cell r="QT381" t="str">
            <v/>
          </cell>
          <cell r="QU381" t="str">
            <v/>
          </cell>
          <cell r="QV381" t="str">
            <v/>
          </cell>
          <cell r="QW381" t="str">
            <v/>
          </cell>
          <cell r="QX381" t="str">
            <v/>
          </cell>
          <cell r="QY381" t="str">
            <v/>
          </cell>
          <cell r="QZ381" t="str">
            <v/>
          </cell>
          <cell r="RA381" t="str">
            <v/>
          </cell>
          <cell r="RB381" t="str">
            <v/>
          </cell>
          <cell r="RC381" t="str">
            <v/>
          </cell>
          <cell r="RD381" t="str">
            <v/>
          </cell>
          <cell r="RE381" t="str">
            <v/>
          </cell>
          <cell r="RF381" t="str">
            <v/>
          </cell>
          <cell r="RG381" t="str">
            <v/>
          </cell>
          <cell r="RH381" t="str">
            <v/>
          </cell>
          <cell r="RI381" t="str">
            <v/>
          </cell>
          <cell r="RL381">
            <v>0</v>
          </cell>
        </row>
        <row r="382">
          <cell r="NE382" t="str">
            <v/>
          </cell>
          <cell r="OQ382" t="str">
            <v/>
          </cell>
          <cell r="OR382" t="str">
            <v/>
          </cell>
          <cell r="OS382" t="str">
            <v/>
          </cell>
          <cell r="OT382" t="str">
            <v/>
          </cell>
          <cell r="OU382" t="str">
            <v/>
          </cell>
          <cell r="OV382" t="str">
            <v/>
          </cell>
          <cell r="OW382" t="str">
            <v/>
          </cell>
          <cell r="OX382" t="str">
            <v/>
          </cell>
          <cell r="OY382" t="str">
            <v/>
          </cell>
          <cell r="OZ382" t="str">
            <v/>
          </cell>
          <cell r="PA382" t="str">
            <v/>
          </cell>
          <cell r="PB382" t="str">
            <v/>
          </cell>
          <cell r="PC382" t="str">
            <v/>
          </cell>
          <cell r="PD382" t="str">
            <v/>
          </cell>
          <cell r="PE382" t="str">
            <v/>
          </cell>
          <cell r="PF382" t="str">
            <v/>
          </cell>
          <cell r="PG382" t="str">
            <v/>
          </cell>
          <cell r="PH382" t="str">
            <v/>
          </cell>
          <cell r="PI382" t="str">
            <v/>
          </cell>
          <cell r="PJ382" t="str">
            <v/>
          </cell>
          <cell r="PL382" t="str">
            <v/>
          </cell>
          <cell r="PM382" t="str">
            <v/>
          </cell>
          <cell r="PN382" t="str">
            <v/>
          </cell>
          <cell r="PO382" t="str">
            <v/>
          </cell>
          <cell r="PP382" t="str">
            <v/>
          </cell>
          <cell r="PQ382" t="str">
            <v/>
          </cell>
          <cell r="PR382" t="str">
            <v/>
          </cell>
          <cell r="PS382" t="str">
            <v/>
          </cell>
          <cell r="PT382" t="str">
            <v/>
          </cell>
          <cell r="PU382" t="str">
            <v/>
          </cell>
          <cell r="PV382" t="str">
            <v/>
          </cell>
          <cell r="PW382" t="str">
            <v/>
          </cell>
          <cell r="PX382" t="str">
            <v/>
          </cell>
          <cell r="PY382" t="str">
            <v/>
          </cell>
          <cell r="PZ382" t="str">
            <v/>
          </cell>
          <cell r="QA382" t="str">
            <v/>
          </cell>
          <cell r="QB382" t="str">
            <v/>
          </cell>
          <cell r="QC382" t="str">
            <v/>
          </cell>
          <cell r="QD382" t="str">
            <v/>
          </cell>
          <cell r="QE382" t="str">
            <v/>
          </cell>
          <cell r="QF382" t="str">
            <v/>
          </cell>
          <cell r="QG382" t="str">
            <v/>
          </cell>
          <cell r="QH382" t="str">
            <v/>
          </cell>
          <cell r="QI382" t="str">
            <v/>
          </cell>
          <cell r="QJ382" t="str">
            <v/>
          </cell>
          <cell r="QK382" t="str">
            <v/>
          </cell>
          <cell r="QL382" t="str">
            <v/>
          </cell>
          <cell r="QM382" t="str">
            <v/>
          </cell>
          <cell r="QN382" t="str">
            <v/>
          </cell>
          <cell r="QO382" t="str">
            <v/>
          </cell>
          <cell r="QP382" t="str">
            <v/>
          </cell>
          <cell r="QQ382" t="str">
            <v/>
          </cell>
          <cell r="QR382" t="str">
            <v/>
          </cell>
          <cell r="QS382" t="str">
            <v/>
          </cell>
          <cell r="QT382" t="str">
            <v/>
          </cell>
          <cell r="QU382" t="str">
            <v/>
          </cell>
          <cell r="QV382" t="str">
            <v/>
          </cell>
          <cell r="QW382" t="str">
            <v/>
          </cell>
          <cell r="QX382" t="str">
            <v/>
          </cell>
          <cell r="QY382" t="str">
            <v/>
          </cell>
          <cell r="QZ382" t="str">
            <v/>
          </cell>
          <cell r="RA382" t="str">
            <v/>
          </cell>
          <cell r="RB382" t="str">
            <v/>
          </cell>
          <cell r="RC382" t="str">
            <v/>
          </cell>
          <cell r="RD382" t="str">
            <v/>
          </cell>
          <cell r="RE382" t="str">
            <v/>
          </cell>
          <cell r="RF382" t="str">
            <v/>
          </cell>
          <cell r="RG382" t="str">
            <v/>
          </cell>
          <cell r="RH382" t="str">
            <v/>
          </cell>
          <cell r="RI382" t="str">
            <v/>
          </cell>
          <cell r="RL382">
            <v>0</v>
          </cell>
        </row>
        <row r="383">
          <cell r="NE383" t="str">
            <v/>
          </cell>
          <cell r="OQ383" t="str">
            <v/>
          </cell>
          <cell r="OR383" t="str">
            <v/>
          </cell>
          <cell r="OS383" t="str">
            <v/>
          </cell>
          <cell r="OT383" t="str">
            <v/>
          </cell>
          <cell r="OU383" t="str">
            <v/>
          </cell>
          <cell r="OV383" t="str">
            <v/>
          </cell>
          <cell r="OW383" t="str">
            <v/>
          </cell>
          <cell r="OX383" t="str">
            <v/>
          </cell>
          <cell r="OY383" t="str">
            <v/>
          </cell>
          <cell r="OZ383" t="str">
            <v/>
          </cell>
          <cell r="PA383" t="str">
            <v/>
          </cell>
          <cell r="PB383" t="str">
            <v/>
          </cell>
          <cell r="PC383" t="str">
            <v/>
          </cell>
          <cell r="PD383" t="str">
            <v/>
          </cell>
          <cell r="PE383" t="str">
            <v/>
          </cell>
          <cell r="PF383" t="str">
            <v/>
          </cell>
          <cell r="PG383" t="str">
            <v/>
          </cell>
          <cell r="PH383" t="str">
            <v/>
          </cell>
          <cell r="PI383" t="str">
            <v/>
          </cell>
          <cell r="PJ383" t="str">
            <v/>
          </cell>
          <cell r="PL383" t="str">
            <v/>
          </cell>
          <cell r="PM383" t="str">
            <v/>
          </cell>
          <cell r="PN383" t="str">
            <v/>
          </cell>
          <cell r="PO383" t="str">
            <v/>
          </cell>
          <cell r="PP383" t="str">
            <v/>
          </cell>
          <cell r="PQ383" t="str">
            <v/>
          </cell>
          <cell r="PR383" t="str">
            <v/>
          </cell>
          <cell r="PS383" t="str">
            <v/>
          </cell>
          <cell r="PT383" t="str">
            <v/>
          </cell>
          <cell r="PU383" t="str">
            <v/>
          </cell>
          <cell r="PV383" t="str">
            <v/>
          </cell>
          <cell r="PW383" t="str">
            <v/>
          </cell>
          <cell r="PX383" t="str">
            <v/>
          </cell>
          <cell r="PY383" t="str">
            <v/>
          </cell>
          <cell r="PZ383" t="str">
            <v/>
          </cell>
          <cell r="QA383" t="str">
            <v/>
          </cell>
          <cell r="QB383" t="str">
            <v/>
          </cell>
          <cell r="QC383" t="str">
            <v/>
          </cell>
          <cell r="QD383" t="str">
            <v/>
          </cell>
          <cell r="QE383" t="str">
            <v/>
          </cell>
          <cell r="QF383" t="str">
            <v/>
          </cell>
          <cell r="QG383" t="str">
            <v/>
          </cell>
          <cell r="QH383" t="str">
            <v/>
          </cell>
          <cell r="QI383" t="str">
            <v/>
          </cell>
          <cell r="QJ383" t="str">
            <v/>
          </cell>
          <cell r="QK383" t="str">
            <v/>
          </cell>
          <cell r="QL383" t="str">
            <v/>
          </cell>
          <cell r="QM383" t="str">
            <v/>
          </cell>
          <cell r="QN383" t="str">
            <v/>
          </cell>
          <cell r="QO383" t="str">
            <v/>
          </cell>
          <cell r="QP383" t="str">
            <v/>
          </cell>
          <cell r="QQ383" t="str">
            <v/>
          </cell>
          <cell r="QR383" t="str">
            <v/>
          </cell>
          <cell r="QS383" t="str">
            <v/>
          </cell>
          <cell r="QT383" t="str">
            <v/>
          </cell>
          <cell r="QU383" t="str">
            <v/>
          </cell>
          <cell r="QV383" t="str">
            <v/>
          </cell>
          <cell r="QW383" t="str">
            <v/>
          </cell>
          <cell r="QX383" t="str">
            <v/>
          </cell>
          <cell r="QY383" t="str">
            <v/>
          </cell>
          <cell r="QZ383" t="str">
            <v/>
          </cell>
          <cell r="RA383" t="str">
            <v/>
          </cell>
          <cell r="RB383" t="str">
            <v/>
          </cell>
          <cell r="RC383" t="str">
            <v/>
          </cell>
          <cell r="RD383" t="str">
            <v/>
          </cell>
          <cell r="RE383" t="str">
            <v/>
          </cell>
          <cell r="RF383" t="str">
            <v/>
          </cell>
          <cell r="RG383" t="str">
            <v/>
          </cell>
          <cell r="RH383" t="str">
            <v/>
          </cell>
          <cell r="RI383" t="str">
            <v/>
          </cell>
          <cell r="RL383">
            <v>0</v>
          </cell>
        </row>
        <row r="384">
          <cell r="NE384" t="str">
            <v/>
          </cell>
          <cell r="OQ384" t="str">
            <v/>
          </cell>
          <cell r="OR384" t="str">
            <v/>
          </cell>
          <cell r="OS384" t="str">
            <v/>
          </cell>
          <cell r="OT384" t="str">
            <v/>
          </cell>
          <cell r="OU384" t="str">
            <v/>
          </cell>
          <cell r="OV384" t="str">
            <v/>
          </cell>
          <cell r="OW384" t="str">
            <v/>
          </cell>
          <cell r="OX384" t="str">
            <v/>
          </cell>
          <cell r="OY384" t="str">
            <v/>
          </cell>
          <cell r="OZ384" t="str">
            <v/>
          </cell>
          <cell r="PA384" t="str">
            <v/>
          </cell>
          <cell r="PB384" t="str">
            <v/>
          </cell>
          <cell r="PC384" t="str">
            <v/>
          </cell>
          <cell r="PD384" t="str">
            <v/>
          </cell>
          <cell r="PE384" t="str">
            <v/>
          </cell>
          <cell r="PF384" t="str">
            <v/>
          </cell>
          <cell r="PG384" t="str">
            <v/>
          </cell>
          <cell r="PH384" t="str">
            <v/>
          </cell>
          <cell r="PI384" t="str">
            <v/>
          </cell>
          <cell r="PJ384" t="str">
            <v/>
          </cell>
          <cell r="PL384" t="str">
            <v/>
          </cell>
          <cell r="PM384" t="str">
            <v/>
          </cell>
          <cell r="PN384" t="str">
            <v/>
          </cell>
          <cell r="PO384" t="str">
            <v/>
          </cell>
          <cell r="PP384" t="str">
            <v/>
          </cell>
          <cell r="PQ384" t="str">
            <v/>
          </cell>
          <cell r="PR384" t="str">
            <v/>
          </cell>
          <cell r="PS384" t="str">
            <v/>
          </cell>
          <cell r="PT384" t="str">
            <v/>
          </cell>
          <cell r="PU384" t="str">
            <v/>
          </cell>
          <cell r="PV384" t="str">
            <v/>
          </cell>
          <cell r="PW384" t="str">
            <v/>
          </cell>
          <cell r="PX384" t="str">
            <v/>
          </cell>
          <cell r="PY384" t="str">
            <v/>
          </cell>
          <cell r="PZ384" t="str">
            <v/>
          </cell>
          <cell r="QA384" t="str">
            <v/>
          </cell>
          <cell r="QB384" t="str">
            <v/>
          </cell>
          <cell r="QC384" t="str">
            <v/>
          </cell>
          <cell r="QD384" t="str">
            <v/>
          </cell>
          <cell r="QE384" t="str">
            <v/>
          </cell>
          <cell r="QF384" t="str">
            <v/>
          </cell>
          <cell r="QG384" t="str">
            <v/>
          </cell>
          <cell r="QH384" t="str">
            <v/>
          </cell>
          <cell r="QI384" t="str">
            <v/>
          </cell>
          <cell r="QJ384" t="str">
            <v/>
          </cell>
          <cell r="QK384" t="str">
            <v/>
          </cell>
          <cell r="QL384" t="str">
            <v/>
          </cell>
          <cell r="QM384" t="str">
            <v/>
          </cell>
          <cell r="QN384" t="str">
            <v/>
          </cell>
          <cell r="QO384" t="str">
            <v/>
          </cell>
          <cell r="QP384" t="str">
            <v/>
          </cell>
          <cell r="QQ384" t="str">
            <v/>
          </cell>
          <cell r="QR384" t="str">
            <v/>
          </cell>
          <cell r="QS384" t="str">
            <v/>
          </cell>
          <cell r="QT384" t="str">
            <v/>
          </cell>
          <cell r="QU384" t="str">
            <v/>
          </cell>
          <cell r="QV384" t="str">
            <v/>
          </cell>
          <cell r="QW384" t="str">
            <v/>
          </cell>
          <cell r="QX384" t="str">
            <v/>
          </cell>
          <cell r="QY384" t="str">
            <v/>
          </cell>
          <cell r="QZ384" t="str">
            <v/>
          </cell>
          <cell r="RA384" t="str">
            <v/>
          </cell>
          <cell r="RB384" t="str">
            <v/>
          </cell>
          <cell r="RC384" t="str">
            <v/>
          </cell>
          <cell r="RD384" t="str">
            <v/>
          </cell>
          <cell r="RE384" t="str">
            <v/>
          </cell>
          <cell r="RF384" t="str">
            <v/>
          </cell>
          <cell r="RG384" t="str">
            <v/>
          </cell>
          <cell r="RH384" t="str">
            <v/>
          </cell>
          <cell r="RI384" t="str">
            <v/>
          </cell>
          <cell r="RL384">
            <v>0</v>
          </cell>
        </row>
        <row r="385">
          <cell r="NE385" t="str">
            <v/>
          </cell>
          <cell r="OQ385" t="str">
            <v/>
          </cell>
          <cell r="OR385" t="str">
            <v/>
          </cell>
          <cell r="OS385" t="str">
            <v/>
          </cell>
          <cell r="OT385" t="str">
            <v/>
          </cell>
          <cell r="OU385" t="str">
            <v/>
          </cell>
          <cell r="OV385" t="str">
            <v/>
          </cell>
          <cell r="OW385" t="str">
            <v/>
          </cell>
          <cell r="OX385" t="str">
            <v/>
          </cell>
          <cell r="OY385" t="str">
            <v/>
          </cell>
          <cell r="OZ385" t="str">
            <v/>
          </cell>
          <cell r="PA385" t="str">
            <v/>
          </cell>
          <cell r="PB385" t="str">
            <v/>
          </cell>
          <cell r="PC385" t="str">
            <v/>
          </cell>
          <cell r="PD385" t="str">
            <v/>
          </cell>
          <cell r="PE385" t="str">
            <v/>
          </cell>
          <cell r="PF385" t="str">
            <v/>
          </cell>
          <cell r="PG385" t="str">
            <v/>
          </cell>
          <cell r="PH385" t="str">
            <v/>
          </cell>
          <cell r="PI385" t="str">
            <v/>
          </cell>
          <cell r="PJ385" t="str">
            <v/>
          </cell>
          <cell r="PL385" t="str">
            <v/>
          </cell>
          <cell r="PM385" t="str">
            <v/>
          </cell>
          <cell r="PN385" t="str">
            <v/>
          </cell>
          <cell r="PO385" t="str">
            <v/>
          </cell>
          <cell r="PP385" t="str">
            <v/>
          </cell>
          <cell r="PQ385" t="str">
            <v/>
          </cell>
          <cell r="PR385" t="str">
            <v/>
          </cell>
          <cell r="PS385" t="str">
            <v/>
          </cell>
          <cell r="PT385" t="str">
            <v/>
          </cell>
          <cell r="PU385" t="str">
            <v/>
          </cell>
          <cell r="PV385" t="str">
            <v/>
          </cell>
          <cell r="PW385" t="str">
            <v/>
          </cell>
          <cell r="PX385" t="str">
            <v/>
          </cell>
          <cell r="PY385" t="str">
            <v/>
          </cell>
          <cell r="PZ385" t="str">
            <v/>
          </cell>
          <cell r="QA385" t="str">
            <v/>
          </cell>
          <cell r="QB385" t="str">
            <v/>
          </cell>
          <cell r="QC385" t="str">
            <v/>
          </cell>
          <cell r="QD385" t="str">
            <v/>
          </cell>
          <cell r="QE385" t="str">
            <v/>
          </cell>
          <cell r="QF385" t="str">
            <v/>
          </cell>
          <cell r="QG385" t="str">
            <v/>
          </cell>
          <cell r="QH385" t="str">
            <v/>
          </cell>
          <cell r="QI385" t="str">
            <v/>
          </cell>
          <cell r="QJ385" t="str">
            <v/>
          </cell>
          <cell r="QK385" t="str">
            <v/>
          </cell>
          <cell r="QL385" t="str">
            <v/>
          </cell>
          <cell r="QM385" t="str">
            <v/>
          </cell>
          <cell r="QN385" t="str">
            <v/>
          </cell>
          <cell r="QO385" t="str">
            <v/>
          </cell>
          <cell r="QP385" t="str">
            <v/>
          </cell>
          <cell r="QQ385" t="str">
            <v/>
          </cell>
          <cell r="QR385" t="str">
            <v/>
          </cell>
          <cell r="QS385" t="str">
            <v/>
          </cell>
          <cell r="QT385" t="str">
            <v/>
          </cell>
          <cell r="QU385" t="str">
            <v/>
          </cell>
          <cell r="QV385" t="str">
            <v/>
          </cell>
          <cell r="QW385" t="str">
            <v/>
          </cell>
          <cell r="QX385" t="str">
            <v/>
          </cell>
          <cell r="QY385" t="str">
            <v/>
          </cell>
          <cell r="QZ385" t="str">
            <v/>
          </cell>
          <cell r="RA385" t="str">
            <v/>
          </cell>
          <cell r="RB385" t="str">
            <v/>
          </cell>
          <cell r="RC385" t="str">
            <v/>
          </cell>
          <cell r="RD385" t="str">
            <v/>
          </cell>
          <cell r="RE385" t="str">
            <v/>
          </cell>
          <cell r="RF385" t="str">
            <v/>
          </cell>
          <cell r="RG385" t="str">
            <v/>
          </cell>
          <cell r="RH385" t="str">
            <v/>
          </cell>
          <cell r="RI385" t="str">
            <v/>
          </cell>
          <cell r="RL385">
            <v>0</v>
          </cell>
        </row>
        <row r="386">
          <cell r="NE386" t="str">
            <v/>
          </cell>
          <cell r="OQ386" t="str">
            <v/>
          </cell>
          <cell r="OR386" t="str">
            <v/>
          </cell>
          <cell r="OS386" t="str">
            <v/>
          </cell>
          <cell r="OT386" t="str">
            <v/>
          </cell>
          <cell r="OU386" t="str">
            <v/>
          </cell>
          <cell r="OV386" t="str">
            <v/>
          </cell>
          <cell r="OW386" t="str">
            <v/>
          </cell>
          <cell r="OX386" t="str">
            <v/>
          </cell>
          <cell r="OY386" t="str">
            <v/>
          </cell>
          <cell r="OZ386" t="str">
            <v/>
          </cell>
          <cell r="PA386" t="str">
            <v/>
          </cell>
          <cell r="PB386" t="str">
            <v/>
          </cell>
          <cell r="PC386" t="str">
            <v/>
          </cell>
          <cell r="PD386" t="str">
            <v/>
          </cell>
          <cell r="PE386" t="str">
            <v/>
          </cell>
          <cell r="PF386" t="str">
            <v/>
          </cell>
          <cell r="PG386" t="str">
            <v/>
          </cell>
          <cell r="PH386" t="str">
            <v/>
          </cell>
          <cell r="PI386" t="str">
            <v/>
          </cell>
          <cell r="PJ386" t="str">
            <v/>
          </cell>
          <cell r="PL386" t="str">
            <v/>
          </cell>
          <cell r="PM386" t="str">
            <v/>
          </cell>
          <cell r="PN386" t="str">
            <v/>
          </cell>
          <cell r="PO386" t="str">
            <v/>
          </cell>
          <cell r="PP386" t="str">
            <v/>
          </cell>
          <cell r="PQ386" t="str">
            <v/>
          </cell>
          <cell r="PR386" t="str">
            <v/>
          </cell>
          <cell r="PS386" t="str">
            <v/>
          </cell>
          <cell r="PT386" t="str">
            <v/>
          </cell>
          <cell r="PU386" t="str">
            <v/>
          </cell>
          <cell r="PV386" t="str">
            <v/>
          </cell>
          <cell r="PW386" t="str">
            <v/>
          </cell>
          <cell r="PX386" t="str">
            <v/>
          </cell>
          <cell r="PY386" t="str">
            <v/>
          </cell>
          <cell r="PZ386" t="str">
            <v/>
          </cell>
          <cell r="QA386" t="str">
            <v/>
          </cell>
          <cell r="QB386" t="str">
            <v/>
          </cell>
          <cell r="QC386" t="str">
            <v/>
          </cell>
          <cell r="QD386" t="str">
            <v/>
          </cell>
          <cell r="QE386" t="str">
            <v/>
          </cell>
          <cell r="QF386" t="str">
            <v/>
          </cell>
          <cell r="QG386" t="str">
            <v/>
          </cell>
          <cell r="QH386" t="str">
            <v/>
          </cell>
          <cell r="QI386" t="str">
            <v/>
          </cell>
          <cell r="QJ386" t="str">
            <v/>
          </cell>
          <cell r="QK386" t="str">
            <v/>
          </cell>
          <cell r="QL386" t="str">
            <v/>
          </cell>
          <cell r="QM386" t="str">
            <v/>
          </cell>
          <cell r="QN386" t="str">
            <v/>
          </cell>
          <cell r="QO386" t="str">
            <v/>
          </cell>
          <cell r="QP386" t="str">
            <v/>
          </cell>
          <cell r="QQ386" t="str">
            <v/>
          </cell>
          <cell r="QR386" t="str">
            <v/>
          </cell>
          <cell r="QS386" t="str">
            <v/>
          </cell>
          <cell r="QT386" t="str">
            <v/>
          </cell>
          <cell r="QU386" t="str">
            <v/>
          </cell>
          <cell r="QV386" t="str">
            <v/>
          </cell>
          <cell r="QW386" t="str">
            <v/>
          </cell>
          <cell r="QX386" t="str">
            <v/>
          </cell>
          <cell r="QY386" t="str">
            <v/>
          </cell>
          <cell r="QZ386" t="str">
            <v/>
          </cell>
          <cell r="RA386" t="str">
            <v/>
          </cell>
          <cell r="RB386" t="str">
            <v/>
          </cell>
          <cell r="RC386" t="str">
            <v/>
          </cell>
          <cell r="RD386" t="str">
            <v/>
          </cell>
          <cell r="RE386" t="str">
            <v/>
          </cell>
          <cell r="RF386" t="str">
            <v/>
          </cell>
          <cell r="RG386" t="str">
            <v/>
          </cell>
          <cell r="RH386" t="str">
            <v/>
          </cell>
          <cell r="RI386" t="str">
            <v/>
          </cell>
          <cell r="RL386">
            <v>0</v>
          </cell>
        </row>
        <row r="387">
          <cell r="NE387" t="str">
            <v/>
          </cell>
          <cell r="OQ387" t="str">
            <v/>
          </cell>
          <cell r="OR387" t="str">
            <v/>
          </cell>
          <cell r="OS387" t="str">
            <v/>
          </cell>
          <cell r="OT387" t="str">
            <v/>
          </cell>
          <cell r="OU387" t="str">
            <v/>
          </cell>
          <cell r="OV387" t="str">
            <v/>
          </cell>
          <cell r="OW387" t="str">
            <v/>
          </cell>
          <cell r="OX387" t="str">
            <v/>
          </cell>
          <cell r="OY387" t="str">
            <v/>
          </cell>
          <cell r="OZ387" t="str">
            <v/>
          </cell>
          <cell r="PA387" t="str">
            <v/>
          </cell>
          <cell r="PB387" t="str">
            <v/>
          </cell>
          <cell r="PC387" t="str">
            <v/>
          </cell>
          <cell r="PD387" t="str">
            <v/>
          </cell>
          <cell r="PE387" t="str">
            <v/>
          </cell>
          <cell r="PF387" t="str">
            <v/>
          </cell>
          <cell r="PG387" t="str">
            <v/>
          </cell>
          <cell r="PH387" t="str">
            <v/>
          </cell>
          <cell r="PI387" t="str">
            <v/>
          </cell>
          <cell r="PJ387" t="str">
            <v/>
          </cell>
          <cell r="PL387" t="str">
            <v/>
          </cell>
          <cell r="PM387" t="str">
            <v/>
          </cell>
          <cell r="PN387" t="str">
            <v/>
          </cell>
          <cell r="PO387" t="str">
            <v/>
          </cell>
          <cell r="PP387" t="str">
            <v/>
          </cell>
          <cell r="PQ387" t="str">
            <v/>
          </cell>
          <cell r="PR387" t="str">
            <v/>
          </cell>
          <cell r="PS387" t="str">
            <v/>
          </cell>
          <cell r="PT387" t="str">
            <v/>
          </cell>
          <cell r="PU387" t="str">
            <v/>
          </cell>
          <cell r="PV387" t="str">
            <v/>
          </cell>
          <cell r="PW387" t="str">
            <v/>
          </cell>
          <cell r="PX387" t="str">
            <v/>
          </cell>
          <cell r="PY387" t="str">
            <v/>
          </cell>
          <cell r="PZ387" t="str">
            <v/>
          </cell>
          <cell r="QA387" t="str">
            <v/>
          </cell>
          <cell r="QB387" t="str">
            <v/>
          </cell>
          <cell r="QC387" t="str">
            <v/>
          </cell>
          <cell r="QD387" t="str">
            <v/>
          </cell>
          <cell r="QE387" t="str">
            <v/>
          </cell>
          <cell r="QF387" t="str">
            <v/>
          </cell>
          <cell r="QG387" t="str">
            <v/>
          </cell>
          <cell r="QH387" t="str">
            <v/>
          </cell>
          <cell r="QI387" t="str">
            <v/>
          </cell>
          <cell r="QJ387" t="str">
            <v/>
          </cell>
          <cell r="QK387" t="str">
            <v/>
          </cell>
          <cell r="QL387" t="str">
            <v/>
          </cell>
          <cell r="QM387" t="str">
            <v/>
          </cell>
          <cell r="QN387" t="str">
            <v/>
          </cell>
          <cell r="QO387" t="str">
            <v/>
          </cell>
          <cell r="QP387" t="str">
            <v/>
          </cell>
          <cell r="QQ387" t="str">
            <v/>
          </cell>
          <cell r="QR387" t="str">
            <v/>
          </cell>
          <cell r="QS387" t="str">
            <v/>
          </cell>
          <cell r="QT387" t="str">
            <v/>
          </cell>
          <cell r="QU387" t="str">
            <v/>
          </cell>
          <cell r="QV387" t="str">
            <v/>
          </cell>
          <cell r="QW387" t="str">
            <v/>
          </cell>
          <cell r="QX387" t="str">
            <v/>
          </cell>
          <cell r="QY387" t="str">
            <v/>
          </cell>
          <cell r="QZ387" t="str">
            <v/>
          </cell>
          <cell r="RA387" t="str">
            <v/>
          </cell>
          <cell r="RB387" t="str">
            <v/>
          </cell>
          <cell r="RC387" t="str">
            <v/>
          </cell>
          <cell r="RD387" t="str">
            <v/>
          </cell>
          <cell r="RE387" t="str">
            <v/>
          </cell>
          <cell r="RF387" t="str">
            <v/>
          </cell>
          <cell r="RG387" t="str">
            <v/>
          </cell>
          <cell r="RH387" t="str">
            <v/>
          </cell>
          <cell r="RI387" t="str">
            <v/>
          </cell>
          <cell r="RL387">
            <v>0</v>
          </cell>
        </row>
        <row r="388">
          <cell r="NE388" t="str">
            <v/>
          </cell>
          <cell r="OQ388" t="str">
            <v/>
          </cell>
          <cell r="OR388" t="str">
            <v/>
          </cell>
          <cell r="OS388" t="str">
            <v/>
          </cell>
          <cell r="OT388" t="str">
            <v/>
          </cell>
          <cell r="OU388" t="str">
            <v/>
          </cell>
          <cell r="OV388" t="str">
            <v/>
          </cell>
          <cell r="OW388" t="str">
            <v/>
          </cell>
          <cell r="OX388" t="str">
            <v/>
          </cell>
          <cell r="OY388" t="str">
            <v/>
          </cell>
          <cell r="OZ388" t="str">
            <v/>
          </cell>
          <cell r="PA388" t="str">
            <v/>
          </cell>
          <cell r="PB388" t="str">
            <v/>
          </cell>
          <cell r="PC388" t="str">
            <v/>
          </cell>
          <cell r="PD388" t="str">
            <v/>
          </cell>
          <cell r="PE388" t="str">
            <v/>
          </cell>
          <cell r="PF388" t="str">
            <v/>
          </cell>
          <cell r="PG388" t="str">
            <v/>
          </cell>
          <cell r="PH388" t="str">
            <v/>
          </cell>
          <cell r="PI388" t="str">
            <v/>
          </cell>
          <cell r="PJ388" t="str">
            <v/>
          </cell>
          <cell r="PL388" t="str">
            <v/>
          </cell>
          <cell r="PM388" t="str">
            <v/>
          </cell>
          <cell r="PN388" t="str">
            <v/>
          </cell>
          <cell r="PO388" t="str">
            <v/>
          </cell>
          <cell r="PP388" t="str">
            <v/>
          </cell>
          <cell r="PQ388" t="str">
            <v/>
          </cell>
          <cell r="PR388" t="str">
            <v/>
          </cell>
          <cell r="PS388" t="str">
            <v/>
          </cell>
          <cell r="PT388" t="str">
            <v/>
          </cell>
          <cell r="PU388" t="str">
            <v/>
          </cell>
          <cell r="PV388" t="str">
            <v/>
          </cell>
          <cell r="PW388" t="str">
            <v/>
          </cell>
          <cell r="PX388" t="str">
            <v/>
          </cell>
          <cell r="PY388" t="str">
            <v/>
          </cell>
          <cell r="PZ388" t="str">
            <v/>
          </cell>
          <cell r="QA388" t="str">
            <v/>
          </cell>
          <cell r="QB388" t="str">
            <v/>
          </cell>
          <cell r="QC388" t="str">
            <v/>
          </cell>
          <cell r="QD388" t="str">
            <v/>
          </cell>
          <cell r="QE388" t="str">
            <v/>
          </cell>
          <cell r="QF388" t="str">
            <v/>
          </cell>
          <cell r="QG388" t="str">
            <v/>
          </cell>
          <cell r="QH388" t="str">
            <v/>
          </cell>
          <cell r="QI388" t="str">
            <v/>
          </cell>
          <cell r="QJ388" t="str">
            <v/>
          </cell>
          <cell r="QK388" t="str">
            <v/>
          </cell>
          <cell r="QL388" t="str">
            <v/>
          </cell>
          <cell r="QM388" t="str">
            <v/>
          </cell>
          <cell r="QN388" t="str">
            <v/>
          </cell>
          <cell r="QO388" t="str">
            <v/>
          </cell>
          <cell r="QP388" t="str">
            <v/>
          </cell>
          <cell r="QQ388" t="str">
            <v/>
          </cell>
          <cell r="QR388" t="str">
            <v/>
          </cell>
          <cell r="QS388" t="str">
            <v/>
          </cell>
          <cell r="QT388" t="str">
            <v/>
          </cell>
          <cell r="QU388" t="str">
            <v/>
          </cell>
          <cell r="QV388" t="str">
            <v/>
          </cell>
          <cell r="QW388" t="str">
            <v/>
          </cell>
          <cell r="QX388" t="str">
            <v/>
          </cell>
          <cell r="QY388" t="str">
            <v/>
          </cell>
          <cell r="QZ388" t="str">
            <v/>
          </cell>
          <cell r="RA388" t="str">
            <v/>
          </cell>
          <cell r="RB388" t="str">
            <v/>
          </cell>
          <cell r="RC388" t="str">
            <v/>
          </cell>
          <cell r="RD388" t="str">
            <v/>
          </cell>
          <cell r="RE388" t="str">
            <v/>
          </cell>
          <cell r="RF388" t="str">
            <v/>
          </cell>
          <cell r="RG388" t="str">
            <v/>
          </cell>
          <cell r="RH388" t="str">
            <v/>
          </cell>
          <cell r="RI388" t="str">
            <v/>
          </cell>
          <cell r="RL388">
            <v>0</v>
          </cell>
        </row>
        <row r="389">
          <cell r="NE389" t="str">
            <v/>
          </cell>
          <cell r="OQ389" t="str">
            <v/>
          </cell>
          <cell r="OR389" t="str">
            <v/>
          </cell>
          <cell r="OS389" t="str">
            <v/>
          </cell>
          <cell r="OT389" t="str">
            <v/>
          </cell>
          <cell r="OU389" t="str">
            <v/>
          </cell>
          <cell r="OV389" t="str">
            <v/>
          </cell>
          <cell r="OW389" t="str">
            <v/>
          </cell>
          <cell r="OX389" t="str">
            <v/>
          </cell>
          <cell r="OY389" t="str">
            <v/>
          </cell>
          <cell r="OZ389" t="str">
            <v/>
          </cell>
          <cell r="PA389" t="str">
            <v/>
          </cell>
          <cell r="PB389" t="str">
            <v/>
          </cell>
          <cell r="PC389" t="str">
            <v/>
          </cell>
          <cell r="PD389" t="str">
            <v/>
          </cell>
          <cell r="PE389" t="str">
            <v/>
          </cell>
          <cell r="PF389" t="str">
            <v/>
          </cell>
          <cell r="PG389" t="str">
            <v/>
          </cell>
          <cell r="PH389" t="str">
            <v/>
          </cell>
          <cell r="PI389" t="str">
            <v/>
          </cell>
          <cell r="PJ389" t="str">
            <v/>
          </cell>
          <cell r="PL389" t="str">
            <v/>
          </cell>
          <cell r="PM389" t="str">
            <v/>
          </cell>
          <cell r="PN389" t="str">
            <v/>
          </cell>
          <cell r="PO389" t="str">
            <v/>
          </cell>
          <cell r="PP389" t="str">
            <v/>
          </cell>
          <cell r="PQ389" t="str">
            <v/>
          </cell>
          <cell r="PR389" t="str">
            <v/>
          </cell>
          <cell r="PS389" t="str">
            <v/>
          </cell>
          <cell r="PT389" t="str">
            <v/>
          </cell>
          <cell r="PU389" t="str">
            <v/>
          </cell>
          <cell r="PV389" t="str">
            <v/>
          </cell>
          <cell r="PW389" t="str">
            <v/>
          </cell>
          <cell r="PX389" t="str">
            <v/>
          </cell>
          <cell r="PY389" t="str">
            <v/>
          </cell>
          <cell r="PZ389" t="str">
            <v/>
          </cell>
          <cell r="QA389" t="str">
            <v/>
          </cell>
          <cell r="QB389" t="str">
            <v/>
          </cell>
          <cell r="QC389" t="str">
            <v/>
          </cell>
          <cell r="QD389" t="str">
            <v/>
          </cell>
          <cell r="QE389" t="str">
            <v/>
          </cell>
          <cell r="QF389" t="str">
            <v/>
          </cell>
          <cell r="QG389" t="str">
            <v/>
          </cell>
          <cell r="QH389" t="str">
            <v/>
          </cell>
          <cell r="QI389" t="str">
            <v/>
          </cell>
          <cell r="QJ389" t="str">
            <v/>
          </cell>
          <cell r="QK389" t="str">
            <v/>
          </cell>
          <cell r="QL389" t="str">
            <v/>
          </cell>
          <cell r="QM389" t="str">
            <v/>
          </cell>
          <cell r="QN389" t="str">
            <v/>
          </cell>
          <cell r="QO389" t="str">
            <v/>
          </cell>
          <cell r="QP389" t="str">
            <v/>
          </cell>
          <cell r="QQ389" t="str">
            <v/>
          </cell>
          <cell r="QR389" t="str">
            <v/>
          </cell>
          <cell r="QS389" t="str">
            <v/>
          </cell>
          <cell r="QT389" t="str">
            <v/>
          </cell>
          <cell r="QU389" t="str">
            <v/>
          </cell>
          <cell r="QV389" t="str">
            <v/>
          </cell>
          <cell r="QW389" t="str">
            <v/>
          </cell>
          <cell r="QX389" t="str">
            <v/>
          </cell>
          <cell r="QY389" t="str">
            <v/>
          </cell>
          <cell r="QZ389" t="str">
            <v/>
          </cell>
          <cell r="RA389" t="str">
            <v/>
          </cell>
          <cell r="RB389" t="str">
            <v/>
          </cell>
          <cell r="RC389" t="str">
            <v/>
          </cell>
          <cell r="RD389" t="str">
            <v/>
          </cell>
          <cell r="RE389" t="str">
            <v/>
          </cell>
          <cell r="RF389" t="str">
            <v/>
          </cell>
          <cell r="RG389" t="str">
            <v/>
          </cell>
          <cell r="RH389" t="str">
            <v/>
          </cell>
          <cell r="RI389" t="str">
            <v/>
          </cell>
          <cell r="RL389">
            <v>0</v>
          </cell>
        </row>
        <row r="390">
          <cell r="NE390" t="str">
            <v/>
          </cell>
          <cell r="OQ390" t="str">
            <v/>
          </cell>
          <cell r="OR390" t="str">
            <v/>
          </cell>
          <cell r="OS390" t="str">
            <v/>
          </cell>
          <cell r="OT390" t="str">
            <v/>
          </cell>
          <cell r="OU390" t="str">
            <v/>
          </cell>
          <cell r="OV390" t="str">
            <v/>
          </cell>
          <cell r="OW390" t="str">
            <v/>
          </cell>
          <cell r="OX390" t="str">
            <v/>
          </cell>
          <cell r="OY390" t="str">
            <v/>
          </cell>
          <cell r="OZ390" t="str">
            <v/>
          </cell>
          <cell r="PA390" t="str">
            <v/>
          </cell>
          <cell r="PB390" t="str">
            <v/>
          </cell>
          <cell r="PC390" t="str">
            <v/>
          </cell>
          <cell r="PD390" t="str">
            <v/>
          </cell>
          <cell r="PE390" t="str">
            <v/>
          </cell>
          <cell r="PF390" t="str">
            <v/>
          </cell>
          <cell r="PG390" t="str">
            <v/>
          </cell>
          <cell r="PH390" t="str">
            <v/>
          </cell>
          <cell r="PI390" t="str">
            <v/>
          </cell>
          <cell r="PJ390" t="str">
            <v/>
          </cell>
          <cell r="PL390" t="str">
            <v/>
          </cell>
          <cell r="PM390" t="str">
            <v/>
          </cell>
          <cell r="PN390" t="str">
            <v/>
          </cell>
          <cell r="PO390" t="str">
            <v/>
          </cell>
          <cell r="PP390" t="str">
            <v/>
          </cell>
          <cell r="PQ390" t="str">
            <v/>
          </cell>
          <cell r="PR390" t="str">
            <v/>
          </cell>
          <cell r="PS390" t="str">
            <v/>
          </cell>
          <cell r="PT390" t="str">
            <v/>
          </cell>
          <cell r="PU390" t="str">
            <v/>
          </cell>
          <cell r="PV390" t="str">
            <v/>
          </cell>
          <cell r="PW390" t="str">
            <v/>
          </cell>
          <cell r="PX390" t="str">
            <v/>
          </cell>
          <cell r="PY390" t="str">
            <v/>
          </cell>
          <cell r="PZ390" t="str">
            <v/>
          </cell>
          <cell r="QA390" t="str">
            <v/>
          </cell>
          <cell r="QB390" t="str">
            <v/>
          </cell>
          <cell r="QC390" t="str">
            <v/>
          </cell>
          <cell r="QD390" t="str">
            <v/>
          </cell>
          <cell r="QE390" t="str">
            <v/>
          </cell>
          <cell r="QF390" t="str">
            <v/>
          </cell>
          <cell r="QG390" t="str">
            <v/>
          </cell>
          <cell r="QH390" t="str">
            <v/>
          </cell>
          <cell r="QI390" t="str">
            <v/>
          </cell>
          <cell r="QJ390" t="str">
            <v/>
          </cell>
          <cell r="QK390" t="str">
            <v/>
          </cell>
          <cell r="QL390" t="str">
            <v/>
          </cell>
          <cell r="QM390" t="str">
            <v/>
          </cell>
          <cell r="QN390" t="str">
            <v/>
          </cell>
          <cell r="QO390" t="str">
            <v/>
          </cell>
          <cell r="QP390" t="str">
            <v/>
          </cell>
          <cell r="QQ390" t="str">
            <v/>
          </cell>
          <cell r="QR390" t="str">
            <v/>
          </cell>
          <cell r="QS390" t="str">
            <v/>
          </cell>
          <cell r="QT390" t="str">
            <v/>
          </cell>
          <cell r="QU390" t="str">
            <v/>
          </cell>
          <cell r="QV390" t="str">
            <v/>
          </cell>
          <cell r="QW390" t="str">
            <v/>
          </cell>
          <cell r="QX390" t="str">
            <v/>
          </cell>
          <cell r="QY390" t="str">
            <v/>
          </cell>
          <cell r="QZ390" t="str">
            <v/>
          </cell>
          <cell r="RA390" t="str">
            <v/>
          </cell>
          <cell r="RB390" t="str">
            <v/>
          </cell>
          <cell r="RC390" t="str">
            <v/>
          </cell>
          <cell r="RD390" t="str">
            <v/>
          </cell>
          <cell r="RE390" t="str">
            <v/>
          </cell>
          <cell r="RF390" t="str">
            <v/>
          </cell>
          <cell r="RG390" t="str">
            <v/>
          </cell>
          <cell r="RH390" t="str">
            <v/>
          </cell>
          <cell r="RI390" t="str">
            <v/>
          </cell>
          <cell r="RL390">
            <v>0</v>
          </cell>
        </row>
        <row r="391">
          <cell r="NE391" t="str">
            <v/>
          </cell>
          <cell r="OQ391" t="str">
            <v/>
          </cell>
          <cell r="OR391" t="str">
            <v/>
          </cell>
          <cell r="OS391" t="str">
            <v/>
          </cell>
          <cell r="OT391" t="str">
            <v/>
          </cell>
          <cell r="OU391" t="str">
            <v/>
          </cell>
          <cell r="OV391" t="str">
            <v/>
          </cell>
          <cell r="OW391" t="str">
            <v/>
          </cell>
          <cell r="OX391" t="str">
            <v/>
          </cell>
          <cell r="OY391" t="str">
            <v/>
          </cell>
          <cell r="OZ391" t="str">
            <v/>
          </cell>
          <cell r="PA391" t="str">
            <v/>
          </cell>
          <cell r="PB391" t="str">
            <v/>
          </cell>
          <cell r="PC391" t="str">
            <v/>
          </cell>
          <cell r="PD391" t="str">
            <v/>
          </cell>
          <cell r="PE391" t="str">
            <v/>
          </cell>
          <cell r="PF391" t="str">
            <v/>
          </cell>
          <cell r="PG391" t="str">
            <v/>
          </cell>
          <cell r="PH391" t="str">
            <v/>
          </cell>
          <cell r="PI391" t="str">
            <v/>
          </cell>
          <cell r="PJ391" t="str">
            <v/>
          </cell>
          <cell r="PL391" t="str">
            <v/>
          </cell>
          <cell r="PM391" t="str">
            <v/>
          </cell>
          <cell r="PN391" t="str">
            <v/>
          </cell>
          <cell r="PO391" t="str">
            <v/>
          </cell>
          <cell r="PP391" t="str">
            <v/>
          </cell>
          <cell r="PQ391" t="str">
            <v/>
          </cell>
          <cell r="PR391" t="str">
            <v/>
          </cell>
          <cell r="PS391" t="str">
            <v/>
          </cell>
          <cell r="PT391" t="str">
            <v/>
          </cell>
          <cell r="PU391" t="str">
            <v/>
          </cell>
          <cell r="PV391" t="str">
            <v/>
          </cell>
          <cell r="PW391" t="str">
            <v/>
          </cell>
          <cell r="PX391" t="str">
            <v/>
          </cell>
          <cell r="PY391" t="str">
            <v/>
          </cell>
          <cell r="PZ391" t="str">
            <v/>
          </cell>
          <cell r="QA391" t="str">
            <v/>
          </cell>
          <cell r="QB391" t="str">
            <v/>
          </cell>
          <cell r="QC391" t="str">
            <v/>
          </cell>
          <cell r="QD391" t="str">
            <v/>
          </cell>
          <cell r="QE391" t="str">
            <v/>
          </cell>
          <cell r="QF391" t="str">
            <v/>
          </cell>
          <cell r="QG391" t="str">
            <v/>
          </cell>
          <cell r="QH391" t="str">
            <v/>
          </cell>
          <cell r="QI391" t="str">
            <v/>
          </cell>
          <cell r="QJ391" t="str">
            <v/>
          </cell>
          <cell r="QK391" t="str">
            <v/>
          </cell>
          <cell r="QL391" t="str">
            <v/>
          </cell>
          <cell r="QM391" t="str">
            <v/>
          </cell>
          <cell r="QN391" t="str">
            <v/>
          </cell>
          <cell r="QO391" t="str">
            <v/>
          </cell>
          <cell r="QP391" t="str">
            <v/>
          </cell>
          <cell r="QQ391" t="str">
            <v/>
          </cell>
          <cell r="QR391" t="str">
            <v/>
          </cell>
          <cell r="QS391" t="str">
            <v/>
          </cell>
          <cell r="QT391" t="str">
            <v/>
          </cell>
          <cell r="QU391" t="str">
            <v/>
          </cell>
          <cell r="QV391" t="str">
            <v/>
          </cell>
          <cell r="QW391" t="str">
            <v/>
          </cell>
          <cell r="QX391" t="str">
            <v/>
          </cell>
          <cell r="QY391" t="str">
            <v/>
          </cell>
          <cell r="QZ391" t="str">
            <v/>
          </cell>
          <cell r="RA391" t="str">
            <v/>
          </cell>
          <cell r="RB391" t="str">
            <v/>
          </cell>
          <cell r="RC391" t="str">
            <v/>
          </cell>
          <cell r="RD391" t="str">
            <v/>
          </cell>
          <cell r="RE391" t="str">
            <v/>
          </cell>
          <cell r="RF391" t="str">
            <v/>
          </cell>
          <cell r="RG391" t="str">
            <v/>
          </cell>
          <cell r="RH391" t="str">
            <v/>
          </cell>
          <cell r="RI391" t="str">
            <v/>
          </cell>
          <cell r="RL391">
            <v>0</v>
          </cell>
        </row>
        <row r="392">
          <cell r="NE392" t="str">
            <v/>
          </cell>
          <cell r="OQ392" t="str">
            <v/>
          </cell>
          <cell r="OR392" t="str">
            <v/>
          </cell>
          <cell r="OS392" t="str">
            <v/>
          </cell>
          <cell r="OT392" t="str">
            <v/>
          </cell>
          <cell r="OU392" t="str">
            <v/>
          </cell>
          <cell r="OV392" t="str">
            <v/>
          </cell>
          <cell r="OW392" t="str">
            <v/>
          </cell>
          <cell r="OX392" t="str">
            <v/>
          </cell>
          <cell r="OY392" t="str">
            <v/>
          </cell>
          <cell r="OZ392" t="str">
            <v/>
          </cell>
          <cell r="PA392" t="str">
            <v/>
          </cell>
          <cell r="PB392" t="str">
            <v/>
          </cell>
          <cell r="PC392" t="str">
            <v/>
          </cell>
          <cell r="PD392" t="str">
            <v/>
          </cell>
          <cell r="PE392" t="str">
            <v/>
          </cell>
          <cell r="PF392" t="str">
            <v/>
          </cell>
          <cell r="PG392" t="str">
            <v/>
          </cell>
          <cell r="PH392" t="str">
            <v/>
          </cell>
          <cell r="PI392" t="str">
            <v/>
          </cell>
          <cell r="PJ392" t="str">
            <v/>
          </cell>
          <cell r="PL392" t="str">
            <v/>
          </cell>
          <cell r="PM392" t="str">
            <v/>
          </cell>
          <cell r="PN392" t="str">
            <v/>
          </cell>
          <cell r="PO392" t="str">
            <v/>
          </cell>
          <cell r="PP392" t="str">
            <v/>
          </cell>
          <cell r="PQ392" t="str">
            <v/>
          </cell>
          <cell r="PR392" t="str">
            <v/>
          </cell>
          <cell r="PS392" t="str">
            <v/>
          </cell>
          <cell r="PT392" t="str">
            <v/>
          </cell>
          <cell r="PU392" t="str">
            <v/>
          </cell>
          <cell r="PV392" t="str">
            <v/>
          </cell>
          <cell r="PW392" t="str">
            <v/>
          </cell>
          <cell r="PX392" t="str">
            <v/>
          </cell>
          <cell r="PY392" t="str">
            <v/>
          </cell>
          <cell r="PZ392" t="str">
            <v/>
          </cell>
          <cell r="QA392" t="str">
            <v/>
          </cell>
          <cell r="QB392" t="str">
            <v/>
          </cell>
          <cell r="QC392" t="str">
            <v/>
          </cell>
          <cell r="QD392" t="str">
            <v/>
          </cell>
          <cell r="QE392" t="str">
            <v/>
          </cell>
          <cell r="QF392" t="str">
            <v/>
          </cell>
          <cell r="QG392" t="str">
            <v/>
          </cell>
          <cell r="QH392" t="str">
            <v/>
          </cell>
          <cell r="QI392" t="str">
            <v/>
          </cell>
          <cell r="QJ392" t="str">
            <v/>
          </cell>
          <cell r="QK392" t="str">
            <v/>
          </cell>
          <cell r="QL392" t="str">
            <v/>
          </cell>
          <cell r="QM392" t="str">
            <v/>
          </cell>
          <cell r="QN392" t="str">
            <v/>
          </cell>
          <cell r="QO392" t="str">
            <v/>
          </cell>
          <cell r="QP392" t="str">
            <v/>
          </cell>
          <cell r="QQ392" t="str">
            <v/>
          </cell>
          <cell r="QR392" t="str">
            <v/>
          </cell>
          <cell r="QS392" t="str">
            <v/>
          </cell>
          <cell r="QT392" t="str">
            <v/>
          </cell>
          <cell r="QU392" t="str">
            <v/>
          </cell>
          <cell r="QV392" t="str">
            <v/>
          </cell>
          <cell r="QW392" t="str">
            <v/>
          </cell>
          <cell r="QX392" t="str">
            <v/>
          </cell>
          <cell r="QY392" t="str">
            <v/>
          </cell>
          <cell r="QZ392" t="str">
            <v/>
          </cell>
          <cell r="RA392" t="str">
            <v/>
          </cell>
          <cell r="RB392" t="str">
            <v/>
          </cell>
          <cell r="RC392" t="str">
            <v/>
          </cell>
          <cell r="RD392" t="str">
            <v/>
          </cell>
          <cell r="RE392" t="str">
            <v/>
          </cell>
          <cell r="RF392" t="str">
            <v/>
          </cell>
          <cell r="RG392" t="str">
            <v/>
          </cell>
          <cell r="RH392" t="str">
            <v/>
          </cell>
          <cell r="RI392" t="str">
            <v/>
          </cell>
          <cell r="RL392">
            <v>0</v>
          </cell>
        </row>
        <row r="393">
          <cell r="NE393" t="str">
            <v/>
          </cell>
          <cell r="OQ393" t="str">
            <v/>
          </cell>
          <cell r="OR393" t="str">
            <v/>
          </cell>
          <cell r="OS393" t="str">
            <v/>
          </cell>
          <cell r="OT393" t="str">
            <v/>
          </cell>
          <cell r="OU393" t="str">
            <v/>
          </cell>
          <cell r="OV393" t="str">
            <v/>
          </cell>
          <cell r="OW393" t="str">
            <v/>
          </cell>
          <cell r="OX393" t="str">
            <v/>
          </cell>
          <cell r="OY393" t="str">
            <v/>
          </cell>
          <cell r="OZ393" t="str">
            <v/>
          </cell>
          <cell r="PA393" t="str">
            <v/>
          </cell>
          <cell r="PB393" t="str">
            <v/>
          </cell>
          <cell r="PC393" t="str">
            <v/>
          </cell>
          <cell r="PD393" t="str">
            <v/>
          </cell>
          <cell r="PE393" t="str">
            <v/>
          </cell>
          <cell r="PF393" t="str">
            <v/>
          </cell>
          <cell r="PG393" t="str">
            <v/>
          </cell>
          <cell r="PH393" t="str">
            <v/>
          </cell>
          <cell r="PI393" t="str">
            <v/>
          </cell>
          <cell r="PJ393" t="str">
            <v/>
          </cell>
          <cell r="PL393" t="str">
            <v/>
          </cell>
          <cell r="PM393" t="str">
            <v/>
          </cell>
          <cell r="PN393" t="str">
            <v/>
          </cell>
          <cell r="PO393" t="str">
            <v/>
          </cell>
          <cell r="PP393" t="str">
            <v/>
          </cell>
          <cell r="PQ393" t="str">
            <v/>
          </cell>
          <cell r="PR393" t="str">
            <v/>
          </cell>
          <cell r="PS393" t="str">
            <v/>
          </cell>
          <cell r="PT393" t="str">
            <v/>
          </cell>
          <cell r="PU393" t="str">
            <v/>
          </cell>
          <cell r="PV393" t="str">
            <v/>
          </cell>
          <cell r="PW393" t="str">
            <v/>
          </cell>
          <cell r="PX393" t="str">
            <v/>
          </cell>
          <cell r="PY393" t="str">
            <v/>
          </cell>
          <cell r="PZ393" t="str">
            <v/>
          </cell>
          <cell r="QA393" t="str">
            <v/>
          </cell>
          <cell r="QB393" t="str">
            <v/>
          </cell>
          <cell r="QC393" t="str">
            <v/>
          </cell>
          <cell r="QD393" t="str">
            <v/>
          </cell>
          <cell r="QE393" t="str">
            <v/>
          </cell>
          <cell r="QF393" t="str">
            <v/>
          </cell>
          <cell r="QG393" t="str">
            <v/>
          </cell>
          <cell r="QH393" t="str">
            <v/>
          </cell>
          <cell r="QI393" t="str">
            <v/>
          </cell>
          <cell r="QJ393" t="str">
            <v/>
          </cell>
          <cell r="QK393" t="str">
            <v/>
          </cell>
          <cell r="QL393" t="str">
            <v/>
          </cell>
          <cell r="QM393" t="str">
            <v/>
          </cell>
          <cell r="QN393" t="str">
            <v/>
          </cell>
          <cell r="QO393" t="str">
            <v/>
          </cell>
          <cell r="QP393" t="str">
            <v/>
          </cell>
          <cell r="QQ393" t="str">
            <v/>
          </cell>
          <cell r="QR393" t="str">
            <v/>
          </cell>
          <cell r="QS393" t="str">
            <v/>
          </cell>
          <cell r="QT393" t="str">
            <v/>
          </cell>
          <cell r="QU393" t="str">
            <v/>
          </cell>
          <cell r="QV393" t="str">
            <v/>
          </cell>
          <cell r="QW393" t="str">
            <v/>
          </cell>
          <cell r="QX393" t="str">
            <v/>
          </cell>
          <cell r="QY393" t="str">
            <v/>
          </cell>
          <cell r="QZ393" t="str">
            <v/>
          </cell>
          <cell r="RA393" t="str">
            <v/>
          </cell>
          <cell r="RB393" t="str">
            <v/>
          </cell>
          <cell r="RC393" t="str">
            <v/>
          </cell>
          <cell r="RD393" t="str">
            <v/>
          </cell>
          <cell r="RE393" t="str">
            <v/>
          </cell>
          <cell r="RF393" t="str">
            <v/>
          </cell>
          <cell r="RG393" t="str">
            <v/>
          </cell>
          <cell r="RH393" t="str">
            <v/>
          </cell>
          <cell r="RI393" t="str">
            <v/>
          </cell>
          <cell r="RL393">
            <v>0</v>
          </cell>
        </row>
        <row r="394">
          <cell r="NE394" t="str">
            <v/>
          </cell>
          <cell r="OQ394" t="str">
            <v/>
          </cell>
          <cell r="OR394" t="str">
            <v/>
          </cell>
          <cell r="OS394" t="str">
            <v/>
          </cell>
          <cell r="OT394" t="str">
            <v/>
          </cell>
          <cell r="OU394" t="str">
            <v/>
          </cell>
          <cell r="OV394" t="str">
            <v/>
          </cell>
          <cell r="OW394" t="str">
            <v/>
          </cell>
          <cell r="OX394" t="str">
            <v/>
          </cell>
          <cell r="OY394" t="str">
            <v/>
          </cell>
          <cell r="OZ394" t="str">
            <v/>
          </cell>
          <cell r="PA394" t="str">
            <v/>
          </cell>
          <cell r="PB394" t="str">
            <v/>
          </cell>
          <cell r="PC394" t="str">
            <v/>
          </cell>
          <cell r="PD394" t="str">
            <v/>
          </cell>
          <cell r="PE394" t="str">
            <v/>
          </cell>
          <cell r="PF394" t="str">
            <v/>
          </cell>
          <cell r="PG394" t="str">
            <v/>
          </cell>
          <cell r="PH394" t="str">
            <v/>
          </cell>
          <cell r="PI394" t="str">
            <v/>
          </cell>
          <cell r="PJ394" t="str">
            <v/>
          </cell>
          <cell r="PL394" t="str">
            <v/>
          </cell>
          <cell r="PM394" t="str">
            <v/>
          </cell>
          <cell r="PN394" t="str">
            <v/>
          </cell>
          <cell r="PO394" t="str">
            <v/>
          </cell>
          <cell r="PP394" t="str">
            <v/>
          </cell>
          <cell r="PQ394" t="str">
            <v/>
          </cell>
          <cell r="PR394" t="str">
            <v/>
          </cell>
          <cell r="PS394" t="str">
            <v/>
          </cell>
          <cell r="PT394" t="str">
            <v/>
          </cell>
          <cell r="PU394" t="str">
            <v/>
          </cell>
          <cell r="PV394" t="str">
            <v/>
          </cell>
          <cell r="PW394" t="str">
            <v/>
          </cell>
          <cell r="PX394" t="str">
            <v/>
          </cell>
          <cell r="PY394" t="str">
            <v/>
          </cell>
          <cell r="PZ394" t="str">
            <v/>
          </cell>
          <cell r="QA394" t="str">
            <v/>
          </cell>
          <cell r="QB394" t="str">
            <v/>
          </cell>
          <cell r="QC394" t="str">
            <v/>
          </cell>
          <cell r="QD394" t="str">
            <v/>
          </cell>
          <cell r="QE394" t="str">
            <v/>
          </cell>
          <cell r="QF394" t="str">
            <v/>
          </cell>
          <cell r="QG394" t="str">
            <v/>
          </cell>
          <cell r="QH394" t="str">
            <v/>
          </cell>
          <cell r="QI394" t="str">
            <v/>
          </cell>
          <cell r="QJ394" t="str">
            <v/>
          </cell>
          <cell r="QK394" t="str">
            <v/>
          </cell>
          <cell r="QL394" t="str">
            <v/>
          </cell>
          <cell r="QM394" t="str">
            <v/>
          </cell>
          <cell r="QN394" t="str">
            <v/>
          </cell>
          <cell r="QO394" t="str">
            <v/>
          </cell>
          <cell r="QP394" t="str">
            <v/>
          </cell>
          <cell r="QQ394" t="str">
            <v/>
          </cell>
          <cell r="QR394" t="str">
            <v/>
          </cell>
          <cell r="QS394" t="str">
            <v/>
          </cell>
          <cell r="QT394" t="str">
            <v/>
          </cell>
          <cell r="QU394" t="str">
            <v/>
          </cell>
          <cell r="QV394" t="str">
            <v/>
          </cell>
          <cell r="QW394" t="str">
            <v/>
          </cell>
          <cell r="QX394" t="str">
            <v/>
          </cell>
          <cell r="QY394" t="str">
            <v/>
          </cell>
          <cell r="QZ394" t="str">
            <v/>
          </cell>
          <cell r="RA394" t="str">
            <v/>
          </cell>
          <cell r="RB394" t="str">
            <v/>
          </cell>
          <cell r="RC394" t="str">
            <v/>
          </cell>
          <cell r="RD394" t="str">
            <v/>
          </cell>
          <cell r="RE394" t="str">
            <v/>
          </cell>
          <cell r="RF394" t="str">
            <v/>
          </cell>
          <cell r="RG394" t="str">
            <v/>
          </cell>
          <cell r="RH394" t="str">
            <v/>
          </cell>
          <cell r="RI394" t="str">
            <v/>
          </cell>
          <cell r="RL394">
            <v>0</v>
          </cell>
        </row>
        <row r="395">
          <cell r="NE395" t="str">
            <v/>
          </cell>
          <cell r="OQ395" t="str">
            <v/>
          </cell>
          <cell r="OR395" t="str">
            <v/>
          </cell>
          <cell r="OS395" t="str">
            <v/>
          </cell>
          <cell r="OT395" t="str">
            <v/>
          </cell>
          <cell r="OU395" t="str">
            <v/>
          </cell>
          <cell r="OV395" t="str">
            <v/>
          </cell>
          <cell r="OW395" t="str">
            <v/>
          </cell>
          <cell r="OX395" t="str">
            <v/>
          </cell>
          <cell r="OY395" t="str">
            <v/>
          </cell>
          <cell r="OZ395" t="str">
            <v/>
          </cell>
          <cell r="PA395" t="str">
            <v/>
          </cell>
          <cell r="PB395" t="str">
            <v/>
          </cell>
          <cell r="PC395" t="str">
            <v/>
          </cell>
          <cell r="PD395" t="str">
            <v/>
          </cell>
          <cell r="PE395" t="str">
            <v/>
          </cell>
          <cell r="PF395" t="str">
            <v/>
          </cell>
          <cell r="PG395" t="str">
            <v/>
          </cell>
          <cell r="PH395" t="str">
            <v/>
          </cell>
          <cell r="PI395" t="str">
            <v/>
          </cell>
          <cell r="PJ395" t="str">
            <v/>
          </cell>
          <cell r="PL395" t="str">
            <v/>
          </cell>
          <cell r="PM395" t="str">
            <v/>
          </cell>
          <cell r="PN395" t="str">
            <v/>
          </cell>
          <cell r="PO395" t="str">
            <v/>
          </cell>
          <cell r="PP395" t="str">
            <v/>
          </cell>
          <cell r="PQ395" t="str">
            <v/>
          </cell>
          <cell r="PR395" t="str">
            <v/>
          </cell>
          <cell r="PS395" t="str">
            <v/>
          </cell>
          <cell r="PT395" t="str">
            <v/>
          </cell>
          <cell r="PU395" t="str">
            <v/>
          </cell>
          <cell r="PV395" t="str">
            <v/>
          </cell>
          <cell r="PW395" t="str">
            <v/>
          </cell>
          <cell r="PX395" t="str">
            <v/>
          </cell>
          <cell r="PY395" t="str">
            <v/>
          </cell>
          <cell r="PZ395" t="str">
            <v/>
          </cell>
          <cell r="QA395" t="str">
            <v/>
          </cell>
          <cell r="QB395" t="str">
            <v/>
          </cell>
          <cell r="QC395" t="str">
            <v/>
          </cell>
          <cell r="QD395" t="str">
            <v/>
          </cell>
          <cell r="QE395" t="str">
            <v/>
          </cell>
          <cell r="QF395" t="str">
            <v/>
          </cell>
          <cell r="QG395" t="str">
            <v/>
          </cell>
          <cell r="QH395" t="str">
            <v/>
          </cell>
          <cell r="QI395" t="str">
            <v/>
          </cell>
          <cell r="QJ395" t="str">
            <v/>
          </cell>
          <cell r="QK395" t="str">
            <v/>
          </cell>
          <cell r="QL395" t="str">
            <v/>
          </cell>
          <cell r="QM395" t="str">
            <v/>
          </cell>
          <cell r="QN395" t="str">
            <v/>
          </cell>
          <cell r="QO395" t="str">
            <v/>
          </cell>
          <cell r="QP395" t="str">
            <v/>
          </cell>
          <cell r="QQ395" t="str">
            <v/>
          </cell>
          <cell r="QR395" t="str">
            <v/>
          </cell>
          <cell r="QS395" t="str">
            <v/>
          </cell>
          <cell r="QT395" t="str">
            <v/>
          </cell>
          <cell r="QU395" t="str">
            <v/>
          </cell>
          <cell r="QV395" t="str">
            <v/>
          </cell>
          <cell r="QW395" t="str">
            <v/>
          </cell>
          <cell r="QX395" t="str">
            <v/>
          </cell>
          <cell r="QY395" t="str">
            <v/>
          </cell>
          <cell r="QZ395" t="str">
            <v/>
          </cell>
          <cell r="RA395" t="str">
            <v/>
          </cell>
          <cell r="RB395" t="str">
            <v/>
          </cell>
          <cell r="RC395" t="str">
            <v/>
          </cell>
          <cell r="RD395" t="str">
            <v/>
          </cell>
          <cell r="RE395" t="str">
            <v/>
          </cell>
          <cell r="RF395" t="str">
            <v/>
          </cell>
          <cell r="RG395" t="str">
            <v/>
          </cell>
          <cell r="RH395" t="str">
            <v/>
          </cell>
          <cell r="RI395" t="str">
            <v/>
          </cell>
          <cell r="RL395">
            <v>0</v>
          </cell>
        </row>
        <row r="396">
          <cell r="NE396" t="str">
            <v/>
          </cell>
          <cell r="OQ396" t="str">
            <v/>
          </cell>
          <cell r="OR396" t="str">
            <v/>
          </cell>
          <cell r="OS396" t="str">
            <v/>
          </cell>
          <cell r="OT396" t="str">
            <v/>
          </cell>
          <cell r="OU396" t="str">
            <v/>
          </cell>
          <cell r="OV396" t="str">
            <v/>
          </cell>
          <cell r="OW396" t="str">
            <v/>
          </cell>
          <cell r="OX396" t="str">
            <v/>
          </cell>
          <cell r="OY396" t="str">
            <v/>
          </cell>
          <cell r="OZ396" t="str">
            <v/>
          </cell>
          <cell r="PA396" t="str">
            <v/>
          </cell>
          <cell r="PB396" t="str">
            <v/>
          </cell>
          <cell r="PC396" t="str">
            <v/>
          </cell>
          <cell r="PD396" t="str">
            <v/>
          </cell>
          <cell r="PE396" t="str">
            <v/>
          </cell>
          <cell r="PF396" t="str">
            <v/>
          </cell>
          <cell r="PG396" t="str">
            <v/>
          </cell>
          <cell r="PH396" t="str">
            <v/>
          </cell>
          <cell r="PI396" t="str">
            <v/>
          </cell>
          <cell r="PJ396" t="str">
            <v/>
          </cell>
          <cell r="PL396" t="str">
            <v/>
          </cell>
          <cell r="PM396" t="str">
            <v/>
          </cell>
          <cell r="PN396" t="str">
            <v/>
          </cell>
          <cell r="PO396" t="str">
            <v/>
          </cell>
          <cell r="PP396" t="str">
            <v/>
          </cell>
          <cell r="PQ396" t="str">
            <v/>
          </cell>
          <cell r="PR396" t="str">
            <v/>
          </cell>
          <cell r="PS396" t="str">
            <v/>
          </cell>
          <cell r="PT396" t="str">
            <v/>
          </cell>
          <cell r="PU396" t="str">
            <v/>
          </cell>
          <cell r="PV396" t="str">
            <v/>
          </cell>
          <cell r="PW396" t="str">
            <v/>
          </cell>
          <cell r="PX396" t="str">
            <v/>
          </cell>
          <cell r="PY396" t="str">
            <v/>
          </cell>
          <cell r="PZ396" t="str">
            <v/>
          </cell>
          <cell r="QA396" t="str">
            <v/>
          </cell>
          <cell r="QB396" t="str">
            <v/>
          </cell>
          <cell r="QC396" t="str">
            <v/>
          </cell>
          <cell r="QD396" t="str">
            <v/>
          </cell>
          <cell r="QE396" t="str">
            <v/>
          </cell>
          <cell r="QF396" t="str">
            <v/>
          </cell>
          <cell r="QG396" t="str">
            <v/>
          </cell>
          <cell r="QH396" t="str">
            <v/>
          </cell>
          <cell r="QI396" t="str">
            <v/>
          </cell>
          <cell r="QJ396" t="str">
            <v/>
          </cell>
          <cell r="QK396" t="str">
            <v/>
          </cell>
          <cell r="QL396" t="str">
            <v/>
          </cell>
          <cell r="QM396" t="str">
            <v/>
          </cell>
          <cell r="QN396" t="str">
            <v/>
          </cell>
          <cell r="QO396" t="str">
            <v/>
          </cell>
          <cell r="QP396" t="str">
            <v/>
          </cell>
          <cell r="QQ396" t="str">
            <v/>
          </cell>
          <cell r="QR396" t="str">
            <v/>
          </cell>
          <cell r="QS396" t="str">
            <v/>
          </cell>
          <cell r="QT396" t="str">
            <v/>
          </cell>
          <cell r="QU396" t="str">
            <v/>
          </cell>
          <cell r="QV396" t="str">
            <v/>
          </cell>
          <cell r="QW396" t="str">
            <v/>
          </cell>
          <cell r="QX396" t="str">
            <v/>
          </cell>
          <cell r="QY396" t="str">
            <v/>
          </cell>
          <cell r="QZ396" t="str">
            <v/>
          </cell>
          <cell r="RA396" t="str">
            <v/>
          </cell>
          <cell r="RB396" t="str">
            <v/>
          </cell>
          <cell r="RC396" t="str">
            <v/>
          </cell>
          <cell r="RD396" t="str">
            <v/>
          </cell>
          <cell r="RE396" t="str">
            <v/>
          </cell>
          <cell r="RF396" t="str">
            <v/>
          </cell>
          <cell r="RG396" t="str">
            <v/>
          </cell>
          <cell r="RH396" t="str">
            <v/>
          </cell>
          <cell r="RI396" t="str">
            <v/>
          </cell>
          <cell r="RL396">
            <v>0</v>
          </cell>
        </row>
        <row r="397">
          <cell r="NE397" t="str">
            <v/>
          </cell>
          <cell r="OQ397" t="str">
            <v/>
          </cell>
          <cell r="OR397" t="str">
            <v/>
          </cell>
          <cell r="OS397" t="str">
            <v/>
          </cell>
          <cell r="OT397" t="str">
            <v/>
          </cell>
          <cell r="OU397" t="str">
            <v/>
          </cell>
          <cell r="OV397" t="str">
            <v/>
          </cell>
          <cell r="OW397" t="str">
            <v/>
          </cell>
          <cell r="OX397" t="str">
            <v/>
          </cell>
          <cell r="OY397" t="str">
            <v/>
          </cell>
          <cell r="OZ397" t="str">
            <v/>
          </cell>
          <cell r="PA397" t="str">
            <v/>
          </cell>
          <cell r="PB397" t="str">
            <v/>
          </cell>
          <cell r="PC397" t="str">
            <v/>
          </cell>
          <cell r="PD397" t="str">
            <v/>
          </cell>
          <cell r="PE397" t="str">
            <v/>
          </cell>
          <cell r="PF397" t="str">
            <v/>
          </cell>
          <cell r="PG397" t="str">
            <v/>
          </cell>
          <cell r="PH397" t="str">
            <v/>
          </cell>
          <cell r="PI397" t="str">
            <v/>
          </cell>
          <cell r="PJ397" t="str">
            <v/>
          </cell>
          <cell r="PL397" t="str">
            <v/>
          </cell>
          <cell r="PM397" t="str">
            <v/>
          </cell>
          <cell r="PN397" t="str">
            <v/>
          </cell>
          <cell r="PO397" t="str">
            <v/>
          </cell>
          <cell r="PP397" t="str">
            <v/>
          </cell>
          <cell r="PQ397" t="str">
            <v/>
          </cell>
          <cell r="PR397" t="str">
            <v/>
          </cell>
          <cell r="PS397" t="str">
            <v/>
          </cell>
          <cell r="PT397" t="str">
            <v/>
          </cell>
          <cell r="PU397" t="str">
            <v/>
          </cell>
          <cell r="PV397" t="str">
            <v/>
          </cell>
          <cell r="PW397" t="str">
            <v/>
          </cell>
          <cell r="PX397" t="str">
            <v/>
          </cell>
          <cell r="PY397" t="str">
            <v/>
          </cell>
          <cell r="PZ397" t="str">
            <v/>
          </cell>
          <cell r="QA397" t="str">
            <v/>
          </cell>
          <cell r="QB397" t="str">
            <v/>
          </cell>
          <cell r="QC397" t="str">
            <v/>
          </cell>
          <cell r="QD397" t="str">
            <v/>
          </cell>
          <cell r="QE397" t="str">
            <v/>
          </cell>
          <cell r="QF397" t="str">
            <v/>
          </cell>
          <cell r="QG397" t="str">
            <v/>
          </cell>
          <cell r="QH397" t="str">
            <v/>
          </cell>
          <cell r="QI397" t="str">
            <v/>
          </cell>
          <cell r="QJ397" t="str">
            <v/>
          </cell>
          <cell r="QK397" t="str">
            <v/>
          </cell>
          <cell r="QL397" t="str">
            <v/>
          </cell>
          <cell r="QM397" t="str">
            <v/>
          </cell>
          <cell r="QN397" t="str">
            <v/>
          </cell>
          <cell r="QO397" t="str">
            <v/>
          </cell>
          <cell r="QP397" t="str">
            <v/>
          </cell>
          <cell r="QQ397" t="str">
            <v/>
          </cell>
          <cell r="QR397" t="str">
            <v/>
          </cell>
          <cell r="QS397" t="str">
            <v/>
          </cell>
          <cell r="QT397" t="str">
            <v/>
          </cell>
          <cell r="QU397" t="str">
            <v/>
          </cell>
          <cell r="QV397" t="str">
            <v/>
          </cell>
          <cell r="QW397" t="str">
            <v/>
          </cell>
          <cell r="QX397" t="str">
            <v/>
          </cell>
          <cell r="QY397" t="str">
            <v/>
          </cell>
          <cell r="QZ397" t="str">
            <v/>
          </cell>
          <cell r="RA397" t="str">
            <v/>
          </cell>
          <cell r="RB397" t="str">
            <v/>
          </cell>
          <cell r="RC397" t="str">
            <v/>
          </cell>
          <cell r="RD397" t="str">
            <v/>
          </cell>
          <cell r="RE397" t="str">
            <v/>
          </cell>
          <cell r="RF397" t="str">
            <v/>
          </cell>
          <cell r="RG397" t="str">
            <v/>
          </cell>
          <cell r="RH397" t="str">
            <v/>
          </cell>
          <cell r="RI397" t="str">
            <v/>
          </cell>
          <cell r="RL397">
            <v>0</v>
          </cell>
        </row>
        <row r="398">
          <cell r="NE398" t="str">
            <v/>
          </cell>
          <cell r="OQ398" t="str">
            <v/>
          </cell>
          <cell r="OR398" t="str">
            <v/>
          </cell>
          <cell r="OS398" t="str">
            <v/>
          </cell>
          <cell r="OT398" t="str">
            <v/>
          </cell>
          <cell r="OU398" t="str">
            <v/>
          </cell>
          <cell r="OV398" t="str">
            <v/>
          </cell>
          <cell r="OW398" t="str">
            <v/>
          </cell>
          <cell r="OX398" t="str">
            <v/>
          </cell>
          <cell r="OY398" t="str">
            <v/>
          </cell>
          <cell r="OZ398" t="str">
            <v/>
          </cell>
          <cell r="PA398" t="str">
            <v/>
          </cell>
          <cell r="PB398" t="str">
            <v/>
          </cell>
          <cell r="PC398" t="str">
            <v/>
          </cell>
          <cell r="PD398" t="str">
            <v/>
          </cell>
          <cell r="PE398" t="str">
            <v/>
          </cell>
          <cell r="PF398" t="str">
            <v/>
          </cell>
          <cell r="PG398" t="str">
            <v/>
          </cell>
          <cell r="PH398" t="str">
            <v/>
          </cell>
          <cell r="PI398" t="str">
            <v/>
          </cell>
          <cell r="PJ398" t="str">
            <v/>
          </cell>
          <cell r="PL398" t="str">
            <v/>
          </cell>
          <cell r="PM398" t="str">
            <v/>
          </cell>
          <cell r="PN398" t="str">
            <v/>
          </cell>
          <cell r="PO398" t="str">
            <v/>
          </cell>
          <cell r="PP398" t="str">
            <v/>
          </cell>
          <cell r="PQ398" t="str">
            <v/>
          </cell>
          <cell r="PR398" t="str">
            <v/>
          </cell>
          <cell r="PS398" t="str">
            <v/>
          </cell>
          <cell r="PT398" t="str">
            <v/>
          </cell>
          <cell r="PU398" t="str">
            <v/>
          </cell>
          <cell r="PV398" t="str">
            <v/>
          </cell>
          <cell r="PW398" t="str">
            <v/>
          </cell>
          <cell r="PX398" t="str">
            <v/>
          </cell>
          <cell r="PY398" t="str">
            <v/>
          </cell>
          <cell r="PZ398" t="str">
            <v/>
          </cell>
          <cell r="QA398" t="str">
            <v/>
          </cell>
          <cell r="QB398" t="str">
            <v/>
          </cell>
          <cell r="QC398" t="str">
            <v/>
          </cell>
          <cell r="QD398" t="str">
            <v/>
          </cell>
          <cell r="QE398" t="str">
            <v/>
          </cell>
          <cell r="QF398" t="str">
            <v/>
          </cell>
          <cell r="QG398" t="str">
            <v/>
          </cell>
          <cell r="QH398" t="str">
            <v/>
          </cell>
          <cell r="QI398" t="str">
            <v/>
          </cell>
          <cell r="QJ398" t="str">
            <v/>
          </cell>
          <cell r="QK398" t="str">
            <v/>
          </cell>
          <cell r="QL398" t="str">
            <v/>
          </cell>
          <cell r="QM398" t="str">
            <v/>
          </cell>
          <cell r="QN398" t="str">
            <v/>
          </cell>
          <cell r="QO398" t="str">
            <v/>
          </cell>
          <cell r="QP398" t="str">
            <v/>
          </cell>
          <cell r="QQ398" t="str">
            <v/>
          </cell>
          <cell r="QR398" t="str">
            <v/>
          </cell>
          <cell r="QS398" t="str">
            <v/>
          </cell>
          <cell r="QT398" t="str">
            <v/>
          </cell>
          <cell r="QU398" t="str">
            <v/>
          </cell>
          <cell r="QV398" t="str">
            <v/>
          </cell>
          <cell r="QW398" t="str">
            <v/>
          </cell>
          <cell r="QX398" t="str">
            <v/>
          </cell>
          <cell r="QY398" t="str">
            <v/>
          </cell>
          <cell r="QZ398" t="str">
            <v/>
          </cell>
          <cell r="RA398" t="str">
            <v/>
          </cell>
          <cell r="RB398" t="str">
            <v/>
          </cell>
          <cell r="RC398" t="str">
            <v/>
          </cell>
          <cell r="RD398" t="str">
            <v/>
          </cell>
          <cell r="RE398" t="str">
            <v/>
          </cell>
          <cell r="RF398" t="str">
            <v/>
          </cell>
          <cell r="RG398" t="str">
            <v/>
          </cell>
          <cell r="RH398" t="str">
            <v/>
          </cell>
          <cell r="RI398" t="str">
            <v/>
          </cell>
          <cell r="RL398">
            <v>0</v>
          </cell>
        </row>
        <row r="399">
          <cell r="NE399" t="str">
            <v/>
          </cell>
          <cell r="OQ399" t="str">
            <v/>
          </cell>
          <cell r="OR399" t="str">
            <v/>
          </cell>
          <cell r="OS399" t="str">
            <v/>
          </cell>
          <cell r="OT399" t="str">
            <v/>
          </cell>
          <cell r="OU399" t="str">
            <v/>
          </cell>
          <cell r="OV399" t="str">
            <v/>
          </cell>
          <cell r="OW399" t="str">
            <v/>
          </cell>
          <cell r="OX399" t="str">
            <v/>
          </cell>
          <cell r="OY399" t="str">
            <v/>
          </cell>
          <cell r="OZ399" t="str">
            <v/>
          </cell>
          <cell r="PA399" t="str">
            <v/>
          </cell>
          <cell r="PB399" t="str">
            <v/>
          </cell>
          <cell r="PC399" t="str">
            <v/>
          </cell>
          <cell r="PD399" t="str">
            <v/>
          </cell>
          <cell r="PE399" t="str">
            <v/>
          </cell>
          <cell r="PF399" t="str">
            <v/>
          </cell>
          <cell r="PG399" t="str">
            <v/>
          </cell>
          <cell r="PH399" t="str">
            <v/>
          </cell>
          <cell r="PI399" t="str">
            <v/>
          </cell>
          <cell r="PJ399" t="str">
            <v/>
          </cell>
          <cell r="PL399" t="str">
            <v/>
          </cell>
          <cell r="PM399" t="str">
            <v/>
          </cell>
          <cell r="PN399" t="str">
            <v/>
          </cell>
          <cell r="PO399" t="str">
            <v/>
          </cell>
          <cell r="PP399" t="str">
            <v/>
          </cell>
          <cell r="PQ399" t="str">
            <v/>
          </cell>
          <cell r="PR399" t="str">
            <v/>
          </cell>
          <cell r="PS399" t="str">
            <v/>
          </cell>
          <cell r="PT399" t="str">
            <v/>
          </cell>
          <cell r="PU399" t="str">
            <v/>
          </cell>
          <cell r="PV399" t="str">
            <v/>
          </cell>
          <cell r="PW399" t="str">
            <v/>
          </cell>
          <cell r="PX399" t="str">
            <v/>
          </cell>
          <cell r="PY399" t="str">
            <v/>
          </cell>
          <cell r="PZ399" t="str">
            <v/>
          </cell>
          <cell r="QA399" t="str">
            <v/>
          </cell>
          <cell r="QB399" t="str">
            <v/>
          </cell>
          <cell r="QC399" t="str">
            <v/>
          </cell>
          <cell r="QD399" t="str">
            <v/>
          </cell>
          <cell r="QE399" t="str">
            <v/>
          </cell>
          <cell r="QF399" t="str">
            <v/>
          </cell>
          <cell r="QG399" t="str">
            <v/>
          </cell>
          <cell r="QH399" t="str">
            <v/>
          </cell>
          <cell r="QI399" t="str">
            <v/>
          </cell>
          <cell r="QJ399" t="str">
            <v/>
          </cell>
          <cell r="QK399" t="str">
            <v/>
          </cell>
          <cell r="QL399" t="str">
            <v/>
          </cell>
          <cell r="QM399" t="str">
            <v/>
          </cell>
          <cell r="QN399" t="str">
            <v/>
          </cell>
          <cell r="QO399" t="str">
            <v/>
          </cell>
          <cell r="QP399" t="str">
            <v/>
          </cell>
          <cell r="QQ399" t="str">
            <v/>
          </cell>
          <cell r="QR399" t="str">
            <v/>
          </cell>
          <cell r="QS399" t="str">
            <v/>
          </cell>
          <cell r="QT399" t="str">
            <v/>
          </cell>
          <cell r="QU399" t="str">
            <v/>
          </cell>
          <cell r="QV399" t="str">
            <v/>
          </cell>
          <cell r="QW399" t="str">
            <v/>
          </cell>
          <cell r="QX399" t="str">
            <v/>
          </cell>
          <cell r="QY399" t="str">
            <v/>
          </cell>
          <cell r="QZ399" t="str">
            <v/>
          </cell>
          <cell r="RA399" t="str">
            <v/>
          </cell>
          <cell r="RB399" t="str">
            <v/>
          </cell>
          <cell r="RC399" t="str">
            <v/>
          </cell>
          <cell r="RD399" t="str">
            <v/>
          </cell>
          <cell r="RE399" t="str">
            <v/>
          </cell>
          <cell r="RF399" t="str">
            <v/>
          </cell>
          <cell r="RG399" t="str">
            <v/>
          </cell>
          <cell r="RH399" t="str">
            <v/>
          </cell>
          <cell r="RI399" t="str">
            <v/>
          </cell>
          <cell r="RL399">
            <v>0</v>
          </cell>
        </row>
        <row r="400">
          <cell r="NE400" t="str">
            <v/>
          </cell>
          <cell r="OQ400" t="str">
            <v/>
          </cell>
          <cell r="OR400" t="str">
            <v/>
          </cell>
          <cell r="OS400" t="str">
            <v/>
          </cell>
          <cell r="OT400" t="str">
            <v/>
          </cell>
          <cell r="OU400" t="str">
            <v/>
          </cell>
          <cell r="OV400" t="str">
            <v/>
          </cell>
          <cell r="OW400" t="str">
            <v/>
          </cell>
          <cell r="OX400" t="str">
            <v/>
          </cell>
          <cell r="OY400" t="str">
            <v/>
          </cell>
          <cell r="OZ400" t="str">
            <v/>
          </cell>
          <cell r="PA400" t="str">
            <v/>
          </cell>
          <cell r="PB400" t="str">
            <v/>
          </cell>
          <cell r="PC400" t="str">
            <v/>
          </cell>
          <cell r="PD400" t="str">
            <v/>
          </cell>
          <cell r="PE400" t="str">
            <v/>
          </cell>
          <cell r="PF400" t="str">
            <v/>
          </cell>
          <cell r="PG400" t="str">
            <v/>
          </cell>
          <cell r="PH400" t="str">
            <v/>
          </cell>
          <cell r="PI400" t="str">
            <v/>
          </cell>
          <cell r="PJ400" t="str">
            <v/>
          </cell>
          <cell r="PL400" t="str">
            <v/>
          </cell>
          <cell r="PM400" t="str">
            <v/>
          </cell>
          <cell r="PN400" t="str">
            <v/>
          </cell>
          <cell r="PO400" t="str">
            <v/>
          </cell>
          <cell r="PP400" t="str">
            <v/>
          </cell>
          <cell r="PQ400" t="str">
            <v/>
          </cell>
          <cell r="PR400" t="str">
            <v/>
          </cell>
          <cell r="PS400" t="str">
            <v/>
          </cell>
          <cell r="PT400" t="str">
            <v/>
          </cell>
          <cell r="PU400" t="str">
            <v/>
          </cell>
          <cell r="PV400" t="str">
            <v/>
          </cell>
          <cell r="PW400" t="str">
            <v/>
          </cell>
          <cell r="PX400" t="str">
            <v/>
          </cell>
          <cell r="PY400" t="str">
            <v/>
          </cell>
          <cell r="PZ400" t="str">
            <v/>
          </cell>
          <cell r="QA400" t="str">
            <v/>
          </cell>
          <cell r="QB400" t="str">
            <v/>
          </cell>
          <cell r="QC400" t="str">
            <v/>
          </cell>
          <cell r="QD400" t="str">
            <v/>
          </cell>
          <cell r="QE400" t="str">
            <v/>
          </cell>
          <cell r="QF400" t="str">
            <v/>
          </cell>
          <cell r="QG400" t="str">
            <v/>
          </cell>
          <cell r="QH400" t="str">
            <v/>
          </cell>
          <cell r="QI400" t="str">
            <v/>
          </cell>
          <cell r="QJ400" t="str">
            <v/>
          </cell>
          <cell r="QK400" t="str">
            <v/>
          </cell>
          <cell r="QL400" t="str">
            <v/>
          </cell>
          <cell r="QM400" t="str">
            <v/>
          </cell>
          <cell r="QN400" t="str">
            <v/>
          </cell>
          <cell r="QO400" t="str">
            <v/>
          </cell>
          <cell r="QP400" t="str">
            <v/>
          </cell>
          <cell r="QQ400" t="str">
            <v/>
          </cell>
          <cell r="QR400" t="str">
            <v/>
          </cell>
          <cell r="QS400" t="str">
            <v/>
          </cell>
          <cell r="QT400" t="str">
            <v/>
          </cell>
          <cell r="QU400" t="str">
            <v/>
          </cell>
          <cell r="QV400" t="str">
            <v/>
          </cell>
          <cell r="QW400" t="str">
            <v/>
          </cell>
          <cell r="QX400" t="str">
            <v/>
          </cell>
          <cell r="QY400" t="str">
            <v/>
          </cell>
          <cell r="QZ400" t="str">
            <v/>
          </cell>
          <cell r="RA400" t="str">
            <v/>
          </cell>
          <cell r="RB400" t="str">
            <v/>
          </cell>
          <cell r="RC400" t="str">
            <v/>
          </cell>
          <cell r="RD400" t="str">
            <v/>
          </cell>
          <cell r="RE400" t="str">
            <v/>
          </cell>
          <cell r="RF400" t="str">
            <v/>
          </cell>
          <cell r="RG400" t="str">
            <v/>
          </cell>
          <cell r="RH400" t="str">
            <v/>
          </cell>
          <cell r="RI400" t="str">
            <v/>
          </cell>
          <cell r="RL400">
            <v>0</v>
          </cell>
        </row>
        <row r="401">
          <cell r="NE401" t="str">
            <v/>
          </cell>
          <cell r="OQ401" t="str">
            <v/>
          </cell>
          <cell r="OR401" t="str">
            <v/>
          </cell>
          <cell r="OS401" t="str">
            <v/>
          </cell>
          <cell r="OT401" t="str">
            <v/>
          </cell>
          <cell r="OU401" t="str">
            <v/>
          </cell>
          <cell r="OV401" t="str">
            <v/>
          </cell>
          <cell r="OW401" t="str">
            <v/>
          </cell>
          <cell r="OX401" t="str">
            <v/>
          </cell>
          <cell r="OY401" t="str">
            <v/>
          </cell>
          <cell r="OZ401" t="str">
            <v/>
          </cell>
          <cell r="PA401" t="str">
            <v/>
          </cell>
          <cell r="PB401" t="str">
            <v/>
          </cell>
          <cell r="PC401" t="str">
            <v/>
          </cell>
          <cell r="PD401" t="str">
            <v/>
          </cell>
          <cell r="PE401" t="str">
            <v/>
          </cell>
          <cell r="PF401" t="str">
            <v/>
          </cell>
          <cell r="PG401" t="str">
            <v/>
          </cell>
          <cell r="PH401" t="str">
            <v/>
          </cell>
          <cell r="PI401" t="str">
            <v/>
          </cell>
          <cell r="PJ401" t="str">
            <v/>
          </cell>
          <cell r="PL401" t="str">
            <v/>
          </cell>
          <cell r="PM401" t="str">
            <v/>
          </cell>
          <cell r="PN401" t="str">
            <v/>
          </cell>
          <cell r="PO401" t="str">
            <v/>
          </cell>
          <cell r="PP401" t="str">
            <v/>
          </cell>
          <cell r="PQ401" t="str">
            <v/>
          </cell>
          <cell r="PR401" t="str">
            <v/>
          </cell>
          <cell r="PS401" t="str">
            <v/>
          </cell>
          <cell r="PT401" t="str">
            <v/>
          </cell>
          <cell r="PU401" t="str">
            <v/>
          </cell>
          <cell r="PV401" t="str">
            <v/>
          </cell>
          <cell r="PW401" t="str">
            <v/>
          </cell>
          <cell r="PX401" t="str">
            <v/>
          </cell>
          <cell r="PY401" t="str">
            <v/>
          </cell>
          <cell r="PZ401" t="str">
            <v/>
          </cell>
          <cell r="QA401" t="str">
            <v/>
          </cell>
          <cell r="QB401" t="str">
            <v/>
          </cell>
          <cell r="QC401" t="str">
            <v/>
          </cell>
          <cell r="QD401" t="str">
            <v/>
          </cell>
          <cell r="QE401" t="str">
            <v/>
          </cell>
          <cell r="QF401" t="str">
            <v/>
          </cell>
          <cell r="QG401" t="str">
            <v/>
          </cell>
          <cell r="QH401" t="str">
            <v/>
          </cell>
          <cell r="QI401" t="str">
            <v/>
          </cell>
          <cell r="QJ401" t="str">
            <v/>
          </cell>
          <cell r="QK401" t="str">
            <v/>
          </cell>
          <cell r="QL401" t="str">
            <v/>
          </cell>
          <cell r="QM401" t="str">
            <v/>
          </cell>
          <cell r="QN401" t="str">
            <v/>
          </cell>
          <cell r="QO401" t="str">
            <v/>
          </cell>
          <cell r="QP401" t="str">
            <v/>
          </cell>
          <cell r="QQ401" t="str">
            <v/>
          </cell>
          <cell r="QR401" t="str">
            <v/>
          </cell>
          <cell r="QS401" t="str">
            <v/>
          </cell>
          <cell r="QT401" t="str">
            <v/>
          </cell>
          <cell r="QU401" t="str">
            <v/>
          </cell>
          <cell r="QV401" t="str">
            <v/>
          </cell>
          <cell r="QW401" t="str">
            <v/>
          </cell>
          <cell r="QX401" t="str">
            <v/>
          </cell>
          <cell r="QY401" t="str">
            <v/>
          </cell>
          <cell r="QZ401" t="str">
            <v/>
          </cell>
          <cell r="RA401" t="str">
            <v/>
          </cell>
          <cell r="RB401" t="str">
            <v/>
          </cell>
          <cell r="RC401" t="str">
            <v/>
          </cell>
          <cell r="RD401" t="str">
            <v/>
          </cell>
          <cell r="RE401" t="str">
            <v/>
          </cell>
          <cell r="RF401" t="str">
            <v/>
          </cell>
          <cell r="RG401" t="str">
            <v/>
          </cell>
          <cell r="RH401" t="str">
            <v/>
          </cell>
          <cell r="RI401" t="str">
            <v/>
          </cell>
          <cell r="RL401">
            <v>0</v>
          </cell>
        </row>
        <row r="402">
          <cell r="NE402" t="str">
            <v/>
          </cell>
          <cell r="OQ402" t="str">
            <v/>
          </cell>
          <cell r="OR402" t="str">
            <v/>
          </cell>
          <cell r="OS402" t="str">
            <v/>
          </cell>
          <cell r="OT402" t="str">
            <v/>
          </cell>
          <cell r="OU402" t="str">
            <v/>
          </cell>
          <cell r="OV402" t="str">
            <v/>
          </cell>
          <cell r="OW402" t="str">
            <v/>
          </cell>
          <cell r="OX402" t="str">
            <v/>
          </cell>
          <cell r="OY402" t="str">
            <v/>
          </cell>
          <cell r="OZ402" t="str">
            <v/>
          </cell>
          <cell r="PA402" t="str">
            <v/>
          </cell>
          <cell r="PB402" t="str">
            <v/>
          </cell>
          <cell r="PC402" t="str">
            <v/>
          </cell>
          <cell r="PD402" t="str">
            <v/>
          </cell>
          <cell r="PE402" t="str">
            <v/>
          </cell>
          <cell r="PF402" t="str">
            <v/>
          </cell>
          <cell r="PG402" t="str">
            <v/>
          </cell>
          <cell r="PH402" t="str">
            <v/>
          </cell>
          <cell r="PI402" t="str">
            <v/>
          </cell>
          <cell r="PJ402" t="str">
            <v/>
          </cell>
          <cell r="PL402" t="str">
            <v/>
          </cell>
          <cell r="PM402" t="str">
            <v/>
          </cell>
          <cell r="PN402" t="str">
            <v/>
          </cell>
          <cell r="PO402" t="str">
            <v/>
          </cell>
          <cell r="PP402" t="str">
            <v/>
          </cell>
          <cell r="PQ402" t="str">
            <v/>
          </cell>
          <cell r="PR402" t="str">
            <v/>
          </cell>
          <cell r="PS402" t="str">
            <v/>
          </cell>
          <cell r="PT402" t="str">
            <v/>
          </cell>
          <cell r="PU402" t="str">
            <v/>
          </cell>
          <cell r="PV402" t="str">
            <v/>
          </cell>
          <cell r="PW402" t="str">
            <v/>
          </cell>
          <cell r="PX402" t="str">
            <v/>
          </cell>
          <cell r="PY402" t="str">
            <v/>
          </cell>
          <cell r="PZ402" t="str">
            <v/>
          </cell>
          <cell r="QA402" t="str">
            <v/>
          </cell>
          <cell r="QB402" t="str">
            <v/>
          </cell>
          <cell r="QC402" t="str">
            <v/>
          </cell>
          <cell r="QD402" t="str">
            <v/>
          </cell>
          <cell r="QE402" t="str">
            <v/>
          </cell>
          <cell r="QF402" t="str">
            <v/>
          </cell>
          <cell r="QG402" t="str">
            <v/>
          </cell>
          <cell r="QH402" t="str">
            <v/>
          </cell>
          <cell r="QI402" t="str">
            <v/>
          </cell>
          <cell r="QJ402" t="str">
            <v/>
          </cell>
          <cell r="QK402" t="str">
            <v/>
          </cell>
          <cell r="QL402" t="str">
            <v/>
          </cell>
          <cell r="QM402" t="str">
            <v/>
          </cell>
          <cell r="QN402" t="str">
            <v/>
          </cell>
          <cell r="QO402" t="str">
            <v/>
          </cell>
          <cell r="QP402" t="str">
            <v/>
          </cell>
          <cell r="QQ402" t="str">
            <v/>
          </cell>
          <cell r="QR402" t="str">
            <v/>
          </cell>
          <cell r="QS402" t="str">
            <v/>
          </cell>
          <cell r="QT402" t="str">
            <v/>
          </cell>
          <cell r="QU402" t="str">
            <v/>
          </cell>
          <cell r="QV402" t="str">
            <v/>
          </cell>
          <cell r="QW402" t="str">
            <v/>
          </cell>
          <cell r="QX402" t="str">
            <v/>
          </cell>
          <cell r="QY402" t="str">
            <v/>
          </cell>
          <cell r="QZ402" t="str">
            <v/>
          </cell>
          <cell r="RA402" t="str">
            <v/>
          </cell>
          <cell r="RB402" t="str">
            <v/>
          </cell>
          <cell r="RC402" t="str">
            <v/>
          </cell>
          <cell r="RD402" t="str">
            <v/>
          </cell>
          <cell r="RE402" t="str">
            <v/>
          </cell>
          <cell r="RF402" t="str">
            <v/>
          </cell>
          <cell r="RG402" t="str">
            <v/>
          </cell>
          <cell r="RH402" t="str">
            <v/>
          </cell>
          <cell r="RI402" t="str">
            <v/>
          </cell>
          <cell r="RL402">
            <v>0</v>
          </cell>
        </row>
        <row r="403">
          <cell r="NE403" t="str">
            <v/>
          </cell>
          <cell r="OQ403" t="str">
            <v/>
          </cell>
          <cell r="OR403" t="str">
            <v/>
          </cell>
          <cell r="OS403" t="str">
            <v/>
          </cell>
          <cell r="OT403" t="str">
            <v/>
          </cell>
          <cell r="OU403" t="str">
            <v/>
          </cell>
          <cell r="OV403" t="str">
            <v/>
          </cell>
          <cell r="OW403" t="str">
            <v/>
          </cell>
          <cell r="OX403" t="str">
            <v/>
          </cell>
          <cell r="OY403" t="str">
            <v/>
          </cell>
          <cell r="OZ403" t="str">
            <v/>
          </cell>
          <cell r="PA403" t="str">
            <v/>
          </cell>
          <cell r="PB403" t="str">
            <v/>
          </cell>
          <cell r="PC403" t="str">
            <v/>
          </cell>
          <cell r="PD403" t="str">
            <v/>
          </cell>
          <cell r="PE403" t="str">
            <v/>
          </cell>
          <cell r="PF403" t="str">
            <v/>
          </cell>
          <cell r="PG403" t="str">
            <v/>
          </cell>
          <cell r="PH403" t="str">
            <v/>
          </cell>
          <cell r="PI403" t="str">
            <v/>
          </cell>
          <cell r="PJ403" t="str">
            <v/>
          </cell>
          <cell r="PL403" t="str">
            <v/>
          </cell>
          <cell r="PM403" t="str">
            <v/>
          </cell>
          <cell r="PN403" t="str">
            <v/>
          </cell>
          <cell r="PO403" t="str">
            <v/>
          </cell>
          <cell r="PP403" t="str">
            <v/>
          </cell>
          <cell r="PQ403" t="str">
            <v/>
          </cell>
          <cell r="PR403" t="str">
            <v/>
          </cell>
          <cell r="PS403" t="str">
            <v/>
          </cell>
          <cell r="PT403" t="str">
            <v/>
          </cell>
          <cell r="PU403" t="str">
            <v/>
          </cell>
          <cell r="PV403" t="str">
            <v/>
          </cell>
          <cell r="PW403" t="str">
            <v/>
          </cell>
          <cell r="PX403" t="str">
            <v/>
          </cell>
          <cell r="PY403" t="str">
            <v/>
          </cell>
          <cell r="PZ403" t="str">
            <v/>
          </cell>
          <cell r="QA403" t="str">
            <v/>
          </cell>
          <cell r="QB403" t="str">
            <v/>
          </cell>
          <cell r="QC403" t="str">
            <v/>
          </cell>
          <cell r="QD403" t="str">
            <v/>
          </cell>
          <cell r="QE403" t="str">
            <v/>
          </cell>
          <cell r="QF403" t="str">
            <v/>
          </cell>
          <cell r="QG403" t="str">
            <v/>
          </cell>
          <cell r="QH403" t="str">
            <v/>
          </cell>
          <cell r="QI403" t="str">
            <v/>
          </cell>
          <cell r="QJ403" t="str">
            <v/>
          </cell>
          <cell r="QK403" t="str">
            <v/>
          </cell>
          <cell r="QL403" t="str">
            <v/>
          </cell>
          <cell r="QM403" t="str">
            <v/>
          </cell>
          <cell r="QN403" t="str">
            <v/>
          </cell>
          <cell r="QO403" t="str">
            <v/>
          </cell>
          <cell r="QP403" t="str">
            <v/>
          </cell>
          <cell r="QQ403" t="str">
            <v/>
          </cell>
          <cell r="QR403" t="str">
            <v/>
          </cell>
          <cell r="QS403" t="str">
            <v/>
          </cell>
          <cell r="QT403" t="str">
            <v/>
          </cell>
          <cell r="QU403" t="str">
            <v/>
          </cell>
          <cell r="QV403" t="str">
            <v/>
          </cell>
          <cell r="QW403" t="str">
            <v/>
          </cell>
          <cell r="QX403" t="str">
            <v/>
          </cell>
          <cell r="QY403" t="str">
            <v/>
          </cell>
          <cell r="QZ403" t="str">
            <v/>
          </cell>
          <cell r="RA403" t="str">
            <v/>
          </cell>
          <cell r="RB403" t="str">
            <v/>
          </cell>
          <cell r="RC403" t="str">
            <v/>
          </cell>
          <cell r="RD403" t="str">
            <v/>
          </cell>
          <cell r="RE403" t="str">
            <v/>
          </cell>
          <cell r="RF403" t="str">
            <v/>
          </cell>
          <cell r="RG403" t="str">
            <v/>
          </cell>
          <cell r="RH403" t="str">
            <v/>
          </cell>
          <cell r="RI403" t="str">
            <v/>
          </cell>
          <cell r="RL403">
            <v>0</v>
          </cell>
        </row>
        <row r="404">
          <cell r="NE404" t="str">
            <v/>
          </cell>
          <cell r="OQ404" t="str">
            <v/>
          </cell>
          <cell r="OR404" t="str">
            <v/>
          </cell>
          <cell r="OS404" t="str">
            <v/>
          </cell>
          <cell r="OT404" t="str">
            <v/>
          </cell>
          <cell r="OU404" t="str">
            <v/>
          </cell>
          <cell r="OV404" t="str">
            <v/>
          </cell>
          <cell r="OW404" t="str">
            <v/>
          </cell>
          <cell r="OX404" t="str">
            <v/>
          </cell>
          <cell r="OY404" t="str">
            <v/>
          </cell>
          <cell r="OZ404" t="str">
            <v/>
          </cell>
          <cell r="PA404" t="str">
            <v/>
          </cell>
          <cell r="PB404" t="str">
            <v/>
          </cell>
          <cell r="PC404" t="str">
            <v/>
          </cell>
          <cell r="PD404" t="str">
            <v/>
          </cell>
          <cell r="PE404" t="str">
            <v/>
          </cell>
          <cell r="PF404" t="str">
            <v/>
          </cell>
          <cell r="PG404" t="str">
            <v/>
          </cell>
          <cell r="PH404" t="str">
            <v/>
          </cell>
          <cell r="PI404" t="str">
            <v/>
          </cell>
          <cell r="PJ404" t="str">
            <v/>
          </cell>
          <cell r="PL404" t="str">
            <v/>
          </cell>
          <cell r="PM404" t="str">
            <v/>
          </cell>
          <cell r="PN404" t="str">
            <v/>
          </cell>
          <cell r="PO404" t="str">
            <v/>
          </cell>
          <cell r="PP404" t="str">
            <v/>
          </cell>
          <cell r="PQ404" t="str">
            <v/>
          </cell>
          <cell r="PR404" t="str">
            <v/>
          </cell>
          <cell r="PS404" t="str">
            <v/>
          </cell>
          <cell r="PT404" t="str">
            <v/>
          </cell>
          <cell r="PU404" t="str">
            <v/>
          </cell>
          <cell r="PV404" t="str">
            <v/>
          </cell>
          <cell r="PW404" t="str">
            <v/>
          </cell>
          <cell r="PX404" t="str">
            <v/>
          </cell>
          <cell r="PY404" t="str">
            <v/>
          </cell>
          <cell r="PZ404" t="str">
            <v/>
          </cell>
          <cell r="QA404" t="str">
            <v/>
          </cell>
          <cell r="QB404" t="str">
            <v/>
          </cell>
          <cell r="QC404" t="str">
            <v/>
          </cell>
          <cell r="QD404" t="str">
            <v/>
          </cell>
          <cell r="QE404" t="str">
            <v/>
          </cell>
          <cell r="QF404" t="str">
            <v/>
          </cell>
          <cell r="QG404" t="str">
            <v/>
          </cell>
          <cell r="QH404" t="str">
            <v/>
          </cell>
          <cell r="QI404" t="str">
            <v/>
          </cell>
          <cell r="QJ404" t="str">
            <v/>
          </cell>
          <cell r="QK404" t="str">
            <v/>
          </cell>
          <cell r="QL404" t="str">
            <v/>
          </cell>
          <cell r="QM404" t="str">
            <v/>
          </cell>
          <cell r="QN404" t="str">
            <v/>
          </cell>
          <cell r="QO404" t="str">
            <v/>
          </cell>
          <cell r="QP404" t="str">
            <v/>
          </cell>
          <cell r="QQ404" t="str">
            <v/>
          </cell>
          <cell r="QR404" t="str">
            <v/>
          </cell>
          <cell r="QS404" t="str">
            <v/>
          </cell>
          <cell r="QT404" t="str">
            <v/>
          </cell>
          <cell r="QU404" t="str">
            <v/>
          </cell>
          <cell r="QV404" t="str">
            <v/>
          </cell>
          <cell r="QW404" t="str">
            <v/>
          </cell>
          <cell r="QX404" t="str">
            <v/>
          </cell>
          <cell r="QY404" t="str">
            <v/>
          </cell>
          <cell r="QZ404" t="str">
            <v/>
          </cell>
          <cell r="RA404" t="str">
            <v/>
          </cell>
          <cell r="RB404" t="str">
            <v/>
          </cell>
          <cell r="RC404" t="str">
            <v/>
          </cell>
          <cell r="RD404" t="str">
            <v/>
          </cell>
          <cell r="RE404" t="str">
            <v/>
          </cell>
          <cell r="RF404" t="str">
            <v/>
          </cell>
          <cell r="RG404" t="str">
            <v/>
          </cell>
          <cell r="RH404" t="str">
            <v/>
          </cell>
          <cell r="RI404" t="str">
            <v/>
          </cell>
          <cell r="RL404" t="str">
            <v/>
          </cell>
        </row>
        <row r="405">
          <cell r="NE405" t="str">
            <v/>
          </cell>
          <cell r="OQ405" t="str">
            <v/>
          </cell>
          <cell r="OR405" t="str">
            <v/>
          </cell>
          <cell r="OS405" t="str">
            <v/>
          </cell>
          <cell r="OT405" t="str">
            <v/>
          </cell>
          <cell r="OU405" t="str">
            <v/>
          </cell>
          <cell r="OV405" t="str">
            <v/>
          </cell>
          <cell r="OW405" t="str">
            <v/>
          </cell>
          <cell r="OX405" t="str">
            <v/>
          </cell>
          <cell r="OY405" t="str">
            <v/>
          </cell>
          <cell r="OZ405" t="str">
            <v/>
          </cell>
          <cell r="PA405" t="str">
            <v/>
          </cell>
          <cell r="PB405" t="str">
            <v/>
          </cell>
          <cell r="PC405" t="str">
            <v/>
          </cell>
          <cell r="PD405" t="str">
            <v/>
          </cell>
          <cell r="PE405" t="str">
            <v/>
          </cell>
          <cell r="PF405" t="str">
            <v/>
          </cell>
          <cell r="PG405" t="str">
            <v/>
          </cell>
          <cell r="PH405" t="str">
            <v/>
          </cell>
          <cell r="PI405" t="str">
            <v/>
          </cell>
          <cell r="PJ405" t="str">
            <v/>
          </cell>
          <cell r="PL405" t="str">
            <v/>
          </cell>
          <cell r="PM405" t="str">
            <v/>
          </cell>
          <cell r="PN405" t="str">
            <v/>
          </cell>
          <cell r="PO405" t="str">
            <v/>
          </cell>
          <cell r="PP405" t="str">
            <v/>
          </cell>
          <cell r="PQ405" t="str">
            <v/>
          </cell>
          <cell r="PR405" t="str">
            <v/>
          </cell>
          <cell r="PS405" t="str">
            <v/>
          </cell>
          <cell r="PT405" t="str">
            <v/>
          </cell>
          <cell r="PU405" t="str">
            <v/>
          </cell>
          <cell r="PV405" t="str">
            <v/>
          </cell>
          <cell r="PW405" t="str">
            <v/>
          </cell>
          <cell r="PX405" t="str">
            <v/>
          </cell>
          <cell r="PY405" t="str">
            <v/>
          </cell>
          <cell r="PZ405" t="str">
            <v/>
          </cell>
          <cell r="QA405" t="str">
            <v/>
          </cell>
          <cell r="QB405" t="str">
            <v/>
          </cell>
          <cell r="QC405" t="str">
            <v/>
          </cell>
          <cell r="QD405" t="str">
            <v/>
          </cell>
          <cell r="QE405" t="str">
            <v/>
          </cell>
          <cell r="QF405" t="str">
            <v/>
          </cell>
          <cell r="QG405" t="str">
            <v/>
          </cell>
          <cell r="QH405" t="str">
            <v/>
          </cell>
          <cell r="QI405" t="str">
            <v/>
          </cell>
          <cell r="QJ405" t="str">
            <v/>
          </cell>
          <cell r="QK405" t="str">
            <v/>
          </cell>
          <cell r="QL405" t="str">
            <v/>
          </cell>
          <cell r="QM405" t="str">
            <v/>
          </cell>
          <cell r="QN405" t="str">
            <v/>
          </cell>
          <cell r="QO405" t="str">
            <v/>
          </cell>
          <cell r="QP405" t="str">
            <v/>
          </cell>
          <cell r="QQ405" t="str">
            <v/>
          </cell>
          <cell r="QR405" t="str">
            <v/>
          </cell>
          <cell r="QS405" t="str">
            <v/>
          </cell>
          <cell r="QT405" t="str">
            <v/>
          </cell>
          <cell r="QU405" t="str">
            <v/>
          </cell>
          <cell r="QV405" t="str">
            <v/>
          </cell>
          <cell r="QW405" t="str">
            <v/>
          </cell>
          <cell r="QX405" t="str">
            <v/>
          </cell>
          <cell r="QY405" t="str">
            <v/>
          </cell>
          <cell r="QZ405" t="str">
            <v/>
          </cell>
          <cell r="RA405" t="str">
            <v/>
          </cell>
          <cell r="RB405" t="str">
            <v/>
          </cell>
          <cell r="RC405" t="str">
            <v/>
          </cell>
          <cell r="RD405" t="str">
            <v/>
          </cell>
          <cell r="RE405" t="str">
            <v/>
          </cell>
          <cell r="RF405" t="str">
            <v/>
          </cell>
          <cell r="RG405" t="str">
            <v/>
          </cell>
          <cell r="RH405" t="str">
            <v/>
          </cell>
          <cell r="RI405" t="str">
            <v/>
          </cell>
          <cell r="RL405" t="str">
            <v/>
          </cell>
        </row>
        <row r="406">
          <cell r="NE406" t="str">
            <v/>
          </cell>
          <cell r="OQ406" t="str">
            <v/>
          </cell>
          <cell r="OR406" t="str">
            <v/>
          </cell>
          <cell r="OS406" t="str">
            <v/>
          </cell>
          <cell r="OT406" t="str">
            <v/>
          </cell>
          <cell r="OU406" t="str">
            <v/>
          </cell>
          <cell r="OV406" t="str">
            <v/>
          </cell>
          <cell r="OW406" t="str">
            <v/>
          </cell>
          <cell r="OX406" t="str">
            <v/>
          </cell>
          <cell r="OY406" t="str">
            <v/>
          </cell>
          <cell r="OZ406" t="str">
            <v/>
          </cell>
          <cell r="PA406" t="str">
            <v/>
          </cell>
          <cell r="PB406" t="str">
            <v/>
          </cell>
          <cell r="PC406" t="str">
            <v/>
          </cell>
          <cell r="PD406" t="str">
            <v/>
          </cell>
          <cell r="PE406" t="str">
            <v/>
          </cell>
          <cell r="PF406" t="str">
            <v/>
          </cell>
          <cell r="PG406" t="str">
            <v/>
          </cell>
          <cell r="PH406" t="str">
            <v/>
          </cell>
          <cell r="PI406" t="str">
            <v/>
          </cell>
          <cell r="PJ406" t="str">
            <v/>
          </cell>
          <cell r="PL406" t="str">
            <v/>
          </cell>
          <cell r="PM406" t="str">
            <v/>
          </cell>
          <cell r="PN406" t="str">
            <v/>
          </cell>
          <cell r="PO406" t="str">
            <v/>
          </cell>
          <cell r="PP406" t="str">
            <v/>
          </cell>
          <cell r="PQ406" t="str">
            <v/>
          </cell>
          <cell r="PR406" t="str">
            <v/>
          </cell>
          <cell r="PS406" t="str">
            <v/>
          </cell>
          <cell r="PT406" t="str">
            <v/>
          </cell>
          <cell r="PU406" t="str">
            <v/>
          </cell>
          <cell r="PV406" t="str">
            <v/>
          </cell>
          <cell r="PW406" t="str">
            <v/>
          </cell>
          <cell r="PX406" t="str">
            <v/>
          </cell>
          <cell r="PY406" t="str">
            <v/>
          </cell>
          <cell r="PZ406" t="str">
            <v/>
          </cell>
          <cell r="QA406" t="str">
            <v/>
          </cell>
          <cell r="QB406" t="str">
            <v/>
          </cell>
          <cell r="QC406" t="str">
            <v/>
          </cell>
          <cell r="QD406" t="str">
            <v/>
          </cell>
          <cell r="QE406" t="str">
            <v/>
          </cell>
          <cell r="QF406" t="str">
            <v/>
          </cell>
          <cell r="QG406" t="str">
            <v/>
          </cell>
          <cell r="QH406" t="str">
            <v/>
          </cell>
          <cell r="QI406" t="str">
            <v/>
          </cell>
          <cell r="QJ406" t="str">
            <v/>
          </cell>
          <cell r="QK406" t="str">
            <v/>
          </cell>
          <cell r="QL406" t="str">
            <v/>
          </cell>
          <cell r="QM406" t="str">
            <v/>
          </cell>
          <cell r="QN406" t="str">
            <v/>
          </cell>
          <cell r="QO406" t="str">
            <v/>
          </cell>
          <cell r="QP406" t="str">
            <v/>
          </cell>
          <cell r="QQ406" t="str">
            <v/>
          </cell>
          <cell r="QR406" t="str">
            <v/>
          </cell>
          <cell r="QS406" t="str">
            <v/>
          </cell>
          <cell r="QT406" t="str">
            <v/>
          </cell>
          <cell r="QU406" t="str">
            <v/>
          </cell>
          <cell r="QV406" t="str">
            <v/>
          </cell>
          <cell r="QW406" t="str">
            <v/>
          </cell>
          <cell r="QX406" t="str">
            <v/>
          </cell>
          <cell r="QY406" t="str">
            <v/>
          </cell>
          <cell r="QZ406" t="str">
            <v/>
          </cell>
          <cell r="RA406" t="str">
            <v/>
          </cell>
          <cell r="RB406" t="str">
            <v/>
          </cell>
          <cell r="RC406" t="str">
            <v/>
          </cell>
          <cell r="RD406" t="str">
            <v/>
          </cell>
          <cell r="RE406" t="str">
            <v/>
          </cell>
          <cell r="RF406" t="str">
            <v/>
          </cell>
          <cell r="RG406" t="str">
            <v/>
          </cell>
          <cell r="RH406" t="str">
            <v/>
          </cell>
          <cell r="RI406" t="str">
            <v/>
          </cell>
          <cell r="RL406" t="str">
            <v/>
          </cell>
        </row>
        <row r="407">
          <cell r="NE407" t="str">
            <v/>
          </cell>
          <cell r="OQ407" t="str">
            <v/>
          </cell>
          <cell r="OR407" t="str">
            <v/>
          </cell>
          <cell r="OS407" t="str">
            <v/>
          </cell>
          <cell r="OT407" t="str">
            <v/>
          </cell>
          <cell r="OU407" t="str">
            <v/>
          </cell>
          <cell r="OV407" t="str">
            <v/>
          </cell>
          <cell r="OW407" t="str">
            <v/>
          </cell>
          <cell r="OX407" t="str">
            <v/>
          </cell>
          <cell r="OY407" t="str">
            <v/>
          </cell>
          <cell r="OZ407" t="str">
            <v/>
          </cell>
          <cell r="PA407" t="str">
            <v/>
          </cell>
          <cell r="PB407" t="str">
            <v/>
          </cell>
          <cell r="PC407" t="str">
            <v/>
          </cell>
          <cell r="PD407" t="str">
            <v/>
          </cell>
          <cell r="PE407" t="str">
            <v/>
          </cell>
          <cell r="PF407" t="str">
            <v/>
          </cell>
          <cell r="PG407" t="str">
            <v/>
          </cell>
          <cell r="PH407" t="str">
            <v/>
          </cell>
          <cell r="PI407" t="str">
            <v/>
          </cell>
          <cell r="PJ407" t="str">
            <v/>
          </cell>
          <cell r="PL407" t="str">
            <v/>
          </cell>
          <cell r="PM407" t="str">
            <v/>
          </cell>
          <cell r="PN407" t="str">
            <v/>
          </cell>
          <cell r="PO407" t="str">
            <v/>
          </cell>
          <cell r="PP407" t="str">
            <v/>
          </cell>
          <cell r="PQ407" t="str">
            <v/>
          </cell>
          <cell r="PR407" t="str">
            <v/>
          </cell>
          <cell r="PS407" t="str">
            <v/>
          </cell>
          <cell r="PT407" t="str">
            <v/>
          </cell>
          <cell r="PU407" t="str">
            <v/>
          </cell>
          <cell r="PV407" t="str">
            <v/>
          </cell>
          <cell r="PW407" t="str">
            <v/>
          </cell>
          <cell r="PX407" t="str">
            <v/>
          </cell>
          <cell r="PY407" t="str">
            <v/>
          </cell>
          <cell r="PZ407" t="str">
            <v/>
          </cell>
          <cell r="QA407" t="str">
            <v/>
          </cell>
          <cell r="QB407" t="str">
            <v/>
          </cell>
          <cell r="QC407" t="str">
            <v/>
          </cell>
          <cell r="QD407" t="str">
            <v/>
          </cell>
          <cell r="QE407" t="str">
            <v/>
          </cell>
          <cell r="QF407" t="str">
            <v/>
          </cell>
          <cell r="QG407" t="str">
            <v/>
          </cell>
          <cell r="QH407" t="str">
            <v/>
          </cell>
          <cell r="QI407" t="str">
            <v/>
          </cell>
          <cell r="QJ407" t="str">
            <v/>
          </cell>
          <cell r="QK407" t="str">
            <v/>
          </cell>
          <cell r="QL407" t="str">
            <v/>
          </cell>
          <cell r="QM407" t="str">
            <v/>
          </cell>
          <cell r="QN407" t="str">
            <v/>
          </cell>
          <cell r="QO407" t="str">
            <v/>
          </cell>
          <cell r="QP407" t="str">
            <v/>
          </cell>
          <cell r="QQ407" t="str">
            <v/>
          </cell>
          <cell r="QR407" t="str">
            <v/>
          </cell>
          <cell r="QS407" t="str">
            <v/>
          </cell>
          <cell r="QT407" t="str">
            <v/>
          </cell>
          <cell r="QU407" t="str">
            <v/>
          </cell>
          <cell r="QV407" t="str">
            <v/>
          </cell>
          <cell r="QW407" t="str">
            <v/>
          </cell>
          <cell r="QX407" t="str">
            <v/>
          </cell>
          <cell r="QY407" t="str">
            <v/>
          </cell>
          <cell r="QZ407" t="str">
            <v/>
          </cell>
          <cell r="RA407" t="str">
            <v/>
          </cell>
          <cell r="RB407" t="str">
            <v/>
          </cell>
          <cell r="RC407" t="str">
            <v/>
          </cell>
          <cell r="RD407" t="str">
            <v/>
          </cell>
          <cell r="RE407" t="str">
            <v/>
          </cell>
          <cell r="RF407" t="str">
            <v/>
          </cell>
          <cell r="RG407" t="str">
            <v/>
          </cell>
          <cell r="RH407" t="str">
            <v/>
          </cell>
          <cell r="RI407" t="str">
            <v/>
          </cell>
          <cell r="RL407" t="str">
            <v/>
          </cell>
        </row>
        <row r="408">
          <cell r="NE408" t="str">
            <v/>
          </cell>
          <cell r="OQ408" t="str">
            <v/>
          </cell>
          <cell r="OR408" t="str">
            <v/>
          </cell>
          <cell r="OS408" t="str">
            <v/>
          </cell>
          <cell r="OT408" t="str">
            <v/>
          </cell>
          <cell r="OU408" t="str">
            <v/>
          </cell>
          <cell r="OV408" t="str">
            <v/>
          </cell>
          <cell r="OW408" t="str">
            <v/>
          </cell>
          <cell r="OX408" t="str">
            <v/>
          </cell>
          <cell r="OY408" t="str">
            <v/>
          </cell>
          <cell r="OZ408" t="str">
            <v/>
          </cell>
          <cell r="PA408" t="str">
            <v/>
          </cell>
          <cell r="PB408" t="str">
            <v/>
          </cell>
          <cell r="PC408" t="str">
            <v/>
          </cell>
          <cell r="PD408" t="str">
            <v/>
          </cell>
          <cell r="PE408" t="str">
            <v/>
          </cell>
          <cell r="PF408" t="str">
            <v/>
          </cell>
          <cell r="PG408" t="str">
            <v/>
          </cell>
          <cell r="PH408" t="str">
            <v/>
          </cell>
          <cell r="PI408" t="str">
            <v/>
          </cell>
          <cell r="PJ408" t="str">
            <v/>
          </cell>
          <cell r="PL408" t="str">
            <v/>
          </cell>
          <cell r="PM408" t="str">
            <v/>
          </cell>
          <cell r="PN408" t="str">
            <v/>
          </cell>
          <cell r="PO408" t="str">
            <v/>
          </cell>
          <cell r="PP408" t="str">
            <v/>
          </cell>
          <cell r="PQ408" t="str">
            <v/>
          </cell>
          <cell r="PR408" t="str">
            <v/>
          </cell>
          <cell r="PS408" t="str">
            <v/>
          </cell>
          <cell r="PT408" t="str">
            <v/>
          </cell>
          <cell r="PU408" t="str">
            <v/>
          </cell>
          <cell r="PV408" t="str">
            <v/>
          </cell>
          <cell r="PW408" t="str">
            <v/>
          </cell>
          <cell r="PX408" t="str">
            <v/>
          </cell>
          <cell r="PY408" t="str">
            <v/>
          </cell>
          <cell r="PZ408" t="str">
            <v/>
          </cell>
          <cell r="QA408" t="str">
            <v/>
          </cell>
          <cell r="QB408" t="str">
            <v/>
          </cell>
          <cell r="QC408" t="str">
            <v/>
          </cell>
          <cell r="QD408" t="str">
            <v/>
          </cell>
          <cell r="QE408" t="str">
            <v/>
          </cell>
          <cell r="QF408" t="str">
            <v/>
          </cell>
          <cell r="QG408" t="str">
            <v/>
          </cell>
          <cell r="QH408" t="str">
            <v/>
          </cell>
          <cell r="QI408" t="str">
            <v/>
          </cell>
          <cell r="QJ408" t="str">
            <v/>
          </cell>
          <cell r="QK408" t="str">
            <v/>
          </cell>
          <cell r="QL408" t="str">
            <v/>
          </cell>
          <cell r="QM408" t="str">
            <v/>
          </cell>
          <cell r="QN408" t="str">
            <v/>
          </cell>
          <cell r="QO408" t="str">
            <v/>
          </cell>
          <cell r="QP408" t="str">
            <v/>
          </cell>
          <cell r="QQ408" t="str">
            <v/>
          </cell>
          <cell r="QR408" t="str">
            <v/>
          </cell>
          <cell r="QS408" t="str">
            <v/>
          </cell>
          <cell r="QT408" t="str">
            <v/>
          </cell>
          <cell r="QU408" t="str">
            <v/>
          </cell>
          <cell r="QV408" t="str">
            <v/>
          </cell>
          <cell r="QW408" t="str">
            <v/>
          </cell>
          <cell r="QX408" t="str">
            <v/>
          </cell>
          <cell r="QY408" t="str">
            <v/>
          </cell>
          <cell r="QZ408" t="str">
            <v/>
          </cell>
          <cell r="RA408" t="str">
            <v/>
          </cell>
          <cell r="RB408" t="str">
            <v/>
          </cell>
          <cell r="RC408" t="str">
            <v/>
          </cell>
          <cell r="RD408" t="str">
            <v/>
          </cell>
          <cell r="RE408" t="str">
            <v/>
          </cell>
          <cell r="RF408" t="str">
            <v/>
          </cell>
          <cell r="RG408" t="str">
            <v/>
          </cell>
          <cell r="RH408" t="str">
            <v/>
          </cell>
          <cell r="RI408" t="str">
            <v/>
          </cell>
          <cell r="RL408" t="str">
            <v/>
          </cell>
        </row>
        <row r="409">
          <cell r="NE409" t="str">
            <v/>
          </cell>
          <cell r="OQ409" t="str">
            <v/>
          </cell>
          <cell r="OR409" t="str">
            <v/>
          </cell>
          <cell r="OS409" t="str">
            <v/>
          </cell>
          <cell r="OT409" t="str">
            <v/>
          </cell>
          <cell r="OU409" t="str">
            <v/>
          </cell>
          <cell r="OV409" t="str">
            <v/>
          </cell>
          <cell r="OW409" t="str">
            <v/>
          </cell>
          <cell r="OX409" t="str">
            <v/>
          </cell>
          <cell r="OY409" t="str">
            <v/>
          </cell>
          <cell r="OZ409" t="str">
            <v/>
          </cell>
          <cell r="PA409" t="str">
            <v/>
          </cell>
          <cell r="PB409" t="str">
            <v/>
          </cell>
          <cell r="PC409" t="str">
            <v/>
          </cell>
          <cell r="PD409" t="str">
            <v/>
          </cell>
          <cell r="PE409" t="str">
            <v/>
          </cell>
          <cell r="PF409" t="str">
            <v/>
          </cell>
          <cell r="PG409" t="str">
            <v/>
          </cell>
          <cell r="PH409" t="str">
            <v/>
          </cell>
          <cell r="PI409" t="str">
            <v/>
          </cell>
          <cell r="PJ409" t="str">
            <v/>
          </cell>
          <cell r="PL409" t="str">
            <v/>
          </cell>
          <cell r="PM409" t="str">
            <v/>
          </cell>
          <cell r="PN409" t="str">
            <v/>
          </cell>
          <cell r="PO409" t="str">
            <v/>
          </cell>
          <cell r="PP409" t="str">
            <v/>
          </cell>
          <cell r="PQ409" t="str">
            <v/>
          </cell>
          <cell r="PR409" t="str">
            <v/>
          </cell>
          <cell r="PS409" t="str">
            <v/>
          </cell>
          <cell r="PT409" t="str">
            <v/>
          </cell>
          <cell r="PU409" t="str">
            <v/>
          </cell>
          <cell r="PV409" t="str">
            <v/>
          </cell>
          <cell r="PW409" t="str">
            <v/>
          </cell>
          <cell r="PX409" t="str">
            <v/>
          </cell>
          <cell r="PY409" t="str">
            <v/>
          </cell>
          <cell r="PZ409" t="str">
            <v/>
          </cell>
          <cell r="QA409" t="str">
            <v/>
          </cell>
          <cell r="QB409" t="str">
            <v/>
          </cell>
          <cell r="QC409" t="str">
            <v/>
          </cell>
          <cell r="QD409" t="str">
            <v/>
          </cell>
          <cell r="QE409" t="str">
            <v/>
          </cell>
          <cell r="QF409" t="str">
            <v/>
          </cell>
          <cell r="QG409" t="str">
            <v/>
          </cell>
          <cell r="QH409" t="str">
            <v/>
          </cell>
          <cell r="QI409" t="str">
            <v/>
          </cell>
          <cell r="QJ409" t="str">
            <v/>
          </cell>
          <cell r="QK409" t="str">
            <v/>
          </cell>
          <cell r="QL409" t="str">
            <v/>
          </cell>
          <cell r="QM409" t="str">
            <v/>
          </cell>
          <cell r="QN409" t="str">
            <v/>
          </cell>
          <cell r="QO409" t="str">
            <v/>
          </cell>
          <cell r="QP409" t="str">
            <v/>
          </cell>
          <cell r="QQ409" t="str">
            <v/>
          </cell>
          <cell r="QR409" t="str">
            <v/>
          </cell>
          <cell r="QS409" t="str">
            <v/>
          </cell>
          <cell r="QT409" t="str">
            <v/>
          </cell>
          <cell r="QU409" t="str">
            <v/>
          </cell>
          <cell r="QV409" t="str">
            <v/>
          </cell>
          <cell r="QW409" t="str">
            <v/>
          </cell>
          <cell r="QX409" t="str">
            <v/>
          </cell>
          <cell r="QY409" t="str">
            <v/>
          </cell>
          <cell r="QZ409" t="str">
            <v/>
          </cell>
          <cell r="RA409" t="str">
            <v/>
          </cell>
          <cell r="RB409" t="str">
            <v/>
          </cell>
          <cell r="RC409" t="str">
            <v/>
          </cell>
          <cell r="RD409" t="str">
            <v/>
          </cell>
          <cell r="RE409" t="str">
            <v/>
          </cell>
          <cell r="RF409" t="str">
            <v/>
          </cell>
          <cell r="RG409" t="str">
            <v/>
          </cell>
          <cell r="RH409" t="str">
            <v/>
          </cell>
          <cell r="RI409" t="str">
            <v/>
          </cell>
          <cell r="RL409" t="str">
            <v/>
          </cell>
        </row>
        <row r="410">
          <cell r="NE410" t="str">
            <v/>
          </cell>
          <cell r="OQ410" t="str">
            <v/>
          </cell>
          <cell r="OR410" t="str">
            <v/>
          </cell>
          <cell r="OS410" t="str">
            <v/>
          </cell>
          <cell r="OT410" t="str">
            <v/>
          </cell>
          <cell r="OU410" t="str">
            <v/>
          </cell>
          <cell r="OV410" t="str">
            <v/>
          </cell>
          <cell r="OW410" t="str">
            <v/>
          </cell>
          <cell r="OX410" t="str">
            <v/>
          </cell>
          <cell r="OY410" t="str">
            <v/>
          </cell>
          <cell r="OZ410" t="str">
            <v/>
          </cell>
          <cell r="PA410" t="str">
            <v/>
          </cell>
          <cell r="PB410" t="str">
            <v/>
          </cell>
          <cell r="PC410" t="str">
            <v/>
          </cell>
          <cell r="PD410" t="str">
            <v/>
          </cell>
          <cell r="PE410" t="str">
            <v/>
          </cell>
          <cell r="PF410" t="str">
            <v/>
          </cell>
          <cell r="PG410" t="str">
            <v/>
          </cell>
          <cell r="PH410" t="str">
            <v/>
          </cell>
          <cell r="PI410" t="str">
            <v/>
          </cell>
          <cell r="PJ410" t="str">
            <v/>
          </cell>
          <cell r="PL410" t="str">
            <v/>
          </cell>
          <cell r="PM410" t="str">
            <v/>
          </cell>
          <cell r="PN410" t="str">
            <v/>
          </cell>
          <cell r="PO410" t="str">
            <v/>
          </cell>
          <cell r="PP410" t="str">
            <v/>
          </cell>
          <cell r="PQ410" t="str">
            <v/>
          </cell>
          <cell r="PR410" t="str">
            <v/>
          </cell>
          <cell r="PS410" t="str">
            <v/>
          </cell>
          <cell r="PT410" t="str">
            <v/>
          </cell>
          <cell r="PU410" t="str">
            <v/>
          </cell>
          <cell r="PV410" t="str">
            <v/>
          </cell>
          <cell r="PW410" t="str">
            <v/>
          </cell>
          <cell r="PX410" t="str">
            <v/>
          </cell>
          <cell r="PY410" t="str">
            <v/>
          </cell>
          <cell r="PZ410" t="str">
            <v/>
          </cell>
          <cell r="QA410" t="str">
            <v/>
          </cell>
          <cell r="QB410" t="str">
            <v/>
          </cell>
          <cell r="QC410" t="str">
            <v/>
          </cell>
          <cell r="QD410" t="str">
            <v/>
          </cell>
          <cell r="QE410" t="str">
            <v/>
          </cell>
          <cell r="QF410" t="str">
            <v/>
          </cell>
          <cell r="QG410" t="str">
            <v/>
          </cell>
          <cell r="QH410" t="str">
            <v/>
          </cell>
          <cell r="QI410" t="str">
            <v/>
          </cell>
          <cell r="QJ410" t="str">
            <v/>
          </cell>
          <cell r="QK410" t="str">
            <v/>
          </cell>
          <cell r="QL410" t="str">
            <v/>
          </cell>
          <cell r="QM410" t="str">
            <v/>
          </cell>
          <cell r="QN410" t="str">
            <v/>
          </cell>
          <cell r="QO410" t="str">
            <v/>
          </cell>
          <cell r="QP410" t="str">
            <v/>
          </cell>
          <cell r="QQ410" t="str">
            <v/>
          </cell>
          <cell r="QR410" t="str">
            <v/>
          </cell>
          <cell r="QS410" t="str">
            <v/>
          </cell>
          <cell r="QT410" t="str">
            <v/>
          </cell>
          <cell r="QU410" t="str">
            <v/>
          </cell>
          <cell r="QV410" t="str">
            <v/>
          </cell>
          <cell r="QW410" t="str">
            <v/>
          </cell>
          <cell r="QX410" t="str">
            <v/>
          </cell>
          <cell r="QY410" t="str">
            <v/>
          </cell>
          <cell r="QZ410" t="str">
            <v/>
          </cell>
          <cell r="RA410" t="str">
            <v/>
          </cell>
          <cell r="RB410" t="str">
            <v/>
          </cell>
          <cell r="RC410" t="str">
            <v/>
          </cell>
          <cell r="RD410" t="str">
            <v/>
          </cell>
          <cell r="RE410" t="str">
            <v/>
          </cell>
          <cell r="RF410" t="str">
            <v/>
          </cell>
          <cell r="RG410" t="str">
            <v/>
          </cell>
          <cell r="RH410" t="str">
            <v/>
          </cell>
          <cell r="RI410" t="str">
            <v/>
          </cell>
          <cell r="RL410" t="str">
            <v/>
          </cell>
        </row>
        <row r="411">
          <cell r="NE411" t="str">
            <v/>
          </cell>
          <cell r="OQ411" t="str">
            <v/>
          </cell>
          <cell r="OR411" t="str">
            <v/>
          </cell>
          <cell r="OS411" t="str">
            <v/>
          </cell>
          <cell r="OT411" t="str">
            <v/>
          </cell>
          <cell r="OU411" t="str">
            <v/>
          </cell>
          <cell r="OV411" t="str">
            <v/>
          </cell>
          <cell r="OW411" t="str">
            <v/>
          </cell>
          <cell r="OX411" t="str">
            <v/>
          </cell>
          <cell r="OY411" t="str">
            <v/>
          </cell>
          <cell r="OZ411" t="str">
            <v/>
          </cell>
          <cell r="PA411" t="str">
            <v/>
          </cell>
          <cell r="PB411" t="str">
            <v/>
          </cell>
          <cell r="PC411" t="str">
            <v/>
          </cell>
          <cell r="PD411" t="str">
            <v/>
          </cell>
          <cell r="PE411" t="str">
            <v/>
          </cell>
          <cell r="PF411" t="str">
            <v/>
          </cell>
          <cell r="PG411" t="str">
            <v/>
          </cell>
          <cell r="PH411" t="str">
            <v/>
          </cell>
          <cell r="PI411" t="str">
            <v/>
          </cell>
          <cell r="PJ411" t="str">
            <v/>
          </cell>
          <cell r="PL411" t="str">
            <v/>
          </cell>
          <cell r="PM411" t="str">
            <v/>
          </cell>
          <cell r="PN411" t="str">
            <v/>
          </cell>
          <cell r="PO411" t="str">
            <v/>
          </cell>
          <cell r="PP411" t="str">
            <v/>
          </cell>
          <cell r="PQ411" t="str">
            <v/>
          </cell>
          <cell r="PR411" t="str">
            <v/>
          </cell>
          <cell r="PS411" t="str">
            <v/>
          </cell>
          <cell r="PT411" t="str">
            <v/>
          </cell>
          <cell r="PU411" t="str">
            <v/>
          </cell>
          <cell r="PV411" t="str">
            <v/>
          </cell>
          <cell r="PW411" t="str">
            <v/>
          </cell>
          <cell r="PX411" t="str">
            <v/>
          </cell>
          <cell r="PY411" t="str">
            <v/>
          </cell>
          <cell r="PZ411" t="str">
            <v/>
          </cell>
          <cell r="QA411" t="str">
            <v/>
          </cell>
          <cell r="QB411" t="str">
            <v/>
          </cell>
          <cell r="QC411" t="str">
            <v/>
          </cell>
          <cell r="QD411" t="str">
            <v/>
          </cell>
          <cell r="QE411" t="str">
            <v/>
          </cell>
          <cell r="QF411" t="str">
            <v/>
          </cell>
          <cell r="QG411" t="str">
            <v/>
          </cell>
          <cell r="QH411" t="str">
            <v/>
          </cell>
          <cell r="QI411" t="str">
            <v/>
          </cell>
          <cell r="QJ411" t="str">
            <v/>
          </cell>
          <cell r="QK411" t="str">
            <v/>
          </cell>
          <cell r="QL411" t="str">
            <v/>
          </cell>
          <cell r="QM411" t="str">
            <v/>
          </cell>
          <cell r="QN411" t="str">
            <v/>
          </cell>
          <cell r="QO411" t="str">
            <v/>
          </cell>
          <cell r="QP411" t="str">
            <v/>
          </cell>
          <cell r="QQ411" t="str">
            <v/>
          </cell>
          <cell r="QR411" t="str">
            <v/>
          </cell>
          <cell r="QS411" t="str">
            <v/>
          </cell>
          <cell r="QT411" t="str">
            <v/>
          </cell>
          <cell r="QU411" t="str">
            <v/>
          </cell>
          <cell r="QV411" t="str">
            <v/>
          </cell>
          <cell r="QW411" t="str">
            <v/>
          </cell>
          <cell r="QX411" t="str">
            <v/>
          </cell>
          <cell r="QY411" t="str">
            <v/>
          </cell>
          <cell r="QZ411" t="str">
            <v/>
          </cell>
          <cell r="RA411" t="str">
            <v/>
          </cell>
          <cell r="RB411" t="str">
            <v/>
          </cell>
          <cell r="RC411" t="str">
            <v/>
          </cell>
          <cell r="RD411" t="str">
            <v/>
          </cell>
          <cell r="RE411" t="str">
            <v/>
          </cell>
          <cell r="RF411" t="str">
            <v/>
          </cell>
          <cell r="RG411" t="str">
            <v/>
          </cell>
          <cell r="RH411" t="str">
            <v/>
          </cell>
          <cell r="RI411" t="str">
            <v/>
          </cell>
          <cell r="RL411" t="str">
            <v/>
          </cell>
        </row>
        <row r="412">
          <cell r="NE412" t="str">
            <v/>
          </cell>
          <cell r="OQ412" t="str">
            <v/>
          </cell>
          <cell r="OR412" t="str">
            <v/>
          </cell>
          <cell r="OS412" t="str">
            <v/>
          </cell>
          <cell r="OT412" t="str">
            <v/>
          </cell>
          <cell r="OU412" t="str">
            <v/>
          </cell>
          <cell r="OV412" t="str">
            <v/>
          </cell>
          <cell r="OW412" t="str">
            <v/>
          </cell>
          <cell r="OX412" t="str">
            <v/>
          </cell>
          <cell r="OY412" t="str">
            <v/>
          </cell>
          <cell r="OZ412" t="str">
            <v/>
          </cell>
          <cell r="PA412" t="str">
            <v/>
          </cell>
          <cell r="PB412" t="str">
            <v/>
          </cell>
          <cell r="PC412" t="str">
            <v/>
          </cell>
          <cell r="PD412" t="str">
            <v/>
          </cell>
          <cell r="PE412" t="str">
            <v/>
          </cell>
          <cell r="PF412" t="str">
            <v/>
          </cell>
          <cell r="PG412" t="str">
            <v/>
          </cell>
          <cell r="PH412" t="str">
            <v/>
          </cell>
          <cell r="PI412" t="str">
            <v/>
          </cell>
          <cell r="PJ412" t="str">
            <v/>
          </cell>
          <cell r="PL412" t="str">
            <v/>
          </cell>
          <cell r="PM412" t="str">
            <v/>
          </cell>
          <cell r="PN412" t="str">
            <v/>
          </cell>
          <cell r="PO412" t="str">
            <v/>
          </cell>
          <cell r="PP412" t="str">
            <v/>
          </cell>
          <cell r="PQ412" t="str">
            <v/>
          </cell>
          <cell r="PR412" t="str">
            <v/>
          </cell>
          <cell r="PS412" t="str">
            <v/>
          </cell>
          <cell r="PT412" t="str">
            <v/>
          </cell>
          <cell r="PU412" t="str">
            <v/>
          </cell>
          <cell r="PV412" t="str">
            <v/>
          </cell>
          <cell r="PW412" t="str">
            <v/>
          </cell>
          <cell r="PX412" t="str">
            <v/>
          </cell>
          <cell r="PY412" t="str">
            <v/>
          </cell>
          <cell r="PZ412" t="str">
            <v/>
          </cell>
          <cell r="QA412" t="str">
            <v/>
          </cell>
          <cell r="QB412" t="str">
            <v/>
          </cell>
          <cell r="QC412" t="str">
            <v/>
          </cell>
          <cell r="QD412" t="str">
            <v/>
          </cell>
          <cell r="QE412" t="str">
            <v/>
          </cell>
          <cell r="QF412" t="str">
            <v/>
          </cell>
          <cell r="QG412" t="str">
            <v/>
          </cell>
          <cell r="QH412" t="str">
            <v/>
          </cell>
          <cell r="QI412" t="str">
            <v/>
          </cell>
          <cell r="QJ412" t="str">
            <v/>
          </cell>
          <cell r="QK412" t="str">
            <v/>
          </cell>
          <cell r="QL412" t="str">
            <v/>
          </cell>
          <cell r="QM412" t="str">
            <v/>
          </cell>
          <cell r="QN412" t="str">
            <v/>
          </cell>
          <cell r="QO412" t="str">
            <v/>
          </cell>
          <cell r="QP412" t="str">
            <v/>
          </cell>
          <cell r="QQ412" t="str">
            <v/>
          </cell>
          <cell r="QR412" t="str">
            <v/>
          </cell>
          <cell r="QS412" t="str">
            <v/>
          </cell>
          <cell r="QT412" t="str">
            <v/>
          </cell>
          <cell r="QU412" t="str">
            <v/>
          </cell>
          <cell r="QV412" t="str">
            <v/>
          </cell>
          <cell r="QW412" t="str">
            <v/>
          </cell>
          <cell r="QX412" t="str">
            <v/>
          </cell>
          <cell r="QY412" t="str">
            <v/>
          </cell>
          <cell r="QZ412" t="str">
            <v/>
          </cell>
          <cell r="RA412" t="str">
            <v/>
          </cell>
          <cell r="RB412" t="str">
            <v/>
          </cell>
          <cell r="RC412" t="str">
            <v/>
          </cell>
          <cell r="RD412" t="str">
            <v/>
          </cell>
          <cell r="RE412" t="str">
            <v/>
          </cell>
          <cell r="RF412" t="str">
            <v/>
          </cell>
          <cell r="RG412" t="str">
            <v/>
          </cell>
          <cell r="RH412" t="str">
            <v/>
          </cell>
          <cell r="RI412" t="str">
            <v/>
          </cell>
          <cell r="RL412" t="str">
            <v/>
          </cell>
        </row>
        <row r="413">
          <cell r="NE413" t="str">
            <v/>
          </cell>
          <cell r="OQ413" t="str">
            <v/>
          </cell>
          <cell r="OR413" t="str">
            <v/>
          </cell>
          <cell r="OS413" t="str">
            <v/>
          </cell>
          <cell r="OT413" t="str">
            <v/>
          </cell>
          <cell r="OU413" t="str">
            <v/>
          </cell>
          <cell r="OV413" t="str">
            <v/>
          </cell>
          <cell r="OW413" t="str">
            <v/>
          </cell>
          <cell r="OX413" t="str">
            <v/>
          </cell>
          <cell r="OY413" t="str">
            <v/>
          </cell>
          <cell r="OZ413" t="str">
            <v/>
          </cell>
          <cell r="PA413" t="str">
            <v/>
          </cell>
          <cell r="PB413" t="str">
            <v/>
          </cell>
          <cell r="PC413" t="str">
            <v/>
          </cell>
          <cell r="PD413" t="str">
            <v/>
          </cell>
          <cell r="PE413" t="str">
            <v/>
          </cell>
          <cell r="PF413" t="str">
            <v/>
          </cell>
          <cell r="PG413" t="str">
            <v/>
          </cell>
          <cell r="PH413" t="str">
            <v/>
          </cell>
          <cell r="PI413" t="str">
            <v/>
          </cell>
          <cell r="PJ413" t="str">
            <v/>
          </cell>
          <cell r="PL413" t="str">
            <v/>
          </cell>
          <cell r="PM413" t="str">
            <v/>
          </cell>
          <cell r="PN413" t="str">
            <v/>
          </cell>
          <cell r="PO413" t="str">
            <v/>
          </cell>
          <cell r="PP413" t="str">
            <v/>
          </cell>
          <cell r="PQ413" t="str">
            <v/>
          </cell>
          <cell r="PR413" t="str">
            <v/>
          </cell>
          <cell r="PS413" t="str">
            <v/>
          </cell>
          <cell r="PT413" t="str">
            <v/>
          </cell>
          <cell r="PU413" t="str">
            <v/>
          </cell>
          <cell r="PV413" t="str">
            <v/>
          </cell>
          <cell r="PW413" t="str">
            <v/>
          </cell>
          <cell r="PX413" t="str">
            <v/>
          </cell>
          <cell r="PY413" t="str">
            <v/>
          </cell>
          <cell r="PZ413" t="str">
            <v/>
          </cell>
          <cell r="QA413" t="str">
            <v/>
          </cell>
          <cell r="QB413" t="str">
            <v/>
          </cell>
          <cell r="QC413" t="str">
            <v/>
          </cell>
          <cell r="QD413" t="str">
            <v/>
          </cell>
          <cell r="QE413" t="str">
            <v/>
          </cell>
          <cell r="QF413" t="str">
            <v/>
          </cell>
          <cell r="QG413" t="str">
            <v/>
          </cell>
          <cell r="QH413" t="str">
            <v/>
          </cell>
          <cell r="QI413" t="str">
            <v/>
          </cell>
          <cell r="QJ413" t="str">
            <v/>
          </cell>
          <cell r="QK413" t="str">
            <v/>
          </cell>
          <cell r="QL413" t="str">
            <v/>
          </cell>
          <cell r="QM413" t="str">
            <v/>
          </cell>
          <cell r="QN413" t="str">
            <v/>
          </cell>
          <cell r="QO413" t="str">
            <v/>
          </cell>
          <cell r="QP413" t="str">
            <v/>
          </cell>
          <cell r="QQ413" t="str">
            <v/>
          </cell>
          <cell r="QR413" t="str">
            <v/>
          </cell>
          <cell r="QS413" t="str">
            <v/>
          </cell>
          <cell r="QT413" t="str">
            <v/>
          </cell>
          <cell r="QU413" t="str">
            <v/>
          </cell>
          <cell r="QV413" t="str">
            <v/>
          </cell>
          <cell r="QW413" t="str">
            <v/>
          </cell>
          <cell r="QX413" t="str">
            <v/>
          </cell>
          <cell r="QY413" t="str">
            <v/>
          </cell>
          <cell r="QZ413" t="str">
            <v/>
          </cell>
          <cell r="RA413" t="str">
            <v/>
          </cell>
          <cell r="RB413" t="str">
            <v/>
          </cell>
          <cell r="RC413" t="str">
            <v/>
          </cell>
          <cell r="RD413" t="str">
            <v/>
          </cell>
          <cell r="RE413" t="str">
            <v/>
          </cell>
          <cell r="RF413" t="str">
            <v/>
          </cell>
          <cell r="RG413" t="str">
            <v/>
          </cell>
          <cell r="RH413" t="str">
            <v/>
          </cell>
          <cell r="RI413" t="str">
            <v/>
          </cell>
          <cell r="RL413" t="str">
            <v/>
          </cell>
        </row>
        <row r="414">
          <cell r="NE414" t="str">
            <v/>
          </cell>
          <cell r="OQ414" t="str">
            <v/>
          </cell>
          <cell r="OR414" t="str">
            <v/>
          </cell>
          <cell r="OS414" t="str">
            <v/>
          </cell>
          <cell r="OT414" t="str">
            <v/>
          </cell>
          <cell r="OU414" t="str">
            <v/>
          </cell>
          <cell r="OV414" t="str">
            <v/>
          </cell>
          <cell r="OW414" t="str">
            <v/>
          </cell>
          <cell r="OX414" t="str">
            <v/>
          </cell>
          <cell r="OY414" t="str">
            <v/>
          </cell>
          <cell r="OZ414" t="str">
            <v/>
          </cell>
          <cell r="PA414" t="str">
            <v/>
          </cell>
          <cell r="PB414" t="str">
            <v/>
          </cell>
          <cell r="PC414" t="str">
            <v/>
          </cell>
          <cell r="PD414" t="str">
            <v/>
          </cell>
          <cell r="PE414" t="str">
            <v/>
          </cell>
          <cell r="PF414" t="str">
            <v/>
          </cell>
          <cell r="PG414" t="str">
            <v/>
          </cell>
          <cell r="PH414" t="str">
            <v/>
          </cell>
          <cell r="PI414" t="str">
            <v/>
          </cell>
          <cell r="PJ414" t="str">
            <v/>
          </cell>
          <cell r="PL414" t="str">
            <v/>
          </cell>
          <cell r="PM414" t="str">
            <v/>
          </cell>
          <cell r="PN414" t="str">
            <v/>
          </cell>
          <cell r="PO414" t="str">
            <v/>
          </cell>
          <cell r="PP414" t="str">
            <v/>
          </cell>
          <cell r="PQ414" t="str">
            <v/>
          </cell>
          <cell r="PR414" t="str">
            <v/>
          </cell>
          <cell r="PS414" t="str">
            <v/>
          </cell>
          <cell r="PT414" t="str">
            <v/>
          </cell>
          <cell r="PU414" t="str">
            <v/>
          </cell>
          <cell r="PV414" t="str">
            <v/>
          </cell>
          <cell r="PW414" t="str">
            <v/>
          </cell>
          <cell r="PX414" t="str">
            <v/>
          </cell>
          <cell r="PY414" t="str">
            <v/>
          </cell>
          <cell r="PZ414" t="str">
            <v/>
          </cell>
          <cell r="QA414" t="str">
            <v/>
          </cell>
          <cell r="QB414" t="str">
            <v/>
          </cell>
          <cell r="QC414" t="str">
            <v/>
          </cell>
          <cell r="QD414" t="str">
            <v/>
          </cell>
          <cell r="QE414" t="str">
            <v/>
          </cell>
          <cell r="QF414" t="str">
            <v/>
          </cell>
          <cell r="QG414" t="str">
            <v/>
          </cell>
          <cell r="QH414" t="str">
            <v/>
          </cell>
          <cell r="QI414" t="str">
            <v/>
          </cell>
          <cell r="QJ414" t="str">
            <v/>
          </cell>
          <cell r="QK414" t="str">
            <v/>
          </cell>
          <cell r="QL414" t="str">
            <v/>
          </cell>
          <cell r="QM414" t="str">
            <v/>
          </cell>
          <cell r="QN414" t="str">
            <v/>
          </cell>
          <cell r="QO414" t="str">
            <v/>
          </cell>
          <cell r="QP414" t="str">
            <v/>
          </cell>
          <cell r="QQ414" t="str">
            <v/>
          </cell>
          <cell r="QR414" t="str">
            <v/>
          </cell>
          <cell r="QS414" t="str">
            <v/>
          </cell>
          <cell r="QT414" t="str">
            <v/>
          </cell>
          <cell r="QU414" t="str">
            <v/>
          </cell>
          <cell r="QV414" t="str">
            <v/>
          </cell>
          <cell r="QW414" t="str">
            <v/>
          </cell>
          <cell r="QX414" t="str">
            <v/>
          </cell>
          <cell r="QY414" t="str">
            <v/>
          </cell>
          <cell r="QZ414" t="str">
            <v/>
          </cell>
          <cell r="RA414" t="str">
            <v/>
          </cell>
          <cell r="RB414" t="str">
            <v/>
          </cell>
          <cell r="RC414" t="str">
            <v/>
          </cell>
          <cell r="RD414" t="str">
            <v/>
          </cell>
          <cell r="RE414" t="str">
            <v/>
          </cell>
          <cell r="RF414" t="str">
            <v/>
          </cell>
          <cell r="RG414" t="str">
            <v/>
          </cell>
          <cell r="RH414" t="str">
            <v/>
          </cell>
          <cell r="RI414" t="str">
            <v/>
          </cell>
          <cell r="RL414" t="str">
            <v/>
          </cell>
        </row>
      </sheetData>
      <sheetData sheetId="11">
        <row r="179">
          <cell r="CK179" t="str">
            <v>a-Opening casement 1</v>
          </cell>
        </row>
        <row r="180">
          <cell r="CK180" t="str">
            <v>b-Opening casement 2</v>
          </cell>
        </row>
        <row r="181">
          <cell r="CK181" t="str">
            <v>c-Entrance door</v>
          </cell>
        </row>
        <row r="182">
          <cell r="CK182" t="str">
            <v>d-</v>
          </cell>
        </row>
        <row r="183">
          <cell r="CK183" t="str">
            <v>e-</v>
          </cell>
        </row>
        <row r="184">
          <cell r="CK184" t="str">
            <v>f-</v>
          </cell>
        </row>
        <row r="185">
          <cell r="CK185" t="str">
            <v>g-</v>
          </cell>
        </row>
        <row r="186">
          <cell r="CK186" t="str">
            <v>h-</v>
          </cell>
        </row>
        <row r="187">
          <cell r="CK187" t="str">
            <v>i-</v>
          </cell>
        </row>
        <row r="188">
          <cell r="CK188" t="str">
            <v>j-</v>
          </cell>
        </row>
        <row r="189">
          <cell r="CK189" t="str">
            <v>k-</v>
          </cell>
        </row>
        <row r="190">
          <cell r="CK190" t="str">
            <v>l-</v>
          </cell>
        </row>
        <row r="191">
          <cell r="CK191" t="str">
            <v>m-</v>
          </cell>
        </row>
        <row r="192">
          <cell r="CK192" t="str">
            <v>n-</v>
          </cell>
        </row>
        <row r="193">
          <cell r="CK193" t="str">
            <v>o-</v>
          </cell>
        </row>
        <row r="194">
          <cell r="CK194" t="str">
            <v>p-</v>
          </cell>
        </row>
        <row r="195">
          <cell r="CK195" t="str">
            <v>q-</v>
          </cell>
        </row>
        <row r="196">
          <cell r="CK196" t="str">
            <v>r-</v>
          </cell>
        </row>
        <row r="197">
          <cell r="CK197" t="str">
            <v>s-</v>
          </cell>
        </row>
        <row r="198">
          <cell r="CK198" t="str">
            <v>t-</v>
          </cell>
        </row>
        <row r="199">
          <cell r="CK199" t="str">
            <v>u-</v>
          </cell>
        </row>
        <row r="200">
          <cell r="CK200" t="str">
            <v>v-</v>
          </cell>
        </row>
        <row r="201">
          <cell r="CK201" t="str">
            <v>w-</v>
          </cell>
        </row>
        <row r="202">
          <cell r="CK202" t="str">
            <v>x-</v>
          </cell>
        </row>
        <row r="203">
          <cell r="CK203" t="str">
            <v>y-</v>
          </cell>
        </row>
        <row r="204">
          <cell r="CK204" t="str">
            <v>z-</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14">
          <cell r="G14" t="str">
            <v>4-Roof</v>
          </cell>
        </row>
        <row r="15">
          <cell r="G15">
            <v>83.411774671520433</v>
          </cell>
        </row>
        <row r="17">
          <cell r="G17">
            <v>180</v>
          </cell>
        </row>
        <row r="18">
          <cell r="G18">
            <v>45</v>
          </cell>
        </row>
        <row r="22">
          <cell r="G22">
            <v>5.4</v>
          </cell>
        </row>
        <row r="24">
          <cell r="G24">
            <v>1</v>
          </cell>
        </row>
        <row r="25">
          <cell r="G25">
            <v>0</v>
          </cell>
        </row>
        <row r="26">
          <cell r="G26">
            <v>1000</v>
          </cell>
        </row>
        <row r="34">
          <cell r="G34">
            <v>0.46467282838968749</v>
          </cell>
        </row>
      </sheetData>
      <sheetData sheetId="25">
        <row r="10">
          <cell r="H10" t="str">
            <v>System 1</v>
          </cell>
        </row>
      </sheetData>
      <sheetData sheetId="26"/>
      <sheetData sheetId="27">
        <row r="10">
          <cell r="AI10" t="str">
            <v>1-</v>
          </cell>
        </row>
        <row r="11">
          <cell r="AI11" t="str">
            <v>2-</v>
          </cell>
        </row>
        <row r="12">
          <cell r="AI12" t="str">
            <v>3-</v>
          </cell>
        </row>
        <row r="13">
          <cell r="AI13" t="str">
            <v>4-</v>
          </cell>
        </row>
        <row r="14">
          <cell r="AI14" t="str">
            <v>5-</v>
          </cell>
        </row>
        <row r="15">
          <cell r="AI15" t="str">
            <v>6-</v>
          </cell>
        </row>
        <row r="16">
          <cell r="AI16" t="str">
            <v>7-</v>
          </cell>
        </row>
        <row r="17">
          <cell r="AI17" t="str">
            <v>8-</v>
          </cell>
        </row>
        <row r="18">
          <cell r="AI18" t="str">
            <v>9-</v>
          </cell>
        </row>
        <row r="19">
          <cell r="AI19" t="str">
            <v>10-</v>
          </cell>
        </row>
        <row r="20">
          <cell r="AI20" t="str">
            <v>11-</v>
          </cell>
        </row>
        <row r="21">
          <cell r="AI21" t="str">
            <v>12-</v>
          </cell>
        </row>
        <row r="22">
          <cell r="AI22" t="str">
            <v>13-</v>
          </cell>
        </row>
        <row r="23">
          <cell r="AI23" t="str">
            <v>14-</v>
          </cell>
        </row>
        <row r="24">
          <cell r="AI24" t="str">
            <v>15-</v>
          </cell>
        </row>
        <row r="25">
          <cell r="AI25" t="str">
            <v>16-</v>
          </cell>
        </row>
        <row r="26">
          <cell r="AI26" t="str">
            <v>17-</v>
          </cell>
        </row>
        <row r="27">
          <cell r="AI27" t="str">
            <v>18-</v>
          </cell>
        </row>
        <row r="28">
          <cell r="AI28" t="str">
            <v>19-</v>
          </cell>
        </row>
        <row r="29">
          <cell r="AI29" t="str">
            <v>20-</v>
          </cell>
        </row>
        <row r="30">
          <cell r="AI30" t="str">
            <v>21-Single office</v>
          </cell>
        </row>
        <row r="31">
          <cell r="AI31" t="str">
            <v>22-Group office</v>
          </cell>
        </row>
        <row r="32">
          <cell r="AI32" t="str">
            <v>23-Open-plan office</v>
          </cell>
        </row>
        <row r="33">
          <cell r="AI33" t="str">
            <v>24-Meeting</v>
          </cell>
        </row>
        <row r="34">
          <cell r="AI34" t="str">
            <v>25-Counter area</v>
          </cell>
        </row>
        <row r="35">
          <cell r="AI35" t="str">
            <v>26-Retail</v>
          </cell>
        </row>
        <row r="36">
          <cell r="AI36" t="str">
            <v>27-Classroom</v>
          </cell>
        </row>
        <row r="37">
          <cell r="AI37" t="str">
            <v>28-University auditorium</v>
          </cell>
        </row>
        <row r="38">
          <cell r="AI38" t="str">
            <v>29-Bedroom</v>
          </cell>
        </row>
        <row r="39">
          <cell r="AI39" t="str">
            <v>30-Hotel room</v>
          </cell>
        </row>
        <row r="40">
          <cell r="AI40" t="str">
            <v>31-Canteen</v>
          </cell>
        </row>
        <row r="41">
          <cell r="AI41" t="str">
            <v>32-Restaurant</v>
          </cell>
        </row>
        <row r="42">
          <cell r="AI42" t="str">
            <v>33-Kitchen non-residential</v>
          </cell>
        </row>
        <row r="43">
          <cell r="AI43" t="str">
            <v>34-Kitchen, Storage, Preparation</v>
          </cell>
        </row>
        <row r="44">
          <cell r="AI44" t="str">
            <v>35-WC, Sanitary</v>
          </cell>
        </row>
        <row r="45">
          <cell r="AI45" t="str">
            <v>36-Other habitable rooms</v>
          </cell>
        </row>
        <row r="46">
          <cell r="AI46" t="str">
            <v>37-Secondary areas</v>
          </cell>
        </row>
        <row r="47">
          <cell r="AI47" t="str">
            <v>38-Circulation area</v>
          </cell>
        </row>
        <row r="48">
          <cell r="AI48" t="str">
            <v>39-Storage, Services</v>
          </cell>
        </row>
        <row r="49">
          <cell r="AI49" t="str">
            <v>40-Server room</v>
          </cell>
        </row>
        <row r="50">
          <cell r="AI50" t="str">
            <v>41-Workshop</v>
          </cell>
        </row>
        <row r="51">
          <cell r="AI51" t="str">
            <v>42-Theatre auditorium</v>
          </cell>
        </row>
        <row r="52">
          <cell r="AI52" t="str">
            <v>43-Theatre foyer</v>
          </cell>
        </row>
        <row r="53">
          <cell r="AI53" t="str">
            <v>44-Theatre stage</v>
          </cell>
        </row>
        <row r="54">
          <cell r="AI54" t="str">
            <v>45-Fair, Congress</v>
          </cell>
        </row>
        <row r="55">
          <cell r="AI55" t="str">
            <v>46-Exhibition</v>
          </cell>
        </row>
        <row r="56">
          <cell r="AI56" t="str">
            <v>47-Library reading room</v>
          </cell>
        </row>
        <row r="57">
          <cell r="AI57" t="str">
            <v>48-Open access library</v>
          </cell>
        </row>
        <row r="58">
          <cell r="AI58" t="str">
            <v>49-Library repository</v>
          </cell>
        </row>
        <row r="59">
          <cell r="AI59" t="str">
            <v>50-Gymnasium</v>
          </cell>
        </row>
        <row r="60">
          <cell r="AI60" t="str">
            <v>51-Parking garage</v>
          </cell>
        </row>
        <row r="61">
          <cell r="AI61" t="str">
            <v>52-Public parking garage</v>
          </cell>
        </row>
        <row r="62">
          <cell r="AI62" t="str">
            <v>53-</v>
          </cell>
        </row>
        <row r="63">
          <cell r="AI63" t="str">
            <v>54-</v>
          </cell>
        </row>
      </sheetData>
      <sheetData sheetId="28"/>
      <sheetData sheetId="29"/>
      <sheetData sheetId="30"/>
      <sheetData sheetId="31"/>
      <sheetData sheetId="32">
        <row r="59">
          <cell r="AG59" t="str">
            <v xml:space="preserve">Monocrystalline photovoltaic electric solar energy panels </v>
          </cell>
        </row>
        <row r="60">
          <cell r="AG60" t="str">
            <v xml:space="preserve">Polycrystalline photovoltaic electric solar energy panels </v>
          </cell>
        </row>
        <row r="61">
          <cell r="AG61" t="str">
            <v>Onshore wind power</v>
          </cell>
        </row>
        <row r="62">
          <cell r="AG62" t="str">
            <v>Offshore wind power</v>
          </cell>
        </row>
        <row r="63">
          <cell r="AG63" t="str">
            <v>Hydroelectric power station &gt; 10MW</v>
          </cell>
        </row>
        <row r="64">
          <cell r="AG64" t="str">
            <v>Solar thermal flat plate collector (generation)</v>
          </cell>
        </row>
        <row r="65">
          <cell r="AG65" t="str">
            <v>Solar thermal evacuated tube collector (generation)</v>
          </cell>
        </row>
      </sheetData>
      <sheetData sheetId="33"/>
      <sheetData sheetId="34">
        <row r="18">
          <cell r="M18">
            <v>2</v>
          </cell>
        </row>
        <row r="42">
          <cell r="M42" t="str">
            <v>1-Elec. Immersion heater</v>
          </cell>
        </row>
        <row r="527">
          <cell r="D527" t="str">
            <v>0-None</v>
          </cell>
        </row>
        <row r="528">
          <cell r="D528" t="str">
            <v>1-Standard air/water heat pump</v>
          </cell>
          <cell r="P528">
            <v>1</v>
          </cell>
        </row>
        <row r="529">
          <cell r="D529" t="str">
            <v>2-Standard brine/water heat pump</v>
          </cell>
          <cell r="P529">
            <v>2</v>
          </cell>
        </row>
        <row r="530">
          <cell r="D530" t="str">
            <v>3-Standard water/water heat pump</v>
          </cell>
        </row>
        <row r="531">
          <cell r="D531" t="str">
            <v>4-Heat pump, type 4</v>
          </cell>
        </row>
        <row r="532">
          <cell r="D532" t="str">
            <v>5-Heat pump, type 5</v>
          </cell>
        </row>
        <row r="533">
          <cell r="D533" t="str">
            <v>6-Heat pump, type 6</v>
          </cell>
        </row>
        <row r="534">
          <cell r="D534" t="str">
            <v>7-Heat pump, type 7</v>
          </cell>
        </row>
        <row r="535">
          <cell r="D535" t="str">
            <v>8-Heat pump, type 8</v>
          </cell>
        </row>
        <row r="536">
          <cell r="D536" t="str">
            <v>9-Heat pump, type 9</v>
          </cell>
        </row>
        <row r="537">
          <cell r="D537" t="str">
            <v>10-Heat pump, type 10</v>
          </cell>
        </row>
        <row r="538">
          <cell r="D538" t="str">
            <v>11-Heat pump, type 11</v>
          </cell>
        </row>
        <row r="539">
          <cell r="D539" t="str">
            <v>12-Heat pump, type 12</v>
          </cell>
        </row>
        <row r="540">
          <cell r="D540" t="str">
            <v>13-Heat pump, type 13</v>
          </cell>
        </row>
        <row r="541">
          <cell r="D541" t="str">
            <v>14-Heat pump, type 14</v>
          </cell>
        </row>
        <row r="542">
          <cell r="D542" t="str">
            <v>15-Heat pump, type 15</v>
          </cell>
        </row>
        <row r="547">
          <cell r="S547">
            <v>3</v>
          </cell>
        </row>
      </sheetData>
      <sheetData sheetId="35"/>
      <sheetData sheetId="36">
        <row r="21">
          <cell r="AS21" t="str">
            <v>1-None</v>
          </cell>
          <cell r="AT21" t="str">
            <v>10-Improved gas condensing boiler</v>
          </cell>
          <cell r="AU21" t="str">
            <v>11-Improved oil condensing boiler</v>
          </cell>
          <cell r="AV21" t="str">
            <v>12-Gas condensing boiler</v>
          </cell>
          <cell r="AW21" t="str">
            <v>13-Oil condensing boiler</v>
          </cell>
          <cell r="AX21" t="str">
            <v>20-Low temperature boiler gas</v>
          </cell>
          <cell r="AY21" t="str">
            <v>21-Low temperature boiler oil</v>
          </cell>
          <cell r="AZ21" t="str">
            <v>30-Firewood pieces (direct and indirect heat emission)</v>
          </cell>
          <cell r="BA21" t="str">
            <v>31-Wood pellets (direct and indirect heat emission)</v>
          </cell>
          <cell r="BB21" t="str">
            <v>32-Wood pellets (only indirect heat emission)</v>
          </cell>
          <cell r="BC21" t="str">
            <v>40-Reserve</v>
          </cell>
        </row>
        <row r="23">
          <cell r="AS23" t="str">
            <v>-</v>
          </cell>
          <cell r="AT23" t="str">
            <v>30-Natural gas</v>
          </cell>
          <cell r="AU23" t="str">
            <v>20-Heating oil</v>
          </cell>
          <cell r="AV23" t="str">
            <v>30-Natural gas</v>
          </cell>
          <cell r="AW23" t="str">
            <v>20-Heating oil</v>
          </cell>
          <cell r="AX23" t="str">
            <v>30-Natural gas</v>
          </cell>
          <cell r="AY23" t="str">
            <v>20-Heating oil</v>
          </cell>
          <cell r="AZ23" t="str">
            <v>44-Wood logs</v>
          </cell>
          <cell r="BA23" t="str">
            <v>50-Pellets</v>
          </cell>
          <cell r="BB23" t="str">
            <v>50-Pellets</v>
          </cell>
          <cell r="BC23" t="str">
            <v>-</v>
          </cell>
        </row>
        <row r="24">
          <cell r="AS24" t="str">
            <v>-</v>
          </cell>
          <cell r="AT24" t="str">
            <v>31-LPG</v>
          </cell>
          <cell r="AU24" t="str">
            <v>21-Pyrolysis oil or bio oil</v>
          </cell>
          <cell r="AV24" t="str">
            <v>31-LPG</v>
          </cell>
          <cell r="AW24" t="str">
            <v>21-Pyrolysis oil or bio oil</v>
          </cell>
          <cell r="AX24" t="str">
            <v>31-LPG</v>
          </cell>
          <cell r="AY24" t="str">
            <v>21-Pyrolysis oil or bio oil</v>
          </cell>
          <cell r="AZ24" t="str">
            <v>46-Forest woodchips</v>
          </cell>
          <cell r="BA24" t="str">
            <v>-</v>
          </cell>
          <cell r="BB24" t="str">
            <v>-</v>
          </cell>
          <cell r="BC24" t="str">
            <v>-</v>
          </cell>
        </row>
        <row r="25">
          <cell r="AS25" t="str">
            <v>-</v>
          </cell>
          <cell r="AT25" t="str">
            <v>32-Biogas</v>
          </cell>
          <cell r="AU25" t="str">
            <v>22-RE-Methanol</v>
          </cell>
          <cell r="AV25" t="str">
            <v>32-Biogas</v>
          </cell>
          <cell r="AW25" t="str">
            <v>22-RE-Methanol</v>
          </cell>
          <cell r="AX25" t="str">
            <v>32-Biogas</v>
          </cell>
          <cell r="AY25" t="str">
            <v>22-RE-Methanol</v>
          </cell>
          <cell r="AZ25" t="str">
            <v>47-Poplar woodchips</v>
          </cell>
          <cell r="BA25" t="str">
            <v>-</v>
          </cell>
          <cell r="BB25" t="str">
            <v>-</v>
          </cell>
          <cell r="BC25" t="str">
            <v>-</v>
          </cell>
        </row>
        <row r="26">
          <cell r="AS26" t="str">
            <v>-</v>
          </cell>
          <cell r="AT26" t="str">
            <v>33-RE-Gas</v>
          </cell>
          <cell r="AU26" t="str">
            <v>-</v>
          </cell>
          <cell r="AV26" t="str">
            <v>33-RE-Gas</v>
          </cell>
          <cell r="AW26" t="str">
            <v>-</v>
          </cell>
          <cell r="AX26" t="str">
            <v>33-RE-Gas</v>
          </cell>
          <cell r="AY26" t="str">
            <v>-</v>
          </cell>
          <cell r="AZ26" t="str">
            <v>41-Hard coal</v>
          </cell>
          <cell r="BA26" t="str">
            <v>-</v>
          </cell>
          <cell r="BB26" t="str">
            <v>-</v>
          </cell>
          <cell r="BC26" t="str">
            <v>-</v>
          </cell>
        </row>
        <row r="27">
          <cell r="AS27" t="str">
            <v>-</v>
          </cell>
          <cell r="AT27" t="str">
            <v>98-User determined energy carrier</v>
          </cell>
          <cell r="AU27" t="str">
            <v>-</v>
          </cell>
          <cell r="AV27" t="str">
            <v>98-User determined energy carrier</v>
          </cell>
          <cell r="AW27" t="str">
            <v>-</v>
          </cell>
          <cell r="AX27" t="str">
            <v>98-User determined energy carrier</v>
          </cell>
          <cell r="AY27" t="str">
            <v>-</v>
          </cell>
          <cell r="AZ27" t="str">
            <v>42-Brown coal</v>
          </cell>
          <cell r="BA27" t="str">
            <v>-</v>
          </cell>
          <cell r="BB27" t="str">
            <v>-</v>
          </cell>
          <cell r="BC27" t="str">
            <v>-</v>
          </cell>
        </row>
        <row r="28">
          <cell r="AS28" t="str">
            <v>-</v>
          </cell>
          <cell r="AT28" t="str">
            <v>-</v>
          </cell>
          <cell r="AU28" t="str">
            <v>-</v>
          </cell>
          <cell r="AV28" t="str">
            <v>-</v>
          </cell>
          <cell r="AW28" t="str">
            <v>-</v>
          </cell>
          <cell r="AX28" t="str">
            <v>-</v>
          </cell>
          <cell r="AY28" t="str">
            <v>-</v>
          </cell>
          <cell r="AZ28" t="str">
            <v>98-User determined energy carrier</v>
          </cell>
          <cell r="BA28" t="str">
            <v>-</v>
          </cell>
          <cell r="BB28" t="str">
            <v>-</v>
          </cell>
          <cell r="BC28" t="str">
            <v>-</v>
          </cell>
        </row>
      </sheetData>
      <sheetData sheetId="37">
        <row r="21">
          <cell r="N21" t="str">
            <v>20-Gas CGS 70% PHC</v>
          </cell>
        </row>
      </sheetData>
      <sheetData sheetId="38">
        <row r="7">
          <cell r="D7" t="str">
            <v>PER-factor</v>
          </cell>
          <cell r="E7" t="str">
            <v>1-PE-factors (non-renewable) PHI Certification</v>
          </cell>
          <cell r="F7" t="str">
            <v xml:space="preserve">1-CO2 factors GEMIS (Germany) </v>
          </cell>
          <cell r="G7" t="str">
            <v>1-PE-factors (non-renewable) PHI Certification</v>
          </cell>
          <cell r="H7" t="str">
            <v>2-PE-factors EnEV 2014 (non-renewable)</v>
          </cell>
          <cell r="I7" t="str">
            <v>3-PE-Factors according to DIN V 18599-1:2011-12, Ber.1 2013-05 (non regenerative)</v>
          </cell>
          <cell r="J7" t="str">
            <v>4-PE-Factors according to DIN V 18599-1:2011-12 Ber.1 2013-05  (complete)</v>
          </cell>
          <cell r="K7" t="str">
            <v>5-Cumulated energy consumption factors according to GEMIS Germany (non regenerative)</v>
          </cell>
          <cell r="L7" t="str">
            <v>6-Cumulated energy consumption factors according to GEMIS Germany (complete)</v>
          </cell>
          <cell r="M7" t="str">
            <v>7-PE factors Effizienzhaus Plus</v>
          </cell>
          <cell r="N7" t="str">
            <v>8-PE-Factors user determined</v>
          </cell>
          <cell r="O7" t="str">
            <v xml:space="preserve">1-CO2 factors GEMIS (Germany) </v>
          </cell>
          <cell r="P7" t="str">
            <v>2-CO2-Factors user determined</v>
          </cell>
        </row>
        <row r="8">
          <cell r="D8" t="str">
            <v>kWhprim-el/ kWhFinal</v>
          </cell>
          <cell r="E8" t="str">
            <v>kWhprim/ kWhFinal</v>
          </cell>
          <cell r="F8" t="str">
            <v>kgCO2eq/ kWhFinal</v>
          </cell>
        </row>
        <row r="35">
          <cell r="D35">
            <v>1</v>
          </cell>
          <cell r="E35">
            <v>0</v>
          </cell>
          <cell r="F35">
            <v>0.13</v>
          </cell>
        </row>
        <row r="36">
          <cell r="D36">
            <v>1</v>
          </cell>
          <cell r="E36">
            <v>0</v>
          </cell>
          <cell r="F36">
            <v>6.3E-2</v>
          </cell>
        </row>
        <row r="48">
          <cell r="C48" t="str">
            <v>1-None</v>
          </cell>
        </row>
        <row r="49">
          <cell r="C49" t="str">
            <v>10-Hard coal CGS 70% PHC</v>
          </cell>
        </row>
        <row r="50">
          <cell r="C50" t="str">
            <v>11-Hard coal CGS 35% PHC</v>
          </cell>
        </row>
        <row r="51">
          <cell r="C51" t="str">
            <v>12-Hard coal CGS 0% PHC</v>
          </cell>
        </row>
        <row r="52">
          <cell r="C52" t="str">
            <v>20-Gas CGS 70% PHC</v>
          </cell>
        </row>
        <row r="53">
          <cell r="C53" t="str">
            <v>21-Gas CGS 35% KWK</v>
          </cell>
        </row>
        <row r="54">
          <cell r="C54" t="str">
            <v>22-Gas HS 0% PHC</v>
          </cell>
        </row>
        <row r="55">
          <cell r="C55" t="str">
            <v>30-Oil CGS 70% PHC</v>
          </cell>
        </row>
        <row r="56">
          <cell r="C56" t="str">
            <v>31-Oil CGS 35% PHC</v>
          </cell>
        </row>
        <row r="57">
          <cell r="C57" t="str">
            <v>32-Oil CGS 0% PHC</v>
          </cell>
        </row>
        <row r="58">
          <cell r="C58" t="str">
            <v>40-User determined: 90% PHC</v>
          </cell>
        </row>
        <row r="71">
          <cell r="H71" t="str">
            <v>-</v>
          </cell>
        </row>
        <row r="72">
          <cell r="B72" t="str">
            <v>1-None</v>
          </cell>
          <cell r="H72" t="str">
            <v>1-HP compact unit</v>
          </cell>
          <cell r="O72" t="str">
            <v>1-Classic</v>
          </cell>
        </row>
        <row r="73">
          <cell r="B73" t="str">
            <v>10-Improved gas condensing boiler</v>
          </cell>
          <cell r="H73" t="str">
            <v>2-Heat pump</v>
          </cell>
          <cell r="O73" t="str">
            <v>2-Plus</v>
          </cell>
        </row>
        <row r="74">
          <cell r="B74" t="str">
            <v>11-Improved oil condensing boiler</v>
          </cell>
          <cell r="H74" t="str">
            <v>3-District heating, CGS</v>
          </cell>
          <cell r="O74" t="str">
            <v>3-Premium</v>
          </cell>
        </row>
        <row r="75">
          <cell r="B75" t="str">
            <v>12-Gas condensing boiler</v>
          </cell>
          <cell r="H75" t="str">
            <v>4-Heating boiler</v>
          </cell>
        </row>
        <row r="76">
          <cell r="B76" t="str">
            <v>13-Oil condensing boiler</v>
          </cell>
          <cell r="H76" t="str">
            <v>5-Direct electric (DHW heat storage)</v>
          </cell>
        </row>
        <row r="77">
          <cell r="B77" t="str">
            <v>20-Low temperature boiler gas</v>
          </cell>
          <cell r="H77" t="str">
            <v>6-Direct electrical (heating resistance / continuous flow water heater)</v>
          </cell>
        </row>
        <row r="78">
          <cell r="B78" t="str">
            <v>21-Low temperature boiler oil</v>
          </cell>
          <cell r="H78" t="str">
            <v>7-Other</v>
          </cell>
        </row>
        <row r="79">
          <cell r="B79" t="str">
            <v>30-Firewood pieces (direct and indirect heat emission)</v>
          </cell>
          <cell r="H79" t="str">
            <v>-</v>
          </cell>
        </row>
        <row r="80">
          <cell r="B80" t="str">
            <v>31-Wood pellets (direct and indirect heat emission)</v>
          </cell>
          <cell r="H80" t="str">
            <v>-</v>
          </cell>
        </row>
        <row r="81">
          <cell r="B81" t="str">
            <v>32-Wood pellets (only indirect heat emission)</v>
          </cell>
        </row>
        <row r="82">
          <cell r="B82" t="str">
            <v>40-Reserve</v>
          </cell>
        </row>
        <row r="85">
          <cell r="A85" t="str">
            <v>1-DHW connection</v>
          </cell>
        </row>
        <row r="86">
          <cell r="A86" t="str">
            <v>2-Cold water connection</v>
          </cell>
        </row>
        <row r="89">
          <cell r="A89" t="str">
            <v>1-Clothes line</v>
          </cell>
        </row>
        <row r="90">
          <cell r="A90" t="str">
            <v>2-Drying closet (cold!)</v>
          </cell>
        </row>
        <row r="91">
          <cell r="A91" t="str">
            <v>3-Drying closet (cold!) in extract air</v>
          </cell>
        </row>
        <row r="92">
          <cell r="A92" t="str">
            <v>4-Condensation dryer</v>
          </cell>
        </row>
        <row r="93">
          <cell r="A93" t="str">
            <v>5-Electric exhaust air dryer</v>
          </cell>
        </row>
        <row r="94">
          <cell r="A94" t="str">
            <v>6-Gas exhaust air dryer</v>
          </cell>
        </row>
        <row r="97">
          <cell r="A97" t="str">
            <v>1-Electricity</v>
          </cell>
        </row>
        <row r="98">
          <cell r="A98" t="str">
            <v>2-Natural gas</v>
          </cell>
        </row>
        <row r="99">
          <cell r="A99" t="str">
            <v>3-LPG</v>
          </cell>
        </row>
        <row r="102">
          <cell r="A102" t="str">
            <v>1-Residential building</v>
          </cell>
        </row>
        <row r="103">
          <cell r="A103" t="str">
            <v>2-Non-residential building</v>
          </cell>
        </row>
        <row r="106">
          <cell r="A106" t="str">
            <v>1-Standard (only for residential buildings)</v>
          </cell>
        </row>
        <row r="107">
          <cell r="A107" t="str">
            <v>2-User determined</v>
          </cell>
        </row>
        <row r="114">
          <cell r="A114" t="str">
            <v>1-Passive House</v>
          </cell>
          <cell r="D114" t="str">
            <v>1-PE (non-renewable)</v>
          </cell>
          <cell r="E114" t="str">
            <v>1-Component method</v>
          </cell>
          <cell r="G114" t="str">
            <v>1-New building</v>
          </cell>
        </row>
        <row r="115">
          <cell r="A115" t="str">
            <v>2-EnerPHit</v>
          </cell>
          <cell r="D115" t="str">
            <v>2-PER (renewable)</v>
          </cell>
          <cell r="E115" t="str">
            <v>2-Energy demand method</v>
          </cell>
          <cell r="G115" t="str">
            <v>2-Refurbishment</v>
          </cell>
        </row>
        <row r="116">
          <cell r="A116" t="str">
            <v>3-PHI Low Energy Building</v>
          </cell>
          <cell r="G116" t="str">
            <v>3-Step-by-step refurbishment</v>
          </cell>
        </row>
        <row r="117">
          <cell r="A117" t="str">
            <v>4-Other</v>
          </cell>
        </row>
        <row r="128">
          <cell r="A128" t="str">
            <v>1-Designer</v>
          </cell>
        </row>
        <row r="129">
          <cell r="A129" t="str">
            <v>2-Certifier</v>
          </cell>
        </row>
        <row r="132">
          <cell r="A132" t="str">
            <v>End-of-terrace Passive House  /  Climate: PHPP-Standard / TFA: 156 m²  /  Heating: 12.5 kWh/(m²a)  /  Freq. overheating: 1 % /  PER: 30 kWh/(m²a)</v>
          </cell>
        </row>
        <row r="133">
          <cell r="A133" t="str">
            <v>Passive House with PHPP Version 9.3</v>
          </cell>
        </row>
        <row r="142">
          <cell r="B142" t="str">
            <v>10-Dwelling</v>
          </cell>
        </row>
        <row r="143">
          <cell r="B143" t="str">
            <v>11-Nursing home / students</v>
          </cell>
        </row>
        <row r="144">
          <cell r="B144" t="str">
            <v>12-Other</v>
          </cell>
        </row>
        <row r="147">
          <cell r="B147" t="str">
            <v>2-Standard</v>
          </cell>
        </row>
        <row r="148">
          <cell r="B148" t="str">
            <v>3-PHPP calculation ('IHG' worksheet)</v>
          </cell>
        </row>
        <row r="156">
          <cell r="B156" t="str">
            <v>1-Outdoor air</v>
          </cell>
        </row>
        <row r="157">
          <cell r="B157" t="str">
            <v>2-Ground water</v>
          </cell>
        </row>
        <row r="158">
          <cell r="B158" t="str">
            <v>3-Ground probes</v>
          </cell>
        </row>
        <row r="159">
          <cell r="B159" t="str">
            <v>4-Horizontal ground collector</v>
          </cell>
        </row>
        <row r="162">
          <cell r="B162" t="str">
            <v>1-Inside</v>
          </cell>
        </row>
        <row r="163">
          <cell r="B163" t="str">
            <v>2-Outside</v>
          </cell>
        </row>
        <row r="164">
          <cell r="B164" t="str">
            <v>1-On/Off</v>
          </cell>
        </row>
        <row r="165">
          <cell r="B165" t="str">
            <v>2-Ideal</v>
          </cell>
        </row>
        <row r="166">
          <cell r="B166" t="str">
            <v>1-Underfloor heating</v>
          </cell>
        </row>
        <row r="167">
          <cell r="B167" t="str">
            <v>2-Radiators</v>
          </cell>
        </row>
        <row r="168">
          <cell r="B168" t="str">
            <v>3-Supply air heating</v>
          </cell>
        </row>
        <row r="169">
          <cell r="B169" t="str">
            <v>1-Elec. Immersion heater</v>
          </cell>
        </row>
        <row r="170">
          <cell r="B170" t="str">
            <v>2-Electric continuous flow water heater</v>
          </cell>
        </row>
        <row r="171">
          <cell r="B171" t="str">
            <v>1-DHW-priority</v>
          </cell>
        </row>
        <row r="172">
          <cell r="B172" t="str">
            <v>2-Heating priority</v>
          </cell>
        </row>
        <row r="241">
          <cell r="A241" t="str">
            <v>1-Alphabetic sorting</v>
          </cell>
        </row>
        <row r="242">
          <cell r="A242" t="str">
            <v>2-Sorting: By ID</v>
          </cell>
        </row>
        <row r="245">
          <cell r="A245" t="str">
            <v>1-Sorting: LIKE LIST</v>
          </cell>
        </row>
        <row r="246">
          <cell r="A246" t="str">
            <v>2-Sorting: BY ID</v>
          </cell>
        </row>
        <row r="272">
          <cell r="B272">
            <v>0</v>
          </cell>
        </row>
        <row r="273">
          <cell r="B273">
            <v>1</v>
          </cell>
        </row>
        <row r="277">
          <cell r="A277" t="str">
            <v>1-None</v>
          </cell>
          <cell r="F277" t="str">
            <v>0-No storage tank</v>
          </cell>
          <cell r="G277" t="str">
            <v>0-No storage tank</v>
          </cell>
        </row>
        <row r="278">
          <cell r="A278" t="str">
            <v>2 - Moderate</v>
          </cell>
          <cell r="F278" t="str">
            <v>1-DHW and heating</v>
          </cell>
          <cell r="G278" t="str">
            <v>1-Existing storage tank</v>
          </cell>
        </row>
        <row r="279">
          <cell r="A279" t="str">
            <v>3 - Good</v>
          </cell>
          <cell r="F279" t="str">
            <v>2-DHW only</v>
          </cell>
        </row>
        <row r="641">
          <cell r="G641" t="str">
            <v>Erdgas</v>
          </cell>
        </row>
        <row r="642">
          <cell r="G642" t="str">
            <v>Heizöl</v>
          </cell>
        </row>
        <row r="678">
          <cell r="D678" t="str">
            <v>Passive House</v>
          </cell>
          <cell r="E678" t="str">
            <v>in planning</v>
          </cell>
          <cell r="F678" t="str">
            <v>City centre (from 5 storeys onwards)</v>
          </cell>
          <cell r="G678" t="str">
            <v>Certified Passive House component</v>
          </cell>
          <cell r="I678" t="str">
            <v>1-Balanced PH ventilation with HR</v>
          </cell>
          <cell r="L678" t="str">
            <v xml:space="preserve">1-No </v>
          </cell>
        </row>
        <row r="679">
          <cell r="D679" t="str">
            <v>Low energy house with PH components</v>
          </cell>
          <cell r="E679" t="str">
            <v>in construction</v>
          </cell>
          <cell r="F679" t="str">
            <v>Dense urban quarter (e.g. Wilhelminien style quarter)</v>
          </cell>
          <cell r="G679" t="str">
            <v>No</v>
          </cell>
          <cell r="I679" t="str">
            <v>2-Extract air unit</v>
          </cell>
          <cell r="J679" t="str">
            <v>1-Inside thermal envelope</v>
          </cell>
          <cell r="L679" t="str">
            <v>2-Elec.</v>
          </cell>
        </row>
        <row r="680">
          <cell r="D680" t="str">
            <v>EnerPHit</v>
          </cell>
          <cell r="E680" t="str">
            <v>completed</v>
          </cell>
          <cell r="F680" t="str">
            <v>Urban development</v>
          </cell>
          <cell r="I680" t="str">
            <v>3-Only window ventilation</v>
          </cell>
          <cell r="J680" t="str">
            <v>2-Outside of thermal envelope</v>
          </cell>
          <cell r="L680" t="str">
            <v>3-Hydraul.</v>
          </cell>
        </row>
        <row r="681">
          <cell r="D681" t="str">
            <v>EnerPHit-i</v>
          </cell>
          <cell r="F681" t="str">
            <v>Suburban development</v>
          </cell>
        </row>
        <row r="682">
          <cell r="D682" t="str">
            <v>no assignment (input before 2010)</v>
          </cell>
          <cell r="F682" t="str">
            <v>Rural development</v>
          </cell>
        </row>
        <row r="683">
          <cell r="A683" t="str">
            <v>Apartment building + additional use</v>
          </cell>
          <cell r="C683" t="str">
            <v>Mixed construction</v>
          </cell>
          <cell r="F683" t="str">
            <v>Centre of a village</v>
          </cell>
        </row>
        <row r="684">
          <cell r="A684" t="str">
            <v>Mixed use building (residential and commercial)</v>
          </cell>
          <cell r="C684" t="str">
            <v>Other</v>
          </cell>
          <cell r="F684" t="str">
            <v>Mixed area</v>
          </cell>
        </row>
        <row r="685">
          <cell r="A685" t="str">
            <v>Hotel | Hostel | Holiday apartment</v>
          </cell>
          <cell r="F685" t="str">
            <v>Office park</v>
          </cell>
        </row>
        <row r="686">
          <cell r="A686" t="str">
            <v>Dormitory | Home for the elderly | Nursing home</v>
          </cell>
          <cell r="F686" t="str">
            <v>Industrial zone</v>
          </cell>
        </row>
        <row r="687">
          <cell r="A687" t="str">
            <v>Student dormitories</v>
          </cell>
          <cell r="F687" t="str">
            <v>Special areas (e.g. nature reserve)</v>
          </cell>
        </row>
        <row r="688">
          <cell r="A688" t="str">
            <v>Day-care facility | Kindergarten | Nursery</v>
          </cell>
          <cell r="F688" t="str">
            <v>Other</v>
          </cell>
        </row>
        <row r="689">
          <cell r="A689" t="str">
            <v>School | College | University</v>
          </cell>
        </row>
        <row r="690">
          <cell r="A690" t="str">
            <v>Sports complexes | Leisure centres</v>
          </cell>
        </row>
        <row r="691">
          <cell r="A691" t="str">
            <v>Indoor swimming pool I Spa</v>
          </cell>
        </row>
        <row r="692">
          <cell r="A692" t="str">
            <v>Event hall | Assembly rooms</v>
          </cell>
        </row>
        <row r="693">
          <cell r="A693" t="str">
            <v>Museum | Exhibition |  Archives</v>
          </cell>
        </row>
        <row r="694">
          <cell r="A694" t="str">
            <v>Shop</v>
          </cell>
        </row>
        <row r="695">
          <cell r="A695" t="str">
            <v xml:space="preserve">Restaurant </v>
          </cell>
        </row>
        <row r="696">
          <cell r="A696" t="str">
            <v>Office | Administrative building</v>
          </cell>
        </row>
        <row r="697">
          <cell r="A697" t="str">
            <v>Health sector building</v>
          </cell>
        </row>
        <row r="698">
          <cell r="A698" t="str">
            <v>Laboratory I Research establishment</v>
          </cell>
        </row>
        <row r="699">
          <cell r="A699" t="str">
            <v>Fire station | Police station | Civil defence building</v>
          </cell>
        </row>
        <row r="700">
          <cell r="A700" t="str">
            <v>Workshop I Service building</v>
          </cell>
        </row>
        <row r="701">
          <cell r="A701" t="str">
            <v>Factory I Office park</v>
          </cell>
        </row>
        <row r="702">
          <cell r="A702" t="str">
            <v>Other</v>
          </cell>
        </row>
        <row r="718">
          <cell r="A718" t="str">
            <v/>
          </cell>
          <cell r="C718" t="str">
            <v/>
          </cell>
        </row>
        <row r="719">
          <cell r="A719" t="str">
            <v>x</v>
          </cell>
          <cell r="C719">
            <v>1</v>
          </cell>
        </row>
        <row r="723">
          <cell r="B723" t="str">
            <v>No selection is necessary</v>
          </cell>
        </row>
        <row r="727">
          <cell r="A727" t="str">
            <v>1-Building assemblies ('U-values')</v>
          </cell>
        </row>
        <row r="728">
          <cell r="A728" t="str">
            <v>2-Thermal bridges ('Areas')</v>
          </cell>
        </row>
        <row r="729">
          <cell r="A729" t="str">
            <v>3-Windows ('Windows')</v>
          </cell>
        </row>
        <row r="730">
          <cell r="A730" t="str">
            <v>4-Ventilation system ('Ventilation')</v>
          </cell>
        </row>
        <row r="731">
          <cell r="A731" t="str">
            <v>5-Entire building</v>
          </cell>
        </row>
        <row r="737">
          <cell r="A737">
            <v>0.1</v>
          </cell>
        </row>
        <row r="738">
          <cell r="A738">
            <v>7.0000000000000007E-2</v>
          </cell>
        </row>
        <row r="739">
          <cell r="A739">
            <v>0.04</v>
          </cell>
        </row>
        <row r="740">
          <cell r="A740">
            <v>0.03</v>
          </cell>
        </row>
        <row r="741">
          <cell r="A741">
            <v>0.02</v>
          </cell>
        </row>
        <row r="742">
          <cell r="A742">
            <v>0.01</v>
          </cell>
        </row>
        <row r="754">
          <cell r="A754" t="str">
            <v>1-Roof</v>
          </cell>
          <cell r="C754" t="str">
            <v>1-Outdoor air</v>
          </cell>
        </row>
        <row r="755">
          <cell r="A755" t="str">
            <v>2-Wall</v>
          </cell>
          <cell r="C755" t="str">
            <v>2-Ground</v>
          </cell>
        </row>
        <row r="756">
          <cell r="A756" t="str">
            <v>3-Floor</v>
          </cell>
          <cell r="C756" t="str">
            <v>3-Ventilated</v>
          </cell>
        </row>
        <row r="759">
          <cell r="C759" t="str">
            <v>AF-Afghanistan</v>
          </cell>
        </row>
        <row r="760">
          <cell r="C760" t="str">
            <v>AX-Åland Islands</v>
          </cell>
        </row>
        <row r="761">
          <cell r="C761" t="str">
            <v>AL-Albania</v>
          </cell>
        </row>
        <row r="762">
          <cell r="C762" t="str">
            <v>DZ-Algeria</v>
          </cell>
        </row>
        <row r="763">
          <cell r="C763" t="str">
            <v>AS-American Samoa</v>
          </cell>
        </row>
        <row r="764">
          <cell r="C764" t="str">
            <v>AD-Andorra</v>
          </cell>
        </row>
        <row r="765">
          <cell r="C765" t="str">
            <v>AO-Angola</v>
          </cell>
        </row>
        <row r="766">
          <cell r="C766" t="str">
            <v>AI-Anguilla</v>
          </cell>
        </row>
        <row r="767">
          <cell r="C767" t="str">
            <v>AQ-Antarctica</v>
          </cell>
        </row>
        <row r="768">
          <cell r="C768" t="str">
            <v>AG-Antigua and Barbuda</v>
          </cell>
        </row>
        <row r="769">
          <cell r="C769" t="str">
            <v>AR-Argentina</v>
          </cell>
        </row>
        <row r="770">
          <cell r="C770" t="str">
            <v>AM-Armenia</v>
          </cell>
        </row>
        <row r="771">
          <cell r="C771" t="str">
            <v>AW-Aruba</v>
          </cell>
        </row>
        <row r="772">
          <cell r="C772" t="str">
            <v>AU-Australia</v>
          </cell>
        </row>
        <row r="773">
          <cell r="C773" t="str">
            <v>AT-Austria</v>
          </cell>
        </row>
        <row r="774">
          <cell r="C774" t="str">
            <v>AZ-Azerbaijan</v>
          </cell>
        </row>
        <row r="775">
          <cell r="C775" t="str">
            <v>BS-Bahamas</v>
          </cell>
        </row>
        <row r="776">
          <cell r="C776" t="str">
            <v>BH-Bahrain</v>
          </cell>
        </row>
        <row r="777">
          <cell r="C777" t="str">
            <v>BD-Bangladesh</v>
          </cell>
        </row>
        <row r="778">
          <cell r="C778" t="str">
            <v>BB-Barbados</v>
          </cell>
        </row>
        <row r="779">
          <cell r="C779" t="str">
            <v>BY-Belarus</v>
          </cell>
        </row>
        <row r="780">
          <cell r="C780" t="str">
            <v>BE-Belgium</v>
          </cell>
        </row>
        <row r="781">
          <cell r="C781" t="str">
            <v>BZ-Belize</v>
          </cell>
        </row>
        <row r="782">
          <cell r="C782" t="str">
            <v>BJ-Benin</v>
          </cell>
        </row>
        <row r="783">
          <cell r="C783" t="str">
            <v>BM-Bermuda</v>
          </cell>
        </row>
        <row r="784">
          <cell r="C784" t="str">
            <v>BT-Bhutan</v>
          </cell>
        </row>
        <row r="785">
          <cell r="C785" t="str">
            <v>BO-Bolivia, Plurinational State of</v>
          </cell>
        </row>
        <row r="786">
          <cell r="C786" t="str">
            <v>BQ-Bonaire, Sint Eustatius and Saba</v>
          </cell>
        </row>
        <row r="787">
          <cell r="C787" t="str">
            <v>BA-Bosnia and Herzegovina</v>
          </cell>
        </row>
        <row r="788">
          <cell r="C788" t="str">
            <v>BW-Botswana</v>
          </cell>
        </row>
        <row r="789">
          <cell r="C789" t="str">
            <v>BV-Bouvet Island</v>
          </cell>
        </row>
        <row r="790">
          <cell r="C790" t="str">
            <v>BR-Brazil</v>
          </cell>
        </row>
        <row r="791">
          <cell r="C791" t="str">
            <v>IO-British Indian Ocean Territory</v>
          </cell>
        </row>
        <row r="792">
          <cell r="C792" t="str">
            <v>BN-Brunei Darussalam</v>
          </cell>
        </row>
        <row r="793">
          <cell r="C793" t="str">
            <v>BG-Bulgaria</v>
          </cell>
        </row>
        <row r="794">
          <cell r="C794" t="str">
            <v>BF-Burkina Faso</v>
          </cell>
        </row>
        <row r="795">
          <cell r="C795" t="str">
            <v>BI-Burundi</v>
          </cell>
        </row>
        <row r="796">
          <cell r="C796" t="str">
            <v>CV-Cabo Verde</v>
          </cell>
        </row>
        <row r="797">
          <cell r="C797" t="str">
            <v>KH-Cambodia</v>
          </cell>
        </row>
        <row r="798">
          <cell r="C798" t="str">
            <v>CM-Cameroon</v>
          </cell>
        </row>
        <row r="799">
          <cell r="C799" t="str">
            <v>CA-Canada</v>
          </cell>
        </row>
        <row r="800">
          <cell r="C800" t="str">
            <v>KY-Cayman Islands</v>
          </cell>
        </row>
        <row r="801">
          <cell r="C801" t="str">
            <v>CF-Central African Republic</v>
          </cell>
        </row>
        <row r="802">
          <cell r="C802" t="str">
            <v>TD-Chad</v>
          </cell>
        </row>
        <row r="803">
          <cell r="C803" t="str">
            <v>CL-Chile</v>
          </cell>
        </row>
        <row r="804">
          <cell r="C804" t="str">
            <v>CN-China</v>
          </cell>
        </row>
        <row r="805">
          <cell r="C805" t="str">
            <v>CX-Christmas Island</v>
          </cell>
        </row>
        <row r="806">
          <cell r="C806" t="str">
            <v>CC-Cocos (Keeling) Islands</v>
          </cell>
        </row>
        <row r="807">
          <cell r="C807" t="str">
            <v>CO-Colombia</v>
          </cell>
        </row>
        <row r="808">
          <cell r="C808" t="str">
            <v>KM-Comoros</v>
          </cell>
        </row>
        <row r="809">
          <cell r="C809" t="str">
            <v>CG-Congo</v>
          </cell>
        </row>
        <row r="810">
          <cell r="C810" t="str">
            <v>CD-Congo, the Democratic Republic of the</v>
          </cell>
        </row>
        <row r="811">
          <cell r="C811" t="str">
            <v>CK-Cook Islands</v>
          </cell>
        </row>
        <row r="812">
          <cell r="C812" t="str">
            <v>CR-Costa Rica</v>
          </cell>
        </row>
        <row r="813">
          <cell r="C813" t="str">
            <v>CI-Côte d'Ivoire</v>
          </cell>
        </row>
        <row r="814">
          <cell r="C814" t="str">
            <v>HR-Croatia</v>
          </cell>
        </row>
        <row r="815">
          <cell r="C815" t="str">
            <v>CU-Cuba</v>
          </cell>
        </row>
        <row r="816">
          <cell r="C816" t="str">
            <v>CW-Curaçao</v>
          </cell>
        </row>
        <row r="817">
          <cell r="C817" t="str">
            <v>CY-Cyprus</v>
          </cell>
        </row>
        <row r="818">
          <cell r="C818" t="str">
            <v>CZ-Czech Republic</v>
          </cell>
        </row>
        <row r="819">
          <cell r="C819" t="str">
            <v>DK-Denmark</v>
          </cell>
        </row>
        <row r="820">
          <cell r="C820" t="str">
            <v>DJ-Djibouti</v>
          </cell>
        </row>
        <row r="821">
          <cell r="C821" t="str">
            <v>DM-Dominica</v>
          </cell>
        </row>
        <row r="822">
          <cell r="C822" t="str">
            <v>DO-Dominican Republic</v>
          </cell>
        </row>
        <row r="823">
          <cell r="C823" t="str">
            <v>EC-Ecuador</v>
          </cell>
        </row>
        <row r="824">
          <cell r="C824" t="str">
            <v>EG-Egypt</v>
          </cell>
        </row>
        <row r="825">
          <cell r="C825" t="str">
            <v>SV-El Salvador</v>
          </cell>
        </row>
        <row r="826">
          <cell r="C826" t="str">
            <v>GQ-Equatorial Guinea</v>
          </cell>
        </row>
        <row r="827">
          <cell r="C827" t="str">
            <v>ER-Eritrea</v>
          </cell>
        </row>
        <row r="828">
          <cell r="C828" t="str">
            <v>EE-Estonia</v>
          </cell>
        </row>
        <row r="829">
          <cell r="C829" t="str">
            <v>ET-Ethiopia</v>
          </cell>
        </row>
        <row r="830">
          <cell r="C830" t="str">
            <v>FK-Falkland Islands (Malvinas)</v>
          </cell>
        </row>
        <row r="831">
          <cell r="C831" t="str">
            <v>FO-Faroe Islands</v>
          </cell>
        </row>
        <row r="832">
          <cell r="C832" t="str">
            <v>FJ-Fiji</v>
          </cell>
        </row>
        <row r="833">
          <cell r="C833" t="str">
            <v>FI-Finland</v>
          </cell>
        </row>
        <row r="834">
          <cell r="C834" t="str">
            <v>FR-France</v>
          </cell>
        </row>
        <row r="835">
          <cell r="C835" t="str">
            <v>GF-French Guiana</v>
          </cell>
        </row>
        <row r="836">
          <cell r="C836" t="str">
            <v>PF-French Polynesia</v>
          </cell>
        </row>
        <row r="837">
          <cell r="C837" t="str">
            <v>TF-French Southern Territories</v>
          </cell>
        </row>
        <row r="838">
          <cell r="C838" t="str">
            <v>GA-Gabon</v>
          </cell>
        </row>
        <row r="839">
          <cell r="C839" t="str">
            <v>GM-Gambia</v>
          </cell>
        </row>
        <row r="840">
          <cell r="C840" t="str">
            <v>GE-Georgia</v>
          </cell>
        </row>
        <row r="841">
          <cell r="C841" t="str">
            <v>DE-Germany</v>
          </cell>
        </row>
        <row r="842">
          <cell r="C842" t="str">
            <v>GH-Ghana</v>
          </cell>
        </row>
        <row r="843">
          <cell r="C843" t="str">
            <v>GI-Gibraltar</v>
          </cell>
        </row>
        <row r="844">
          <cell r="C844" t="str">
            <v>GR-Greece</v>
          </cell>
        </row>
        <row r="845">
          <cell r="C845" t="str">
            <v>GL-Greenland</v>
          </cell>
        </row>
        <row r="846">
          <cell r="C846" t="str">
            <v>GD-Grenada</v>
          </cell>
        </row>
        <row r="847">
          <cell r="C847" t="str">
            <v>GP-Guadeloupe</v>
          </cell>
        </row>
        <row r="848">
          <cell r="C848" t="str">
            <v>GU-Guam</v>
          </cell>
        </row>
        <row r="849">
          <cell r="C849" t="str">
            <v>GT-Guatemala</v>
          </cell>
        </row>
        <row r="850">
          <cell r="C850" t="str">
            <v>GG-Guernsey</v>
          </cell>
        </row>
        <row r="851">
          <cell r="C851" t="str">
            <v>GN-Guinea</v>
          </cell>
        </row>
        <row r="852">
          <cell r="C852" t="str">
            <v>GW-Guinea-Bissau</v>
          </cell>
        </row>
        <row r="853">
          <cell r="C853" t="str">
            <v>GY-Guyana</v>
          </cell>
        </row>
        <row r="854">
          <cell r="C854" t="str">
            <v>HT-Haiti</v>
          </cell>
        </row>
        <row r="855">
          <cell r="C855" t="str">
            <v>HM-Heard Island and McDonald Islands</v>
          </cell>
        </row>
        <row r="856">
          <cell r="C856" t="str">
            <v>VA-Holy See (Vatican City State)</v>
          </cell>
        </row>
        <row r="857">
          <cell r="C857" t="str">
            <v>HN-Honduras</v>
          </cell>
        </row>
        <row r="858">
          <cell r="C858" t="str">
            <v>HK-Hong Kong</v>
          </cell>
        </row>
        <row r="859">
          <cell r="C859" t="str">
            <v>HU-Hungary</v>
          </cell>
        </row>
        <row r="860">
          <cell r="C860" t="str">
            <v>IS-Iceland</v>
          </cell>
        </row>
        <row r="861">
          <cell r="C861" t="str">
            <v>IN-India</v>
          </cell>
        </row>
        <row r="862">
          <cell r="C862" t="str">
            <v>ID-Indonesia</v>
          </cell>
        </row>
        <row r="863">
          <cell r="C863" t="str">
            <v>IR-Iran, Islamic Republic of</v>
          </cell>
        </row>
        <row r="864">
          <cell r="C864" t="str">
            <v>IQ-Iraq</v>
          </cell>
        </row>
        <row r="865">
          <cell r="C865" t="str">
            <v>IE-Ireland</v>
          </cell>
        </row>
        <row r="866">
          <cell r="C866" t="str">
            <v>IM-Isle of Man</v>
          </cell>
        </row>
        <row r="867">
          <cell r="C867" t="str">
            <v>IL-Israel</v>
          </cell>
        </row>
        <row r="868">
          <cell r="C868" t="str">
            <v>IT-Italy</v>
          </cell>
        </row>
        <row r="869">
          <cell r="C869" t="str">
            <v>JM-Jamaica</v>
          </cell>
        </row>
        <row r="870">
          <cell r="C870" t="str">
            <v>JP-Japan</v>
          </cell>
        </row>
        <row r="871">
          <cell r="C871" t="str">
            <v>JE-Jersey</v>
          </cell>
        </row>
        <row r="872">
          <cell r="C872" t="str">
            <v>JO-Jordan</v>
          </cell>
        </row>
        <row r="873">
          <cell r="C873" t="str">
            <v>KZ-Kazakhstan</v>
          </cell>
        </row>
        <row r="874">
          <cell r="C874" t="str">
            <v>KE-Kenya</v>
          </cell>
        </row>
        <row r="875">
          <cell r="C875" t="str">
            <v>KI-Kiribati</v>
          </cell>
        </row>
        <row r="876">
          <cell r="C876" t="str">
            <v>KP-Korea, Democratic People's Republic of</v>
          </cell>
        </row>
        <row r="877">
          <cell r="C877" t="str">
            <v>KR-Korea, Republic of</v>
          </cell>
        </row>
        <row r="878">
          <cell r="C878" t="str">
            <v>KW-Kuwait</v>
          </cell>
        </row>
        <row r="879">
          <cell r="C879" t="str">
            <v>KG-Kyrgyzstan</v>
          </cell>
        </row>
        <row r="880">
          <cell r="C880" t="str">
            <v>LA-Lao People's Democratic Republic</v>
          </cell>
        </row>
        <row r="881">
          <cell r="C881" t="str">
            <v>LV-Latvia</v>
          </cell>
        </row>
        <row r="882">
          <cell r="C882" t="str">
            <v>LB-Lebanon</v>
          </cell>
        </row>
        <row r="883">
          <cell r="C883" t="str">
            <v>LS-Lesotho</v>
          </cell>
        </row>
        <row r="884">
          <cell r="C884" t="str">
            <v>LR-Liberia</v>
          </cell>
        </row>
        <row r="885">
          <cell r="C885" t="str">
            <v>LY-Libya</v>
          </cell>
        </row>
        <row r="886">
          <cell r="C886" t="str">
            <v>LI-Liechtenstein</v>
          </cell>
        </row>
        <row r="887">
          <cell r="C887" t="str">
            <v>LT-Lithuania</v>
          </cell>
        </row>
        <row r="888">
          <cell r="C888" t="str">
            <v>LU-Luxembourg</v>
          </cell>
        </row>
        <row r="889">
          <cell r="C889" t="str">
            <v>MO-Macao</v>
          </cell>
        </row>
        <row r="890">
          <cell r="C890" t="str">
            <v>MK-Macedonia</v>
          </cell>
        </row>
        <row r="891">
          <cell r="C891" t="str">
            <v>MG-Madagascar</v>
          </cell>
        </row>
        <row r="892">
          <cell r="C892" t="str">
            <v>MW-Malawi</v>
          </cell>
        </row>
        <row r="893">
          <cell r="C893" t="str">
            <v>MY-Malaysia</v>
          </cell>
        </row>
        <row r="894">
          <cell r="C894" t="str">
            <v>MV-Maldives</v>
          </cell>
        </row>
        <row r="895">
          <cell r="C895" t="str">
            <v>ML-Mali</v>
          </cell>
        </row>
        <row r="896">
          <cell r="C896" t="str">
            <v>MT-Malta</v>
          </cell>
        </row>
        <row r="897">
          <cell r="C897" t="str">
            <v>MH-Marshall Islands</v>
          </cell>
        </row>
        <row r="898">
          <cell r="C898" t="str">
            <v>MQ-Martinique</v>
          </cell>
        </row>
        <row r="899">
          <cell r="C899" t="str">
            <v>MR-Mauritania</v>
          </cell>
        </row>
        <row r="900">
          <cell r="C900" t="str">
            <v>MU-Mauritius</v>
          </cell>
        </row>
        <row r="901">
          <cell r="C901" t="str">
            <v>YT-Mayotte</v>
          </cell>
        </row>
        <row r="902">
          <cell r="C902" t="str">
            <v>MX-Mexico</v>
          </cell>
        </row>
        <row r="903">
          <cell r="C903" t="str">
            <v>FM-Micronesia, Federated States of</v>
          </cell>
        </row>
        <row r="904">
          <cell r="C904" t="str">
            <v>MD-Moldova, Republic of</v>
          </cell>
        </row>
        <row r="905">
          <cell r="C905" t="str">
            <v>MC-Monaco</v>
          </cell>
        </row>
        <row r="906">
          <cell r="C906" t="str">
            <v>MN-Mongolia</v>
          </cell>
        </row>
        <row r="907">
          <cell r="C907" t="str">
            <v>ME-Montenegro</v>
          </cell>
        </row>
        <row r="908">
          <cell r="C908" t="str">
            <v>MS-Montserrat</v>
          </cell>
        </row>
        <row r="909">
          <cell r="C909" t="str">
            <v>MA-Morocco</v>
          </cell>
        </row>
        <row r="910">
          <cell r="C910" t="str">
            <v>MZ-Mozambique</v>
          </cell>
        </row>
        <row r="911">
          <cell r="C911" t="str">
            <v>MM-Myanmar</v>
          </cell>
        </row>
        <row r="912">
          <cell r="C912" t="str">
            <v>NA-Namibia</v>
          </cell>
        </row>
        <row r="913">
          <cell r="C913" t="str">
            <v>NR-Nauru</v>
          </cell>
        </row>
        <row r="914">
          <cell r="C914" t="str">
            <v>NP-Nepal</v>
          </cell>
        </row>
        <row r="915">
          <cell r="C915" t="str">
            <v>NL-Netherlands</v>
          </cell>
        </row>
        <row r="916">
          <cell r="C916" t="str">
            <v>NC-New Caledonia</v>
          </cell>
        </row>
        <row r="917">
          <cell r="C917" t="str">
            <v>NZ-New Zealand</v>
          </cell>
        </row>
        <row r="918">
          <cell r="C918" t="str">
            <v>NI-Nicaragua</v>
          </cell>
        </row>
        <row r="919">
          <cell r="C919" t="str">
            <v>NE-Niger</v>
          </cell>
        </row>
        <row r="920">
          <cell r="C920" t="str">
            <v>NG-Nigeria</v>
          </cell>
        </row>
        <row r="921">
          <cell r="C921" t="str">
            <v>NU-Niue</v>
          </cell>
        </row>
        <row r="922">
          <cell r="C922" t="str">
            <v>NF-Norfolk Island</v>
          </cell>
        </row>
        <row r="923">
          <cell r="C923" t="str">
            <v>MP-Northern Mariana Islands</v>
          </cell>
        </row>
        <row r="924">
          <cell r="C924" t="str">
            <v>NO-Norway</v>
          </cell>
        </row>
        <row r="925">
          <cell r="C925" t="str">
            <v>OM-Oman</v>
          </cell>
        </row>
        <row r="926">
          <cell r="C926" t="str">
            <v>PK-Pakistan</v>
          </cell>
        </row>
        <row r="927">
          <cell r="C927" t="str">
            <v>PW-Palau</v>
          </cell>
        </row>
        <row r="928">
          <cell r="C928" t="str">
            <v>PS-Palestine, State of</v>
          </cell>
        </row>
        <row r="929">
          <cell r="C929" t="str">
            <v>PA-Panama</v>
          </cell>
        </row>
        <row r="930">
          <cell r="C930" t="str">
            <v>PG-Papua New Guinea</v>
          </cell>
        </row>
        <row r="931">
          <cell r="C931" t="str">
            <v>PY-Paraguay</v>
          </cell>
        </row>
        <row r="932">
          <cell r="C932" t="str">
            <v>PE-Peru</v>
          </cell>
        </row>
        <row r="933">
          <cell r="C933" t="str">
            <v>PH-Philippines</v>
          </cell>
        </row>
        <row r="934">
          <cell r="C934" t="str">
            <v>PN-Pitcairn</v>
          </cell>
        </row>
        <row r="935">
          <cell r="C935" t="str">
            <v>PL-Poland</v>
          </cell>
        </row>
        <row r="936">
          <cell r="C936" t="str">
            <v>PT-Portugal</v>
          </cell>
        </row>
        <row r="937">
          <cell r="C937" t="str">
            <v>PR-Puerto Rico</v>
          </cell>
        </row>
        <row r="938">
          <cell r="C938" t="str">
            <v>QA-Qatar</v>
          </cell>
        </row>
        <row r="939">
          <cell r="C939" t="str">
            <v>RE-Réunion</v>
          </cell>
        </row>
        <row r="940">
          <cell r="C940" t="str">
            <v>RO-Romania</v>
          </cell>
        </row>
        <row r="941">
          <cell r="C941" t="str">
            <v>RU-Russian Federation</v>
          </cell>
        </row>
        <row r="942">
          <cell r="C942" t="str">
            <v>RW-Rwanda</v>
          </cell>
        </row>
        <row r="943">
          <cell r="C943" t="str">
            <v>BL-Saint Barthélemy</v>
          </cell>
        </row>
        <row r="944">
          <cell r="C944" t="str">
            <v>SH-Saint Helena, Ascension and Tristan da Cunha</v>
          </cell>
        </row>
        <row r="945">
          <cell r="C945" t="str">
            <v>KN-Saint Kitts and Nevis</v>
          </cell>
        </row>
        <row r="946">
          <cell r="C946" t="str">
            <v>LC-Saint Lucia</v>
          </cell>
        </row>
        <row r="947">
          <cell r="C947" t="str">
            <v>MF-Saint Martin (French part)</v>
          </cell>
        </row>
        <row r="948">
          <cell r="C948" t="str">
            <v>PM-Saint Pierre and Miquelon</v>
          </cell>
        </row>
        <row r="949">
          <cell r="C949" t="str">
            <v>VC-Saint Vincent and the Grenadines</v>
          </cell>
        </row>
        <row r="950">
          <cell r="C950" t="str">
            <v>WS-Samoa</v>
          </cell>
        </row>
        <row r="951">
          <cell r="C951" t="str">
            <v>SM-San Marino</v>
          </cell>
        </row>
        <row r="952">
          <cell r="C952" t="str">
            <v>ST-Sao Tome and Principe</v>
          </cell>
        </row>
        <row r="953">
          <cell r="C953" t="str">
            <v>SA-Saudi Arabia</v>
          </cell>
        </row>
        <row r="954">
          <cell r="C954" t="str">
            <v>SN-Senegal</v>
          </cell>
        </row>
        <row r="955">
          <cell r="C955" t="str">
            <v>RS-Serbia</v>
          </cell>
        </row>
        <row r="956">
          <cell r="C956" t="str">
            <v>SC-Seychelles</v>
          </cell>
        </row>
        <row r="957">
          <cell r="C957" t="str">
            <v>SL-Sierra Leone</v>
          </cell>
        </row>
        <row r="958">
          <cell r="C958" t="str">
            <v>SG-Singapore</v>
          </cell>
        </row>
        <row r="959">
          <cell r="C959" t="str">
            <v>SX-Sint Maarten (Dutch part)</v>
          </cell>
        </row>
        <row r="960">
          <cell r="C960" t="str">
            <v>SK-Slovakia</v>
          </cell>
        </row>
        <row r="961">
          <cell r="C961" t="str">
            <v>SI-Slovenia</v>
          </cell>
        </row>
        <row r="962">
          <cell r="C962" t="str">
            <v>SB-Solomon Islands</v>
          </cell>
        </row>
        <row r="963">
          <cell r="C963" t="str">
            <v>SO-Somalia</v>
          </cell>
        </row>
        <row r="964">
          <cell r="C964" t="str">
            <v>ZA-South Africa</v>
          </cell>
        </row>
        <row r="965">
          <cell r="C965" t="str">
            <v>GS-South Georgia and the South Sandwich Islands</v>
          </cell>
        </row>
        <row r="966">
          <cell r="C966" t="str">
            <v>SS-South Sudan</v>
          </cell>
        </row>
        <row r="967">
          <cell r="C967" t="str">
            <v>ES-Spain</v>
          </cell>
        </row>
        <row r="968">
          <cell r="C968" t="str">
            <v>LK-Sri Lanka</v>
          </cell>
        </row>
        <row r="969">
          <cell r="C969" t="str">
            <v>SD-Sudan</v>
          </cell>
        </row>
        <row r="970">
          <cell r="C970" t="str">
            <v>SR-Suriname</v>
          </cell>
        </row>
        <row r="971">
          <cell r="C971" t="str">
            <v>SJ-Svalbard and Jan Mayen</v>
          </cell>
        </row>
        <row r="972">
          <cell r="C972" t="str">
            <v>SZ-Swaziland</v>
          </cell>
        </row>
        <row r="973">
          <cell r="C973" t="str">
            <v>SE-Sweden</v>
          </cell>
        </row>
        <row r="974">
          <cell r="C974" t="str">
            <v>CH-Switzerland</v>
          </cell>
        </row>
        <row r="975">
          <cell r="C975" t="str">
            <v>SY-Syrian Arab Republic</v>
          </cell>
        </row>
        <row r="976">
          <cell r="C976" t="str">
            <v>TW-Taiwan, Province of China</v>
          </cell>
        </row>
        <row r="977">
          <cell r="C977" t="str">
            <v>TJ-Tajikistan</v>
          </cell>
        </row>
        <row r="978">
          <cell r="C978" t="str">
            <v>TZ-Tanzania, United Republic of</v>
          </cell>
        </row>
        <row r="979">
          <cell r="C979" t="str">
            <v>TH-Thailand</v>
          </cell>
        </row>
        <row r="980">
          <cell r="C980" t="str">
            <v>TL-Timor-Leste</v>
          </cell>
        </row>
        <row r="981">
          <cell r="C981" t="str">
            <v>TG-Togo</v>
          </cell>
        </row>
        <row r="982">
          <cell r="C982" t="str">
            <v>TK-Tokelau</v>
          </cell>
        </row>
        <row r="983">
          <cell r="C983" t="str">
            <v>TO-Tonga</v>
          </cell>
        </row>
        <row r="984">
          <cell r="C984" t="str">
            <v>TT-Trinidad and Tobago</v>
          </cell>
        </row>
        <row r="985">
          <cell r="C985" t="str">
            <v>TN-Tunisia</v>
          </cell>
        </row>
        <row r="986">
          <cell r="C986" t="str">
            <v>TR-Turkey</v>
          </cell>
        </row>
        <row r="987">
          <cell r="C987" t="str">
            <v>TM-Turkmenistan</v>
          </cell>
        </row>
        <row r="988">
          <cell r="C988" t="str">
            <v>TC-Turks and Caicos Islands</v>
          </cell>
        </row>
        <row r="989">
          <cell r="C989" t="str">
            <v>TV-Tuvalu</v>
          </cell>
        </row>
        <row r="990">
          <cell r="C990" t="str">
            <v>UG-Uganda</v>
          </cell>
        </row>
        <row r="991">
          <cell r="C991" t="str">
            <v>UA-Ukraine</v>
          </cell>
        </row>
        <row r="992">
          <cell r="C992" t="str">
            <v>AE-United Arab Emirates</v>
          </cell>
        </row>
        <row r="993">
          <cell r="C993" t="str">
            <v>GB-United Kingdom/ Britain</v>
          </cell>
        </row>
        <row r="994">
          <cell r="C994" t="str">
            <v>UM-United States Minor Outlying Islands</v>
          </cell>
        </row>
        <row r="995">
          <cell r="C995" t="str">
            <v>US-United States of America</v>
          </cell>
        </row>
        <row r="996">
          <cell r="C996" t="str">
            <v>UY-Uruguay</v>
          </cell>
        </row>
        <row r="997">
          <cell r="C997" t="str">
            <v>UZ-Uzbekistan</v>
          </cell>
        </row>
        <row r="998">
          <cell r="C998" t="str">
            <v>VU-Vanuatu</v>
          </cell>
        </row>
        <row r="999">
          <cell r="C999" t="str">
            <v>VE-Venezuela, Bolivarian Republic of</v>
          </cell>
        </row>
        <row r="1000">
          <cell r="C1000" t="str">
            <v>VN-Viet Nam</v>
          </cell>
        </row>
        <row r="1001">
          <cell r="C1001" t="str">
            <v>VG-Virgin Islands, British</v>
          </cell>
        </row>
        <row r="1002">
          <cell r="C1002" t="str">
            <v>VI-Virgin Islands, U.S.</v>
          </cell>
        </row>
        <row r="1003">
          <cell r="C1003" t="str">
            <v>WF-Wallis and Futuna</v>
          </cell>
        </row>
        <row r="1004">
          <cell r="C1004" t="str">
            <v>EH-Western Sahara</v>
          </cell>
        </row>
        <row r="1005">
          <cell r="C1005" t="str">
            <v>YE-Yemen</v>
          </cell>
        </row>
        <row r="1006">
          <cell r="C1006" t="str">
            <v>ZM-Zambia</v>
          </cell>
        </row>
        <row r="1007">
          <cell r="C1007" t="str">
            <v>ZW-Zimbabwe</v>
          </cell>
        </row>
        <row r="1030">
          <cell r="A1030" t="str">
            <v>!</v>
          </cell>
        </row>
        <row r="1031">
          <cell r="A1031" t="str">
            <v>Data missing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database.passivehouse.com/en/components/" TargetMode="External"/><Relationship Id="rId7" Type="http://schemas.openxmlformats.org/officeDocument/2006/relationships/printerSettings" Target="../printerSettings/printerSettings1.bin"/><Relationship Id="rId2" Type="http://schemas.openxmlformats.org/officeDocument/2006/relationships/hyperlink" Target="https://database.passivehouse.com/en/components/" TargetMode="External"/><Relationship Id="rId1" Type="http://schemas.openxmlformats.org/officeDocument/2006/relationships/hyperlink" Target="https://database.passivehouse.com/en/components/" TargetMode="External"/><Relationship Id="rId6" Type="http://schemas.openxmlformats.org/officeDocument/2006/relationships/hyperlink" Target="https://passivehouse.com/05_service/02_tools/02_tools.htm" TargetMode="External"/><Relationship Id="rId5" Type="http://schemas.openxmlformats.org/officeDocument/2006/relationships/hyperlink" Target="https://www.passivhaustrust.org.uk/" TargetMode="External"/><Relationship Id="rId4" Type="http://schemas.openxmlformats.org/officeDocument/2006/relationships/hyperlink" Target="https://passipedia.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detail-library.firstinarchitecture.co.uk/" TargetMode="External"/><Relationship Id="rId2" Type="http://schemas.openxmlformats.org/officeDocument/2006/relationships/hyperlink" Target="http://www.peterwarm.co.uk/?dl_id=45" TargetMode="External"/><Relationship Id="rId1" Type="http://schemas.openxmlformats.org/officeDocument/2006/relationships/hyperlink" Target="https://passivehouse.com/05_service/02_tools/02_tools.htm" TargetMode="External"/><Relationship Id="rId5" Type="http://schemas.openxmlformats.org/officeDocument/2006/relationships/drawing" Target="../drawings/drawing10.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passipedia.org/_media/picopen/uf_value_calculation.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bundesverband-flachglas.de/en/downloads/data-sheet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passivhaustrust.org.uk/guidance.ph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freemaptools.com/elevation-finder.htm" TargetMode="External"/><Relationship Id="rId1" Type="http://schemas.openxmlformats.org/officeDocument/2006/relationships/hyperlink" Target="http://www.passivhaustrust.org.uk/guidance_detail.php?gId=27"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peterwarm.co.uk/the-new-residential-tfa-ru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H36"/>
  <sheetViews>
    <sheetView tabSelected="1" view="pageBreakPreview" zoomScale="130" zoomScaleNormal="132" zoomScaleSheetLayoutView="130" workbookViewId="0"/>
  </sheetViews>
  <sheetFormatPr defaultRowHeight="12.75" x14ac:dyDescent="0.2"/>
  <cols>
    <col min="1" max="1" width="68.7109375" style="17" customWidth="1"/>
    <col min="2" max="6" width="9.28515625" style="17"/>
    <col min="7" max="7" width="3.28515625" style="17" customWidth="1"/>
    <col min="8" max="8" width="4.5703125" style="17" customWidth="1"/>
    <col min="9" max="255" width="9.28515625" style="17"/>
    <col min="256" max="256" width="3.5703125" style="17" customWidth="1"/>
    <col min="257" max="257" width="21.28515625" style="17" customWidth="1"/>
    <col min="258" max="262" width="9.28515625" style="17"/>
    <col min="263" max="263" width="3.28515625" style="17" customWidth="1"/>
    <col min="264" max="264" width="4.5703125" style="17" customWidth="1"/>
    <col min="265" max="511" width="9.28515625" style="17"/>
    <col min="512" max="512" width="3.5703125" style="17" customWidth="1"/>
    <col min="513" max="513" width="21.28515625" style="17" customWidth="1"/>
    <col min="514" max="518" width="9.28515625" style="17"/>
    <col min="519" max="519" width="3.28515625" style="17" customWidth="1"/>
    <col min="520" max="520" width="4.5703125" style="17" customWidth="1"/>
    <col min="521" max="767" width="9.28515625" style="17"/>
    <col min="768" max="768" width="3.5703125" style="17" customWidth="1"/>
    <col min="769" max="769" width="21.28515625" style="17" customWidth="1"/>
    <col min="770" max="774" width="9.28515625" style="17"/>
    <col min="775" max="775" width="3.28515625" style="17" customWidth="1"/>
    <col min="776" max="776" width="4.5703125" style="17" customWidth="1"/>
    <col min="777" max="1023" width="9.28515625" style="17"/>
    <col min="1024" max="1024" width="3.5703125" style="17" customWidth="1"/>
    <col min="1025" max="1025" width="21.28515625" style="17" customWidth="1"/>
    <col min="1026" max="1030" width="9.28515625" style="17"/>
    <col min="1031" max="1031" width="3.28515625" style="17" customWidth="1"/>
    <col min="1032" max="1032" width="4.5703125" style="17" customWidth="1"/>
    <col min="1033" max="1279" width="9.28515625" style="17"/>
    <col min="1280" max="1280" width="3.5703125" style="17" customWidth="1"/>
    <col min="1281" max="1281" width="21.28515625" style="17" customWidth="1"/>
    <col min="1282" max="1286" width="9.28515625" style="17"/>
    <col min="1287" max="1287" width="3.28515625" style="17" customWidth="1"/>
    <col min="1288" max="1288" width="4.5703125" style="17" customWidth="1"/>
    <col min="1289" max="1535" width="9.28515625" style="17"/>
    <col min="1536" max="1536" width="3.5703125" style="17" customWidth="1"/>
    <col min="1537" max="1537" width="21.28515625" style="17" customWidth="1"/>
    <col min="1538" max="1542" width="9.28515625" style="17"/>
    <col min="1543" max="1543" width="3.28515625" style="17" customWidth="1"/>
    <col min="1544" max="1544" width="4.5703125" style="17" customWidth="1"/>
    <col min="1545" max="1791" width="9.28515625" style="17"/>
    <col min="1792" max="1792" width="3.5703125" style="17" customWidth="1"/>
    <col min="1793" max="1793" width="21.28515625" style="17" customWidth="1"/>
    <col min="1794" max="1798" width="9.28515625" style="17"/>
    <col min="1799" max="1799" width="3.28515625" style="17" customWidth="1"/>
    <col min="1800" max="1800" width="4.5703125" style="17" customWidth="1"/>
    <col min="1801" max="2047" width="9.28515625" style="17"/>
    <col min="2048" max="2048" width="3.5703125" style="17" customWidth="1"/>
    <col min="2049" max="2049" width="21.28515625" style="17" customWidth="1"/>
    <col min="2050" max="2054" width="9.28515625" style="17"/>
    <col min="2055" max="2055" width="3.28515625" style="17" customWidth="1"/>
    <col min="2056" max="2056" width="4.5703125" style="17" customWidth="1"/>
    <col min="2057" max="2303" width="9.28515625" style="17"/>
    <col min="2304" max="2304" width="3.5703125" style="17" customWidth="1"/>
    <col min="2305" max="2305" width="21.28515625" style="17" customWidth="1"/>
    <col min="2306" max="2310" width="9.28515625" style="17"/>
    <col min="2311" max="2311" width="3.28515625" style="17" customWidth="1"/>
    <col min="2312" max="2312" width="4.5703125" style="17" customWidth="1"/>
    <col min="2313" max="2559" width="9.28515625" style="17"/>
    <col min="2560" max="2560" width="3.5703125" style="17" customWidth="1"/>
    <col min="2561" max="2561" width="21.28515625" style="17" customWidth="1"/>
    <col min="2562" max="2566" width="9.28515625" style="17"/>
    <col min="2567" max="2567" width="3.28515625" style="17" customWidth="1"/>
    <col min="2568" max="2568" width="4.5703125" style="17" customWidth="1"/>
    <col min="2569" max="2815" width="9.28515625" style="17"/>
    <col min="2816" max="2816" width="3.5703125" style="17" customWidth="1"/>
    <col min="2817" max="2817" width="21.28515625" style="17" customWidth="1"/>
    <col min="2818" max="2822" width="9.28515625" style="17"/>
    <col min="2823" max="2823" width="3.28515625" style="17" customWidth="1"/>
    <col min="2824" max="2824" width="4.5703125" style="17" customWidth="1"/>
    <col min="2825" max="3071" width="9.28515625" style="17"/>
    <col min="3072" max="3072" width="3.5703125" style="17" customWidth="1"/>
    <col min="3073" max="3073" width="21.28515625" style="17" customWidth="1"/>
    <col min="3074" max="3078" width="9.28515625" style="17"/>
    <col min="3079" max="3079" width="3.28515625" style="17" customWidth="1"/>
    <col min="3080" max="3080" width="4.5703125" style="17" customWidth="1"/>
    <col min="3081" max="3327" width="9.28515625" style="17"/>
    <col min="3328" max="3328" width="3.5703125" style="17" customWidth="1"/>
    <col min="3329" max="3329" width="21.28515625" style="17" customWidth="1"/>
    <col min="3330" max="3334" width="9.28515625" style="17"/>
    <col min="3335" max="3335" width="3.28515625" style="17" customWidth="1"/>
    <col min="3336" max="3336" width="4.5703125" style="17" customWidth="1"/>
    <col min="3337" max="3583" width="9.28515625" style="17"/>
    <col min="3584" max="3584" width="3.5703125" style="17" customWidth="1"/>
    <col min="3585" max="3585" width="21.28515625" style="17" customWidth="1"/>
    <col min="3586" max="3590" width="9.28515625" style="17"/>
    <col min="3591" max="3591" width="3.28515625" style="17" customWidth="1"/>
    <col min="3592" max="3592" width="4.5703125" style="17" customWidth="1"/>
    <col min="3593" max="3839" width="9.28515625" style="17"/>
    <col min="3840" max="3840" width="3.5703125" style="17" customWidth="1"/>
    <col min="3841" max="3841" width="21.28515625" style="17" customWidth="1"/>
    <col min="3842" max="3846" width="9.28515625" style="17"/>
    <col min="3847" max="3847" width="3.28515625" style="17" customWidth="1"/>
    <col min="3848" max="3848" width="4.5703125" style="17" customWidth="1"/>
    <col min="3849" max="4095" width="9.28515625" style="17"/>
    <col min="4096" max="4096" width="3.5703125" style="17" customWidth="1"/>
    <col min="4097" max="4097" width="21.28515625" style="17" customWidth="1"/>
    <col min="4098" max="4102" width="9.28515625" style="17"/>
    <col min="4103" max="4103" width="3.28515625" style="17" customWidth="1"/>
    <col min="4104" max="4104" width="4.5703125" style="17" customWidth="1"/>
    <col min="4105" max="4351" width="9.28515625" style="17"/>
    <col min="4352" max="4352" width="3.5703125" style="17" customWidth="1"/>
    <col min="4353" max="4353" width="21.28515625" style="17" customWidth="1"/>
    <col min="4354" max="4358" width="9.28515625" style="17"/>
    <col min="4359" max="4359" width="3.28515625" style="17" customWidth="1"/>
    <col min="4360" max="4360" width="4.5703125" style="17" customWidth="1"/>
    <col min="4361" max="4607" width="9.28515625" style="17"/>
    <col min="4608" max="4608" width="3.5703125" style="17" customWidth="1"/>
    <col min="4609" max="4609" width="21.28515625" style="17" customWidth="1"/>
    <col min="4610" max="4614" width="9.28515625" style="17"/>
    <col min="4615" max="4615" width="3.28515625" style="17" customWidth="1"/>
    <col min="4616" max="4616" width="4.5703125" style="17" customWidth="1"/>
    <col min="4617" max="4863" width="9.28515625" style="17"/>
    <col min="4864" max="4864" width="3.5703125" style="17" customWidth="1"/>
    <col min="4865" max="4865" width="21.28515625" style="17" customWidth="1"/>
    <col min="4866" max="4870" width="9.28515625" style="17"/>
    <col min="4871" max="4871" width="3.28515625" style="17" customWidth="1"/>
    <col min="4872" max="4872" width="4.5703125" style="17" customWidth="1"/>
    <col min="4873" max="5119" width="9.28515625" style="17"/>
    <col min="5120" max="5120" width="3.5703125" style="17" customWidth="1"/>
    <col min="5121" max="5121" width="21.28515625" style="17" customWidth="1"/>
    <col min="5122" max="5126" width="9.28515625" style="17"/>
    <col min="5127" max="5127" width="3.28515625" style="17" customWidth="1"/>
    <col min="5128" max="5128" width="4.5703125" style="17" customWidth="1"/>
    <col min="5129" max="5375" width="9.28515625" style="17"/>
    <col min="5376" max="5376" width="3.5703125" style="17" customWidth="1"/>
    <col min="5377" max="5377" width="21.28515625" style="17" customWidth="1"/>
    <col min="5378" max="5382" width="9.28515625" style="17"/>
    <col min="5383" max="5383" width="3.28515625" style="17" customWidth="1"/>
    <col min="5384" max="5384" width="4.5703125" style="17" customWidth="1"/>
    <col min="5385" max="5631" width="9.28515625" style="17"/>
    <col min="5632" max="5632" width="3.5703125" style="17" customWidth="1"/>
    <col min="5633" max="5633" width="21.28515625" style="17" customWidth="1"/>
    <col min="5634" max="5638" width="9.28515625" style="17"/>
    <col min="5639" max="5639" width="3.28515625" style="17" customWidth="1"/>
    <col min="5640" max="5640" width="4.5703125" style="17" customWidth="1"/>
    <col min="5641" max="5887" width="9.28515625" style="17"/>
    <col min="5888" max="5888" width="3.5703125" style="17" customWidth="1"/>
    <col min="5889" max="5889" width="21.28515625" style="17" customWidth="1"/>
    <col min="5890" max="5894" width="9.28515625" style="17"/>
    <col min="5895" max="5895" width="3.28515625" style="17" customWidth="1"/>
    <col min="5896" max="5896" width="4.5703125" style="17" customWidth="1"/>
    <col min="5897" max="6143" width="9.28515625" style="17"/>
    <col min="6144" max="6144" width="3.5703125" style="17" customWidth="1"/>
    <col min="6145" max="6145" width="21.28515625" style="17" customWidth="1"/>
    <col min="6146" max="6150" width="9.28515625" style="17"/>
    <col min="6151" max="6151" width="3.28515625" style="17" customWidth="1"/>
    <col min="6152" max="6152" width="4.5703125" style="17" customWidth="1"/>
    <col min="6153" max="6399" width="9.28515625" style="17"/>
    <col min="6400" max="6400" width="3.5703125" style="17" customWidth="1"/>
    <col min="6401" max="6401" width="21.28515625" style="17" customWidth="1"/>
    <col min="6402" max="6406" width="9.28515625" style="17"/>
    <col min="6407" max="6407" width="3.28515625" style="17" customWidth="1"/>
    <col min="6408" max="6408" width="4.5703125" style="17" customWidth="1"/>
    <col min="6409" max="6655" width="9.28515625" style="17"/>
    <col min="6656" max="6656" width="3.5703125" style="17" customWidth="1"/>
    <col min="6657" max="6657" width="21.28515625" style="17" customWidth="1"/>
    <col min="6658" max="6662" width="9.28515625" style="17"/>
    <col min="6663" max="6663" width="3.28515625" style="17" customWidth="1"/>
    <col min="6664" max="6664" width="4.5703125" style="17" customWidth="1"/>
    <col min="6665" max="6911" width="9.28515625" style="17"/>
    <col min="6912" max="6912" width="3.5703125" style="17" customWidth="1"/>
    <col min="6913" max="6913" width="21.28515625" style="17" customWidth="1"/>
    <col min="6914" max="6918" width="9.28515625" style="17"/>
    <col min="6919" max="6919" width="3.28515625" style="17" customWidth="1"/>
    <col min="6920" max="6920" width="4.5703125" style="17" customWidth="1"/>
    <col min="6921" max="7167" width="9.28515625" style="17"/>
    <col min="7168" max="7168" width="3.5703125" style="17" customWidth="1"/>
    <col min="7169" max="7169" width="21.28515625" style="17" customWidth="1"/>
    <col min="7170" max="7174" width="9.28515625" style="17"/>
    <col min="7175" max="7175" width="3.28515625" style="17" customWidth="1"/>
    <col min="7176" max="7176" width="4.5703125" style="17" customWidth="1"/>
    <col min="7177" max="7423" width="9.28515625" style="17"/>
    <col min="7424" max="7424" width="3.5703125" style="17" customWidth="1"/>
    <col min="7425" max="7425" width="21.28515625" style="17" customWidth="1"/>
    <col min="7426" max="7430" width="9.28515625" style="17"/>
    <col min="7431" max="7431" width="3.28515625" style="17" customWidth="1"/>
    <col min="7432" max="7432" width="4.5703125" style="17" customWidth="1"/>
    <col min="7433" max="7679" width="9.28515625" style="17"/>
    <col min="7680" max="7680" width="3.5703125" style="17" customWidth="1"/>
    <col min="7681" max="7681" width="21.28515625" style="17" customWidth="1"/>
    <col min="7682" max="7686" width="9.28515625" style="17"/>
    <col min="7687" max="7687" width="3.28515625" style="17" customWidth="1"/>
    <col min="7688" max="7688" width="4.5703125" style="17" customWidth="1"/>
    <col min="7689" max="7935" width="9.28515625" style="17"/>
    <col min="7936" max="7936" width="3.5703125" style="17" customWidth="1"/>
    <col min="7937" max="7937" width="21.28515625" style="17" customWidth="1"/>
    <col min="7938" max="7942" width="9.28515625" style="17"/>
    <col min="7943" max="7943" width="3.28515625" style="17" customWidth="1"/>
    <col min="7944" max="7944" width="4.5703125" style="17" customWidth="1"/>
    <col min="7945" max="8191" width="9.28515625" style="17"/>
    <col min="8192" max="8192" width="3.5703125" style="17" customWidth="1"/>
    <col min="8193" max="8193" width="21.28515625" style="17" customWidth="1"/>
    <col min="8194" max="8198" width="9.28515625" style="17"/>
    <col min="8199" max="8199" width="3.28515625" style="17" customWidth="1"/>
    <col min="8200" max="8200" width="4.5703125" style="17" customWidth="1"/>
    <col min="8201" max="8447" width="9.28515625" style="17"/>
    <col min="8448" max="8448" width="3.5703125" style="17" customWidth="1"/>
    <col min="8449" max="8449" width="21.28515625" style="17" customWidth="1"/>
    <col min="8450" max="8454" width="9.28515625" style="17"/>
    <col min="8455" max="8455" width="3.28515625" style="17" customWidth="1"/>
    <col min="8456" max="8456" width="4.5703125" style="17" customWidth="1"/>
    <col min="8457" max="8703" width="9.28515625" style="17"/>
    <col min="8704" max="8704" width="3.5703125" style="17" customWidth="1"/>
    <col min="8705" max="8705" width="21.28515625" style="17" customWidth="1"/>
    <col min="8706" max="8710" width="9.28515625" style="17"/>
    <col min="8711" max="8711" width="3.28515625" style="17" customWidth="1"/>
    <col min="8712" max="8712" width="4.5703125" style="17" customWidth="1"/>
    <col min="8713" max="8959" width="9.28515625" style="17"/>
    <col min="8960" max="8960" width="3.5703125" style="17" customWidth="1"/>
    <col min="8961" max="8961" width="21.28515625" style="17" customWidth="1"/>
    <col min="8962" max="8966" width="9.28515625" style="17"/>
    <col min="8967" max="8967" width="3.28515625" style="17" customWidth="1"/>
    <col min="8968" max="8968" width="4.5703125" style="17" customWidth="1"/>
    <col min="8969" max="9215" width="9.28515625" style="17"/>
    <col min="9216" max="9216" width="3.5703125" style="17" customWidth="1"/>
    <col min="9217" max="9217" width="21.28515625" style="17" customWidth="1"/>
    <col min="9218" max="9222" width="9.28515625" style="17"/>
    <col min="9223" max="9223" width="3.28515625" style="17" customWidth="1"/>
    <col min="9224" max="9224" width="4.5703125" style="17" customWidth="1"/>
    <col min="9225" max="9471" width="9.28515625" style="17"/>
    <col min="9472" max="9472" width="3.5703125" style="17" customWidth="1"/>
    <col min="9473" max="9473" width="21.28515625" style="17" customWidth="1"/>
    <col min="9474" max="9478" width="9.28515625" style="17"/>
    <col min="9479" max="9479" width="3.28515625" style="17" customWidth="1"/>
    <col min="9480" max="9480" width="4.5703125" style="17" customWidth="1"/>
    <col min="9481" max="9727" width="9.28515625" style="17"/>
    <col min="9728" max="9728" width="3.5703125" style="17" customWidth="1"/>
    <col min="9729" max="9729" width="21.28515625" style="17" customWidth="1"/>
    <col min="9730" max="9734" width="9.28515625" style="17"/>
    <col min="9735" max="9735" width="3.28515625" style="17" customWidth="1"/>
    <col min="9736" max="9736" width="4.5703125" style="17" customWidth="1"/>
    <col min="9737" max="9983" width="9.28515625" style="17"/>
    <col min="9984" max="9984" width="3.5703125" style="17" customWidth="1"/>
    <col min="9985" max="9985" width="21.28515625" style="17" customWidth="1"/>
    <col min="9986" max="9990" width="9.28515625" style="17"/>
    <col min="9991" max="9991" width="3.28515625" style="17" customWidth="1"/>
    <col min="9992" max="9992" width="4.5703125" style="17" customWidth="1"/>
    <col min="9993" max="10239" width="9.28515625" style="17"/>
    <col min="10240" max="10240" width="3.5703125" style="17" customWidth="1"/>
    <col min="10241" max="10241" width="21.28515625" style="17" customWidth="1"/>
    <col min="10242" max="10246" width="9.28515625" style="17"/>
    <col min="10247" max="10247" width="3.28515625" style="17" customWidth="1"/>
    <col min="10248" max="10248" width="4.5703125" style="17" customWidth="1"/>
    <col min="10249" max="10495" width="9.28515625" style="17"/>
    <col min="10496" max="10496" width="3.5703125" style="17" customWidth="1"/>
    <col min="10497" max="10497" width="21.28515625" style="17" customWidth="1"/>
    <col min="10498" max="10502" width="9.28515625" style="17"/>
    <col min="10503" max="10503" width="3.28515625" style="17" customWidth="1"/>
    <col min="10504" max="10504" width="4.5703125" style="17" customWidth="1"/>
    <col min="10505" max="10751" width="9.28515625" style="17"/>
    <col min="10752" max="10752" width="3.5703125" style="17" customWidth="1"/>
    <col min="10753" max="10753" width="21.28515625" style="17" customWidth="1"/>
    <col min="10754" max="10758" width="9.28515625" style="17"/>
    <col min="10759" max="10759" width="3.28515625" style="17" customWidth="1"/>
    <col min="10760" max="10760" width="4.5703125" style="17" customWidth="1"/>
    <col min="10761" max="11007" width="9.28515625" style="17"/>
    <col min="11008" max="11008" width="3.5703125" style="17" customWidth="1"/>
    <col min="11009" max="11009" width="21.28515625" style="17" customWidth="1"/>
    <col min="11010" max="11014" width="9.28515625" style="17"/>
    <col min="11015" max="11015" width="3.28515625" style="17" customWidth="1"/>
    <col min="11016" max="11016" width="4.5703125" style="17" customWidth="1"/>
    <col min="11017" max="11263" width="9.28515625" style="17"/>
    <col min="11264" max="11264" width="3.5703125" style="17" customWidth="1"/>
    <col min="11265" max="11265" width="21.28515625" style="17" customWidth="1"/>
    <col min="11266" max="11270" width="9.28515625" style="17"/>
    <col min="11271" max="11271" width="3.28515625" style="17" customWidth="1"/>
    <col min="11272" max="11272" width="4.5703125" style="17" customWidth="1"/>
    <col min="11273" max="11519" width="9.28515625" style="17"/>
    <col min="11520" max="11520" width="3.5703125" style="17" customWidth="1"/>
    <col min="11521" max="11521" width="21.28515625" style="17" customWidth="1"/>
    <col min="11522" max="11526" width="9.28515625" style="17"/>
    <col min="11527" max="11527" width="3.28515625" style="17" customWidth="1"/>
    <col min="11528" max="11528" width="4.5703125" style="17" customWidth="1"/>
    <col min="11529" max="11775" width="9.28515625" style="17"/>
    <col min="11776" max="11776" width="3.5703125" style="17" customWidth="1"/>
    <col min="11777" max="11777" width="21.28515625" style="17" customWidth="1"/>
    <col min="11778" max="11782" width="9.28515625" style="17"/>
    <col min="11783" max="11783" width="3.28515625" style="17" customWidth="1"/>
    <col min="11784" max="11784" width="4.5703125" style="17" customWidth="1"/>
    <col min="11785" max="12031" width="9.28515625" style="17"/>
    <col min="12032" max="12032" width="3.5703125" style="17" customWidth="1"/>
    <col min="12033" max="12033" width="21.28515625" style="17" customWidth="1"/>
    <col min="12034" max="12038" width="9.28515625" style="17"/>
    <col min="12039" max="12039" width="3.28515625" style="17" customWidth="1"/>
    <col min="12040" max="12040" width="4.5703125" style="17" customWidth="1"/>
    <col min="12041" max="12287" width="9.28515625" style="17"/>
    <col min="12288" max="12288" width="3.5703125" style="17" customWidth="1"/>
    <col min="12289" max="12289" width="21.28515625" style="17" customWidth="1"/>
    <col min="12290" max="12294" width="9.28515625" style="17"/>
    <col min="12295" max="12295" width="3.28515625" style="17" customWidth="1"/>
    <col min="12296" max="12296" width="4.5703125" style="17" customWidth="1"/>
    <col min="12297" max="12543" width="9.28515625" style="17"/>
    <col min="12544" max="12544" width="3.5703125" style="17" customWidth="1"/>
    <col min="12545" max="12545" width="21.28515625" style="17" customWidth="1"/>
    <col min="12546" max="12550" width="9.28515625" style="17"/>
    <col min="12551" max="12551" width="3.28515625" style="17" customWidth="1"/>
    <col min="12552" max="12552" width="4.5703125" style="17" customWidth="1"/>
    <col min="12553" max="12799" width="9.28515625" style="17"/>
    <col min="12800" max="12800" width="3.5703125" style="17" customWidth="1"/>
    <col min="12801" max="12801" width="21.28515625" style="17" customWidth="1"/>
    <col min="12802" max="12806" width="9.28515625" style="17"/>
    <col min="12807" max="12807" width="3.28515625" style="17" customWidth="1"/>
    <col min="12808" max="12808" width="4.5703125" style="17" customWidth="1"/>
    <col min="12809" max="13055" width="9.28515625" style="17"/>
    <col min="13056" max="13056" width="3.5703125" style="17" customWidth="1"/>
    <col min="13057" max="13057" width="21.28515625" style="17" customWidth="1"/>
    <col min="13058" max="13062" width="9.28515625" style="17"/>
    <col min="13063" max="13063" width="3.28515625" style="17" customWidth="1"/>
    <col min="13064" max="13064" width="4.5703125" style="17" customWidth="1"/>
    <col min="13065" max="13311" width="9.28515625" style="17"/>
    <col min="13312" max="13312" width="3.5703125" style="17" customWidth="1"/>
    <col min="13313" max="13313" width="21.28515625" style="17" customWidth="1"/>
    <col min="13314" max="13318" width="9.28515625" style="17"/>
    <col min="13319" max="13319" width="3.28515625" style="17" customWidth="1"/>
    <col min="13320" max="13320" width="4.5703125" style="17" customWidth="1"/>
    <col min="13321" max="13567" width="9.28515625" style="17"/>
    <col min="13568" max="13568" width="3.5703125" style="17" customWidth="1"/>
    <col min="13569" max="13569" width="21.28515625" style="17" customWidth="1"/>
    <col min="13570" max="13574" width="9.28515625" style="17"/>
    <col min="13575" max="13575" width="3.28515625" style="17" customWidth="1"/>
    <col min="13576" max="13576" width="4.5703125" style="17" customWidth="1"/>
    <col min="13577" max="13823" width="9.28515625" style="17"/>
    <col min="13824" max="13824" width="3.5703125" style="17" customWidth="1"/>
    <col min="13825" max="13825" width="21.28515625" style="17" customWidth="1"/>
    <col min="13826" max="13830" width="9.28515625" style="17"/>
    <col min="13831" max="13831" width="3.28515625" style="17" customWidth="1"/>
    <col min="13832" max="13832" width="4.5703125" style="17" customWidth="1"/>
    <col min="13833" max="14079" width="9.28515625" style="17"/>
    <col min="14080" max="14080" width="3.5703125" style="17" customWidth="1"/>
    <col min="14081" max="14081" width="21.28515625" style="17" customWidth="1"/>
    <col min="14082" max="14086" width="9.28515625" style="17"/>
    <col min="14087" max="14087" width="3.28515625" style="17" customWidth="1"/>
    <col min="14088" max="14088" width="4.5703125" style="17" customWidth="1"/>
    <col min="14089" max="14335" width="9.28515625" style="17"/>
    <col min="14336" max="14336" width="3.5703125" style="17" customWidth="1"/>
    <col min="14337" max="14337" width="21.28515625" style="17" customWidth="1"/>
    <col min="14338" max="14342" width="9.28515625" style="17"/>
    <col min="14343" max="14343" width="3.28515625" style="17" customWidth="1"/>
    <col min="14344" max="14344" width="4.5703125" style="17" customWidth="1"/>
    <col min="14345" max="14591" width="9.28515625" style="17"/>
    <col min="14592" max="14592" width="3.5703125" style="17" customWidth="1"/>
    <col min="14593" max="14593" width="21.28515625" style="17" customWidth="1"/>
    <col min="14594" max="14598" width="9.28515625" style="17"/>
    <col min="14599" max="14599" width="3.28515625" style="17" customWidth="1"/>
    <col min="14600" max="14600" width="4.5703125" style="17" customWidth="1"/>
    <col min="14601" max="14847" width="9.28515625" style="17"/>
    <col min="14848" max="14848" width="3.5703125" style="17" customWidth="1"/>
    <col min="14849" max="14849" width="21.28515625" style="17" customWidth="1"/>
    <col min="14850" max="14854" width="9.28515625" style="17"/>
    <col min="14855" max="14855" width="3.28515625" style="17" customWidth="1"/>
    <col min="14856" max="14856" width="4.5703125" style="17" customWidth="1"/>
    <col min="14857" max="15103" width="9.28515625" style="17"/>
    <col min="15104" max="15104" width="3.5703125" style="17" customWidth="1"/>
    <col min="15105" max="15105" width="21.28515625" style="17" customWidth="1"/>
    <col min="15106" max="15110" width="9.28515625" style="17"/>
    <col min="15111" max="15111" width="3.28515625" style="17" customWidth="1"/>
    <col min="15112" max="15112" width="4.5703125" style="17" customWidth="1"/>
    <col min="15113" max="15359" width="9.28515625" style="17"/>
    <col min="15360" max="15360" width="3.5703125" style="17" customWidth="1"/>
    <col min="15361" max="15361" width="21.28515625" style="17" customWidth="1"/>
    <col min="15362" max="15366" width="9.28515625" style="17"/>
    <col min="15367" max="15367" width="3.28515625" style="17" customWidth="1"/>
    <col min="15368" max="15368" width="4.5703125" style="17" customWidth="1"/>
    <col min="15369" max="15615" width="9.28515625" style="17"/>
    <col min="15616" max="15616" width="3.5703125" style="17" customWidth="1"/>
    <col min="15617" max="15617" width="21.28515625" style="17" customWidth="1"/>
    <col min="15618" max="15622" width="9.28515625" style="17"/>
    <col min="15623" max="15623" width="3.28515625" style="17" customWidth="1"/>
    <col min="15624" max="15624" width="4.5703125" style="17" customWidth="1"/>
    <col min="15625" max="15871" width="9.28515625" style="17"/>
    <col min="15872" max="15872" width="3.5703125" style="17" customWidth="1"/>
    <col min="15873" max="15873" width="21.28515625" style="17" customWidth="1"/>
    <col min="15874" max="15878" width="9.28515625" style="17"/>
    <col min="15879" max="15879" width="3.28515625" style="17" customWidth="1"/>
    <col min="15880" max="15880" width="4.5703125" style="17" customWidth="1"/>
    <col min="15881" max="16127" width="9.28515625" style="17"/>
    <col min="16128" max="16128" width="3.5703125" style="17" customWidth="1"/>
    <col min="16129" max="16129" width="21.28515625" style="17" customWidth="1"/>
    <col min="16130" max="16134" width="9.28515625" style="17"/>
    <col min="16135" max="16135" width="3.28515625" style="17" customWidth="1"/>
    <col min="16136" max="16136" width="4.5703125" style="17" customWidth="1"/>
    <col min="16137" max="16383" width="9.28515625" style="17"/>
    <col min="16384" max="16384" width="9.28515625" style="17" customWidth="1"/>
  </cols>
  <sheetData>
    <row r="1" spans="1:8" ht="67.5" customHeight="1" x14ac:dyDescent="0.2">
      <c r="A1" s="75" t="s">
        <v>488</v>
      </c>
      <c r="B1" s="18"/>
      <c r="C1" s="18"/>
      <c r="D1" s="18"/>
      <c r="E1" s="18"/>
      <c r="F1" s="18"/>
      <c r="G1" s="18"/>
      <c r="H1" s="18"/>
    </row>
    <row r="2" spans="1:8" ht="18.75" x14ac:dyDescent="0.25">
      <c r="A2" s="74" t="s">
        <v>191</v>
      </c>
      <c r="B2" s="18"/>
      <c r="C2" s="18"/>
      <c r="D2" s="18"/>
      <c r="E2" s="18"/>
      <c r="F2" s="18"/>
      <c r="G2" s="18"/>
      <c r="H2" s="18"/>
    </row>
    <row r="3" spans="1:8" ht="259.5" customHeight="1" x14ac:dyDescent="0.2">
      <c r="A3" s="77" t="s">
        <v>486</v>
      </c>
      <c r="B3" s="18"/>
      <c r="C3" s="18"/>
      <c r="D3" s="18"/>
      <c r="E3" s="18"/>
      <c r="F3" s="18"/>
      <c r="G3" s="18"/>
      <c r="H3" s="18"/>
    </row>
    <row r="4" spans="1:8" ht="17.100000000000001" customHeight="1" x14ac:dyDescent="0.2">
      <c r="A4" s="78" t="s">
        <v>131</v>
      </c>
      <c r="B4" s="18"/>
      <c r="C4" s="18"/>
      <c r="D4" s="18"/>
      <c r="E4" s="18"/>
      <c r="F4" s="18"/>
      <c r="G4" s="18"/>
      <c r="H4" s="18"/>
    </row>
    <row r="5" spans="1:8" ht="17.100000000000001" customHeight="1" x14ac:dyDescent="0.2">
      <c r="A5" s="78" t="s">
        <v>135</v>
      </c>
      <c r="B5" s="18"/>
      <c r="C5" s="18"/>
      <c r="D5" s="18"/>
      <c r="E5" s="18"/>
      <c r="F5" s="18"/>
      <c r="G5" s="18"/>
      <c r="H5" s="18"/>
    </row>
    <row r="6" spans="1:8" ht="17.100000000000001" customHeight="1" x14ac:dyDescent="0.25">
      <c r="A6" s="79" t="s">
        <v>136</v>
      </c>
      <c r="B6" s="18"/>
      <c r="C6" s="18"/>
      <c r="D6" s="18"/>
      <c r="E6" s="18"/>
      <c r="F6" s="18"/>
      <c r="G6" s="18"/>
      <c r="H6" s="18"/>
    </row>
    <row r="7" spans="1:8" ht="17.100000000000001" customHeight="1" x14ac:dyDescent="0.2">
      <c r="A7" s="78" t="s">
        <v>444</v>
      </c>
    </row>
    <row r="8" spans="1:8" ht="17.100000000000001" customHeight="1" x14ac:dyDescent="0.25">
      <c r="A8" s="79" t="s">
        <v>132</v>
      </c>
    </row>
    <row r="9" spans="1:8" ht="17.100000000000001" customHeight="1" x14ac:dyDescent="0.2">
      <c r="A9" s="80" t="s">
        <v>445</v>
      </c>
    </row>
    <row r="10" spans="1:8" ht="17.100000000000001" customHeight="1" x14ac:dyDescent="0.25">
      <c r="A10" s="79" t="s">
        <v>132</v>
      </c>
    </row>
    <row r="11" spans="1:8" ht="17.100000000000001" customHeight="1" x14ac:dyDescent="0.2">
      <c r="A11" s="18" t="s">
        <v>133</v>
      </c>
    </row>
    <row r="12" spans="1:8" ht="17.100000000000001" customHeight="1" x14ac:dyDescent="0.25">
      <c r="A12" s="79" t="s">
        <v>137</v>
      </c>
    </row>
    <row r="13" spans="1:8" ht="17.100000000000001" customHeight="1" x14ac:dyDescent="0.2">
      <c r="A13" s="18" t="s">
        <v>134</v>
      </c>
    </row>
    <row r="14" spans="1:8" ht="17.100000000000001" customHeight="1" x14ac:dyDescent="0.25">
      <c r="A14" s="79" t="s">
        <v>138</v>
      </c>
    </row>
    <row r="15" spans="1:8" ht="17.100000000000001" customHeight="1" x14ac:dyDescent="0.2">
      <c r="A15" s="18" t="s">
        <v>153</v>
      </c>
    </row>
    <row r="16" spans="1:8" ht="17.100000000000001" customHeight="1" x14ac:dyDescent="0.25">
      <c r="A16" s="79" t="s">
        <v>154</v>
      </c>
    </row>
    <row r="17" spans="1:1" ht="17.100000000000001" customHeight="1" x14ac:dyDescent="0.2">
      <c r="A17" s="18"/>
    </row>
    <row r="18" spans="1:1" ht="17.100000000000001" customHeight="1" x14ac:dyDescent="0.2">
      <c r="A18" s="18"/>
    </row>
    <row r="19" spans="1:1" ht="252.6" customHeight="1" x14ac:dyDescent="0.2"/>
    <row r="20" spans="1:1" ht="252.6" customHeight="1" x14ac:dyDescent="0.2"/>
    <row r="21" spans="1:1" ht="252.6" customHeight="1" x14ac:dyDescent="0.2"/>
    <row r="22" spans="1:1" ht="252.6" customHeight="1" x14ac:dyDescent="0.2"/>
    <row r="23" spans="1:1" ht="252.6" customHeight="1" x14ac:dyDescent="0.2"/>
    <row r="24" spans="1:1" ht="252.6" customHeight="1" x14ac:dyDescent="0.2"/>
    <row r="25" spans="1:1" ht="252.6" customHeight="1" x14ac:dyDescent="0.2"/>
    <row r="26" spans="1:1" ht="252.6" customHeight="1" x14ac:dyDescent="0.2"/>
    <row r="27" spans="1:1" ht="252.6" customHeight="1" x14ac:dyDescent="0.2"/>
    <row r="28" spans="1:1" ht="252.6" customHeight="1" x14ac:dyDescent="0.2"/>
    <row r="29" spans="1:1" ht="252.6" customHeight="1" x14ac:dyDescent="0.2"/>
    <row r="30" spans="1:1" ht="252.6" customHeight="1" x14ac:dyDescent="0.2"/>
    <row r="31" spans="1:1" ht="252.6" customHeight="1" x14ac:dyDescent="0.2"/>
    <row r="32" spans="1:1" ht="252.6" customHeight="1" x14ac:dyDescent="0.2"/>
    <row r="33" ht="252.6" customHeight="1" x14ac:dyDescent="0.2"/>
    <row r="34" ht="252.6" customHeight="1" x14ac:dyDescent="0.2"/>
    <row r="35" ht="252.6" customHeight="1" x14ac:dyDescent="0.2"/>
    <row r="36" ht="252.6" customHeight="1" x14ac:dyDescent="0.2"/>
  </sheetData>
  <sheetProtection formatCells="0" formatColumns="0" formatRows="0" insertColumns="0" insertRows="0" insertHyperlinks="0" deleteColumns="0" deleteRows="0" sort="0" autoFilter="0" pivotTables="0"/>
  <hyperlinks>
    <hyperlink ref="A7" r:id="rId1" display="https://database.passivehouse.com/en/components/" xr:uid="{41B5ADED-01A7-44FA-9EC2-EFB893B14769}"/>
    <hyperlink ref="A8" r:id="rId2" display="https://database.passivehouse.com/en/components/" xr:uid="{AB65ABB2-32E6-4641-B6B1-F3ABBFFAAF7A}"/>
    <hyperlink ref="A10" r:id="rId3" display="https://database.passivehouse.com/en/components/" xr:uid="{AB950085-BB08-4D56-9C39-4C0EC6B0C692}"/>
    <hyperlink ref="A12" r:id="rId4" display="https://passipedia.org/" xr:uid="{1A894CE1-A715-4EF8-AC53-62327A1C8F4B}"/>
    <hyperlink ref="A14" r:id="rId5" display="https://www.passivhaustrust.org.uk/" xr:uid="{BFEE4B04-883E-45F3-81FE-4831ADD4241C}"/>
    <hyperlink ref="A16" r:id="rId6" display="https://passivehouse.com/05_service/02_tools/02_tools.htm" xr:uid="{8C7AD225-D4F1-40D8-8187-EF24983911E3}"/>
  </hyperlinks>
  <pageMargins left="0.75" right="0.75" top="1" bottom="1" header="0.5" footer="0.5"/>
  <pageSetup paperSize="185" orientation="portrait" r:id="rId7"/>
  <headerFooter alignWithMargins="0">
    <oddHeader>&amp;LWARM: Low Energy Building Practice&amp;R&amp;A</oddHeader>
    <oddFooter>&amp;L01752 542 546 &amp;Rinfo@peterwarm.co.uk</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C47"/>
  <sheetViews>
    <sheetView view="pageBreakPreview" topLeftCell="A11" zoomScale="80" zoomScaleNormal="80" zoomScaleSheetLayoutView="80" workbookViewId="0">
      <selection activeCell="L28" sqref="L28:R43"/>
    </sheetView>
  </sheetViews>
  <sheetFormatPr defaultColWidth="9.28515625" defaultRowHeight="15" x14ac:dyDescent="0.25"/>
  <cols>
    <col min="1" max="16384" width="9.28515625" style="12"/>
  </cols>
  <sheetData>
    <row r="1" spans="1:29" ht="18.75" x14ac:dyDescent="0.25">
      <c r="A1" s="74" t="s">
        <v>416</v>
      </c>
      <c r="B1" s="21"/>
      <c r="C1" s="21"/>
      <c r="D1" s="22"/>
      <c r="E1" s="22"/>
      <c r="F1" s="22"/>
      <c r="G1" s="22"/>
      <c r="H1" s="22"/>
      <c r="I1" s="22"/>
      <c r="J1" s="22"/>
      <c r="K1" s="22"/>
      <c r="L1" s="22"/>
      <c r="M1" s="22"/>
      <c r="N1" s="22"/>
      <c r="O1" s="22"/>
      <c r="P1" s="22"/>
      <c r="Q1" s="22"/>
      <c r="R1" s="22"/>
      <c r="S1" s="22"/>
      <c r="T1" s="22"/>
      <c r="U1" s="22"/>
      <c r="V1" s="386" t="s">
        <v>126</v>
      </c>
      <c r="W1" s="386"/>
      <c r="X1" s="386"/>
      <c r="Y1" s="22"/>
      <c r="Z1" s="22"/>
      <c r="AA1" s="22"/>
      <c r="AB1" s="22"/>
      <c r="AC1" s="22"/>
    </row>
    <row r="2" spans="1:29" ht="17.649999999999999" customHeight="1" x14ac:dyDescent="0.25">
      <c r="A2" s="119" t="s">
        <v>438</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row>
    <row r="3" spans="1:29" ht="17.649999999999999" customHeight="1" x14ac:dyDescent="0.25">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row>
    <row r="4" spans="1:29" ht="17.649999999999999" customHeight="1" x14ac:dyDescent="0.2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17.649999999999999" customHeight="1"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17.649999999999999" customHeight="1" x14ac:dyDescent="0.2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row>
    <row r="7" spans="1:29" ht="17.649999999999999" customHeight="1" x14ac:dyDescent="0.25">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row>
    <row r="8" spans="1:29" ht="17.649999999999999" customHeight="1" x14ac:dyDescent="0.25">
      <c r="A8" s="22"/>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ht="17.649999999999999" customHeight="1" x14ac:dyDescent="0.2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row>
    <row r="10" spans="1:29" ht="17.649999999999999" customHeight="1"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row>
    <row r="11" spans="1:29" ht="17.649999999999999" customHeight="1" x14ac:dyDescent="0.25">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row>
    <row r="12" spans="1:29" ht="17.649999999999999" customHeight="1" x14ac:dyDescent="0.2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row>
    <row r="13" spans="1:29" ht="17.649999999999999" customHeight="1"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row>
    <row r="14" spans="1:29" ht="17.649999999999999" customHeight="1" x14ac:dyDescent="0.2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7.649999999999999" customHeight="1" x14ac:dyDescent="0.2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7.649999999999999" customHeight="1" x14ac:dyDescent="0.2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7.649999999999999" customHeight="1"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7.649999999999999" customHeight="1"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7.649999999999999" customHeight="1"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7.649999999999999" customHeight="1"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7.649999999999999" customHeight="1"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7.649999999999999" customHeight="1"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7.649999999999999" customHeight="1" x14ac:dyDescent="0.2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7.649999999999999"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7.649999999999999" customHeight="1"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7.649999999999999" customHeight="1" x14ac:dyDescent="0.3">
      <c r="A26" s="22"/>
      <c r="B26" s="22"/>
      <c r="C26" s="22"/>
      <c r="D26" s="22"/>
      <c r="E26" s="22"/>
      <c r="F26" s="22"/>
      <c r="G26" s="22"/>
      <c r="H26" s="22"/>
      <c r="I26" s="22"/>
      <c r="J26" s="22"/>
      <c r="K26" s="22"/>
      <c r="L26" s="22"/>
      <c r="M26" s="22"/>
      <c r="N26" s="22"/>
      <c r="O26" s="19"/>
      <c r="P26" s="22"/>
      <c r="Q26" s="22"/>
      <c r="R26" s="22"/>
      <c r="S26" s="22"/>
      <c r="T26" s="22"/>
      <c r="U26" s="22"/>
      <c r="V26" s="22"/>
      <c r="W26" s="22"/>
      <c r="X26" s="22"/>
      <c r="Y26" s="22"/>
      <c r="Z26" s="22"/>
      <c r="AA26" s="22"/>
      <c r="AB26" s="22"/>
      <c r="AC26" s="22"/>
    </row>
    <row r="27" spans="1:29" ht="17.649999999999999" customHeight="1" thickBot="1" x14ac:dyDescent="0.3">
      <c r="A27" s="22"/>
      <c r="B27" s="22"/>
      <c r="C27" s="22"/>
      <c r="D27" s="22"/>
      <c r="E27" s="22"/>
      <c r="F27" s="22"/>
      <c r="G27" s="22"/>
      <c r="H27" s="22"/>
      <c r="I27" s="22"/>
      <c r="J27" s="22"/>
      <c r="K27" s="22"/>
      <c r="L27" s="21"/>
      <c r="M27" s="22"/>
      <c r="N27" s="22"/>
      <c r="O27" s="22"/>
      <c r="P27" s="22"/>
      <c r="Q27" s="22"/>
      <c r="R27" s="22"/>
      <c r="S27" s="22"/>
      <c r="T27" s="22"/>
      <c r="U27" s="22"/>
      <c r="V27" s="22"/>
      <c r="W27" s="22"/>
      <c r="X27" s="22"/>
      <c r="Y27" s="22"/>
      <c r="Z27" s="22"/>
      <c r="AA27" s="22"/>
      <c r="AB27" s="22"/>
      <c r="AC27" s="22"/>
    </row>
    <row r="28" spans="1:29" ht="17.649999999999999" customHeight="1" thickTop="1" x14ac:dyDescent="0.3">
      <c r="A28" s="22"/>
      <c r="B28" s="338" t="s">
        <v>427</v>
      </c>
      <c r="C28" s="22"/>
      <c r="D28" s="22"/>
      <c r="E28" s="22"/>
      <c r="F28" s="22"/>
      <c r="G28" s="22"/>
      <c r="H28" s="22"/>
      <c r="I28" s="22"/>
      <c r="J28" s="22"/>
      <c r="K28" s="22"/>
      <c r="L28" s="387" t="s">
        <v>469</v>
      </c>
      <c r="M28" s="388"/>
      <c r="N28" s="388"/>
      <c r="O28" s="388"/>
      <c r="P28" s="388"/>
      <c r="Q28" s="388"/>
      <c r="R28" s="389"/>
      <c r="S28" s="22"/>
      <c r="T28" s="22"/>
      <c r="U28" s="22"/>
      <c r="V28" s="22"/>
      <c r="W28" s="22"/>
      <c r="X28" s="22"/>
      <c r="Y28" s="22"/>
      <c r="Z28" s="22"/>
      <c r="AA28" s="22"/>
      <c r="AB28" s="22"/>
      <c r="AC28" s="22"/>
    </row>
    <row r="29" spans="1:29" ht="17.649999999999999" customHeight="1" x14ac:dyDescent="0.25">
      <c r="A29" s="22"/>
      <c r="B29" s="22"/>
      <c r="C29" s="22"/>
      <c r="D29" s="22"/>
      <c r="E29" s="22"/>
      <c r="F29" s="22"/>
      <c r="G29" s="22"/>
      <c r="H29" s="22"/>
      <c r="I29" s="22"/>
      <c r="J29" s="22"/>
      <c r="K29" s="22"/>
      <c r="L29" s="390"/>
      <c r="M29" s="391"/>
      <c r="N29" s="391"/>
      <c r="O29" s="391"/>
      <c r="P29" s="391"/>
      <c r="Q29" s="391"/>
      <c r="R29" s="392"/>
      <c r="S29" s="22"/>
      <c r="T29" s="22"/>
      <c r="U29" s="22"/>
      <c r="V29" s="22"/>
      <c r="W29" s="22"/>
      <c r="X29" s="22"/>
      <c r="Y29" s="22"/>
      <c r="Z29" s="22"/>
      <c r="AA29" s="22"/>
      <c r="AB29" s="22"/>
      <c r="AC29" s="22"/>
    </row>
    <row r="30" spans="1:29" ht="17.649999999999999" customHeight="1" x14ac:dyDescent="0.25">
      <c r="A30" s="22"/>
      <c r="B30" s="119"/>
      <c r="C30" s="22"/>
      <c r="D30" s="22"/>
      <c r="E30" s="22"/>
      <c r="F30" s="22"/>
      <c r="G30" s="22"/>
      <c r="H30" s="22"/>
      <c r="I30" s="22"/>
      <c r="J30" s="22"/>
      <c r="K30" s="22"/>
      <c r="L30" s="390"/>
      <c r="M30" s="391"/>
      <c r="N30" s="391"/>
      <c r="O30" s="391"/>
      <c r="P30" s="391"/>
      <c r="Q30" s="391"/>
      <c r="R30" s="392"/>
      <c r="S30" s="22"/>
      <c r="T30" s="22"/>
      <c r="U30" s="22"/>
      <c r="V30" s="22"/>
      <c r="W30" s="22"/>
      <c r="X30" s="22"/>
      <c r="Y30" s="22"/>
      <c r="Z30" s="22"/>
      <c r="AA30" s="22"/>
      <c r="AB30" s="22"/>
      <c r="AC30" s="22"/>
    </row>
    <row r="31" spans="1:29" ht="17.649999999999999" customHeight="1" x14ac:dyDescent="0.25">
      <c r="A31" s="22"/>
      <c r="B31" s="22"/>
      <c r="C31" s="22"/>
      <c r="D31" s="22"/>
      <c r="E31" s="22"/>
      <c r="F31" s="22"/>
      <c r="G31" s="22"/>
      <c r="H31" s="22"/>
      <c r="I31" s="22"/>
      <c r="J31" s="22"/>
      <c r="K31" s="22"/>
      <c r="L31" s="390"/>
      <c r="M31" s="391"/>
      <c r="N31" s="391"/>
      <c r="O31" s="391"/>
      <c r="P31" s="391"/>
      <c r="Q31" s="391"/>
      <c r="R31" s="392"/>
      <c r="S31" s="22"/>
      <c r="T31" s="22"/>
      <c r="U31" s="22"/>
      <c r="V31" s="22"/>
      <c r="W31" s="22"/>
      <c r="X31" s="22"/>
      <c r="Y31" s="22"/>
      <c r="Z31" s="22"/>
      <c r="AA31" s="22"/>
      <c r="AB31" s="22"/>
      <c r="AC31" s="22"/>
    </row>
    <row r="32" spans="1:29" ht="17.649999999999999" customHeight="1" x14ac:dyDescent="0.25">
      <c r="A32" s="22"/>
      <c r="B32" s="22"/>
      <c r="C32" s="22"/>
      <c r="D32" s="22"/>
      <c r="E32" s="22"/>
      <c r="F32" s="22"/>
      <c r="G32" s="22"/>
      <c r="H32" s="22"/>
      <c r="I32" s="22"/>
      <c r="J32" s="22"/>
      <c r="K32" s="22"/>
      <c r="L32" s="390"/>
      <c r="M32" s="391"/>
      <c r="N32" s="391"/>
      <c r="O32" s="391"/>
      <c r="P32" s="391"/>
      <c r="Q32" s="391"/>
      <c r="R32" s="392"/>
      <c r="S32" s="22"/>
      <c r="T32" s="22"/>
      <c r="U32" s="22"/>
      <c r="V32" s="22"/>
      <c r="W32" s="22"/>
      <c r="X32" s="22"/>
      <c r="Y32" s="22"/>
      <c r="Z32" s="22"/>
      <c r="AA32" s="22"/>
      <c r="AB32" s="22"/>
      <c r="AC32" s="22"/>
    </row>
    <row r="33" spans="1:29" ht="17.649999999999999" customHeight="1" x14ac:dyDescent="0.25">
      <c r="A33" s="22"/>
      <c r="B33" s="22"/>
      <c r="C33" s="22"/>
      <c r="D33" s="22"/>
      <c r="E33" s="22"/>
      <c r="F33" s="22"/>
      <c r="G33" s="22"/>
      <c r="H33" s="22"/>
      <c r="I33" s="22"/>
      <c r="J33" s="22"/>
      <c r="K33" s="22"/>
      <c r="L33" s="390"/>
      <c r="M33" s="391"/>
      <c r="N33" s="391"/>
      <c r="O33" s="391"/>
      <c r="P33" s="391"/>
      <c r="Q33" s="391"/>
      <c r="R33" s="392"/>
      <c r="S33" s="22"/>
      <c r="T33" s="22"/>
      <c r="U33" s="22"/>
      <c r="V33" s="22"/>
      <c r="W33" s="22"/>
      <c r="X33" s="22"/>
      <c r="Y33" s="22"/>
      <c r="Z33" s="22"/>
      <c r="AA33" s="22"/>
      <c r="AB33" s="22"/>
      <c r="AC33" s="22"/>
    </row>
    <row r="34" spans="1:29" ht="17.649999999999999" customHeight="1" x14ac:dyDescent="0.25">
      <c r="A34" s="22"/>
      <c r="B34" s="22"/>
      <c r="C34" s="22"/>
      <c r="D34" s="22"/>
      <c r="E34" s="22"/>
      <c r="F34" s="22"/>
      <c r="G34" s="22"/>
      <c r="H34" s="22"/>
      <c r="I34" s="22"/>
      <c r="J34" s="22"/>
      <c r="K34" s="22"/>
      <c r="L34" s="390"/>
      <c r="M34" s="391"/>
      <c r="N34" s="391"/>
      <c r="O34" s="391"/>
      <c r="P34" s="391"/>
      <c r="Q34" s="391"/>
      <c r="R34" s="392"/>
      <c r="S34" s="22"/>
      <c r="T34" s="22"/>
      <c r="U34" s="22"/>
      <c r="V34" s="22"/>
      <c r="W34" s="22"/>
      <c r="X34" s="22"/>
      <c r="Y34" s="22"/>
      <c r="Z34" s="22"/>
      <c r="AA34" s="22"/>
      <c r="AB34" s="22"/>
      <c r="AC34" s="22"/>
    </row>
    <row r="35" spans="1:29" ht="17.649999999999999" customHeight="1" x14ac:dyDescent="0.25">
      <c r="A35" s="22"/>
      <c r="B35" s="22"/>
      <c r="C35" s="22"/>
      <c r="D35" s="22"/>
      <c r="E35" s="22"/>
      <c r="F35" s="22"/>
      <c r="G35" s="22"/>
      <c r="H35" s="22"/>
      <c r="I35" s="22"/>
      <c r="J35" s="22"/>
      <c r="K35" s="22"/>
      <c r="L35" s="390"/>
      <c r="M35" s="391"/>
      <c r="N35" s="391"/>
      <c r="O35" s="391"/>
      <c r="P35" s="391"/>
      <c r="Q35" s="391"/>
      <c r="R35" s="392"/>
      <c r="S35" s="22"/>
      <c r="T35" s="22"/>
      <c r="U35" s="22"/>
      <c r="V35" s="22"/>
      <c r="W35" s="22"/>
      <c r="X35" s="22"/>
      <c r="Y35" s="22"/>
      <c r="Z35" s="22"/>
      <c r="AA35" s="22"/>
      <c r="AB35" s="22"/>
      <c r="AC35" s="22"/>
    </row>
    <row r="36" spans="1:29" ht="17.649999999999999" customHeight="1" x14ac:dyDescent="0.25">
      <c r="A36" s="22"/>
      <c r="B36" s="22"/>
      <c r="C36" s="22"/>
      <c r="D36" s="22"/>
      <c r="E36" s="22"/>
      <c r="F36" s="22"/>
      <c r="G36" s="22"/>
      <c r="H36" s="22"/>
      <c r="I36" s="22"/>
      <c r="J36" s="22"/>
      <c r="K36" s="22"/>
      <c r="L36" s="390"/>
      <c r="M36" s="391"/>
      <c r="N36" s="391"/>
      <c r="O36" s="391"/>
      <c r="P36" s="391"/>
      <c r="Q36" s="391"/>
      <c r="R36" s="392"/>
      <c r="S36" s="22"/>
      <c r="T36" s="22"/>
      <c r="U36" s="22"/>
      <c r="V36" s="22"/>
      <c r="W36" s="22"/>
      <c r="X36" s="22"/>
      <c r="Y36" s="22"/>
      <c r="Z36" s="22"/>
      <c r="AA36" s="22"/>
      <c r="AB36" s="22"/>
      <c r="AC36" s="22"/>
    </row>
    <row r="37" spans="1:29" ht="17.649999999999999" customHeight="1" x14ac:dyDescent="0.25">
      <c r="A37" s="22"/>
      <c r="B37" s="22"/>
      <c r="C37" s="22"/>
      <c r="D37" s="22"/>
      <c r="E37" s="22"/>
      <c r="F37" s="22"/>
      <c r="G37" s="22"/>
      <c r="H37" s="22"/>
      <c r="I37" s="22"/>
      <c r="J37" s="22"/>
      <c r="K37" s="22"/>
      <c r="L37" s="390"/>
      <c r="M37" s="391"/>
      <c r="N37" s="391"/>
      <c r="O37" s="391"/>
      <c r="P37" s="391"/>
      <c r="Q37" s="391"/>
      <c r="R37" s="392"/>
      <c r="S37" s="22"/>
      <c r="T37" s="22"/>
      <c r="U37" s="22"/>
      <c r="V37" s="22"/>
      <c r="W37" s="22"/>
      <c r="X37" s="22"/>
      <c r="Y37" s="22"/>
      <c r="Z37" s="22"/>
      <c r="AA37" s="22"/>
      <c r="AB37" s="22"/>
      <c r="AC37" s="22"/>
    </row>
    <row r="38" spans="1:29" ht="17.649999999999999" customHeight="1" x14ac:dyDescent="0.25">
      <c r="A38" s="22"/>
      <c r="B38" s="22"/>
      <c r="C38" s="22"/>
      <c r="D38" s="22"/>
      <c r="E38" s="22"/>
      <c r="F38" s="22"/>
      <c r="G38" s="22"/>
      <c r="H38" s="22"/>
      <c r="I38" s="22"/>
      <c r="J38" s="22"/>
      <c r="K38" s="22"/>
      <c r="L38" s="390"/>
      <c r="M38" s="391"/>
      <c r="N38" s="391"/>
      <c r="O38" s="391"/>
      <c r="P38" s="391"/>
      <c r="Q38" s="391"/>
      <c r="R38" s="392"/>
      <c r="S38" s="22"/>
      <c r="T38" s="22"/>
      <c r="U38" s="22"/>
      <c r="V38" s="22"/>
      <c r="W38" s="22"/>
      <c r="X38" s="22"/>
      <c r="Y38" s="22"/>
      <c r="Z38" s="22"/>
      <c r="AA38" s="22"/>
      <c r="AB38" s="22"/>
      <c r="AC38" s="22"/>
    </row>
    <row r="39" spans="1:29" ht="17.649999999999999" customHeight="1" x14ac:dyDescent="0.25">
      <c r="A39" s="22"/>
      <c r="B39" s="22"/>
      <c r="C39" s="22"/>
      <c r="D39" s="22"/>
      <c r="E39" s="22"/>
      <c r="F39" s="22"/>
      <c r="G39" s="22"/>
      <c r="H39" s="22"/>
      <c r="I39" s="22"/>
      <c r="J39" s="22"/>
      <c r="K39" s="22"/>
      <c r="L39" s="390"/>
      <c r="M39" s="391"/>
      <c r="N39" s="391"/>
      <c r="O39" s="391"/>
      <c r="P39" s="391"/>
      <c r="Q39" s="391"/>
      <c r="R39" s="392"/>
      <c r="S39" s="22"/>
      <c r="T39" s="22"/>
      <c r="U39" s="22"/>
      <c r="V39" s="22"/>
      <c r="W39" s="22"/>
      <c r="X39" s="22"/>
      <c r="Y39" s="22"/>
      <c r="Z39" s="22"/>
      <c r="AA39" s="22"/>
      <c r="AB39" s="22"/>
      <c r="AC39" s="22"/>
    </row>
    <row r="40" spans="1:29" ht="17.649999999999999" customHeight="1" x14ac:dyDescent="0.25">
      <c r="A40" s="22"/>
      <c r="B40" s="22"/>
      <c r="C40" s="22"/>
      <c r="D40" s="22"/>
      <c r="E40" s="22"/>
      <c r="F40" s="22"/>
      <c r="G40" s="22"/>
      <c r="H40" s="22"/>
      <c r="I40" s="22"/>
      <c r="J40" s="22"/>
      <c r="K40" s="22"/>
      <c r="L40" s="390"/>
      <c r="M40" s="391"/>
      <c r="N40" s="391"/>
      <c r="O40" s="391"/>
      <c r="P40" s="391"/>
      <c r="Q40" s="391"/>
      <c r="R40" s="392"/>
      <c r="S40" s="22"/>
      <c r="T40" s="22"/>
      <c r="U40" s="22"/>
      <c r="V40" s="22"/>
      <c r="W40" s="22"/>
      <c r="X40" s="22"/>
      <c r="Y40" s="22"/>
      <c r="Z40" s="22"/>
      <c r="AA40" s="22"/>
      <c r="AB40" s="22"/>
      <c r="AC40" s="22"/>
    </row>
    <row r="41" spans="1:29" ht="17.649999999999999" customHeight="1" x14ac:dyDescent="0.25">
      <c r="A41" s="22"/>
      <c r="B41" s="22"/>
      <c r="C41" s="22"/>
      <c r="D41" s="22"/>
      <c r="E41" s="22"/>
      <c r="F41" s="22"/>
      <c r="G41" s="22"/>
      <c r="H41" s="22"/>
      <c r="I41" s="22"/>
      <c r="J41" s="22"/>
      <c r="K41" s="22"/>
      <c r="L41" s="390"/>
      <c r="M41" s="391"/>
      <c r="N41" s="391"/>
      <c r="O41" s="391"/>
      <c r="P41" s="391"/>
      <c r="Q41" s="391"/>
      <c r="R41" s="392"/>
      <c r="S41" s="22"/>
      <c r="T41" s="22"/>
      <c r="U41" s="22"/>
      <c r="V41" s="22"/>
      <c r="W41" s="22"/>
      <c r="X41" s="22"/>
      <c r="Y41" s="22"/>
      <c r="Z41" s="22"/>
      <c r="AA41" s="22"/>
      <c r="AB41" s="22"/>
      <c r="AC41" s="22"/>
    </row>
    <row r="42" spans="1:29" ht="17.649999999999999" customHeight="1" x14ac:dyDescent="0.25">
      <c r="A42" s="22"/>
      <c r="B42" s="22"/>
      <c r="C42" s="22"/>
      <c r="D42" s="22"/>
      <c r="E42" s="22"/>
      <c r="F42" s="22"/>
      <c r="G42" s="22"/>
      <c r="H42" s="22"/>
      <c r="I42" s="22"/>
      <c r="J42" s="22"/>
      <c r="K42" s="22"/>
      <c r="L42" s="390"/>
      <c r="M42" s="391"/>
      <c r="N42" s="391"/>
      <c r="O42" s="391"/>
      <c r="P42" s="391"/>
      <c r="Q42" s="391"/>
      <c r="R42" s="392"/>
      <c r="S42" s="22"/>
      <c r="T42" s="22"/>
      <c r="U42" s="22"/>
      <c r="V42" s="22"/>
      <c r="W42" s="22"/>
      <c r="X42" s="22"/>
      <c r="Y42" s="22"/>
      <c r="Z42" s="22"/>
      <c r="AA42" s="22"/>
      <c r="AB42" s="22"/>
      <c r="AC42" s="22"/>
    </row>
    <row r="43" spans="1:29" ht="17.649999999999999" customHeight="1" thickBot="1" x14ac:dyDescent="0.3">
      <c r="A43" s="22"/>
      <c r="B43" s="22"/>
      <c r="C43" s="22"/>
      <c r="D43" s="22"/>
      <c r="E43" s="22"/>
      <c r="F43" s="22"/>
      <c r="G43" s="22"/>
      <c r="H43" s="22"/>
      <c r="I43" s="22"/>
      <c r="J43" s="22"/>
      <c r="K43" s="22"/>
      <c r="L43" s="393"/>
      <c r="M43" s="394"/>
      <c r="N43" s="394"/>
      <c r="O43" s="394"/>
      <c r="P43" s="394"/>
      <c r="Q43" s="394"/>
      <c r="R43" s="395"/>
      <c r="S43" s="22"/>
      <c r="T43" s="22"/>
      <c r="U43" s="22"/>
      <c r="V43" s="22"/>
      <c r="W43" s="22"/>
      <c r="X43" s="22"/>
      <c r="Y43" s="22"/>
      <c r="Z43" s="22"/>
      <c r="AA43" s="22"/>
      <c r="AB43" s="22"/>
      <c r="AC43" s="22"/>
    </row>
    <row r="44" spans="1:29" ht="17.649999999999999" customHeight="1" thickTop="1"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7.649999999999999" customHeight="1"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x14ac:dyDescent="0.2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sheetData>
  <mergeCells count="2">
    <mergeCell ref="V1:X1"/>
    <mergeCell ref="L28:R43"/>
  </mergeCells>
  <hyperlinks>
    <hyperlink ref="V1:X1" location="'Heating Demand'!A1" display="Back to heat demand summary" xr:uid="{00000000-0004-0000-0500-000000000000}"/>
  </hyperlinks>
  <pageMargins left="0.70866141732283472" right="0.70866141732283472" top="0.74803149606299213" bottom="0.74803149606299213" header="0.31496062992125984" footer="0.31496062992125984"/>
  <pageSetup paperSize="9" scale="59" orientation="landscape" horizont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D10"/>
  <sheetViews>
    <sheetView view="pageBreakPreview" zoomScale="112" zoomScaleNormal="90" zoomScaleSheetLayoutView="112" workbookViewId="0">
      <selection activeCell="F6" sqref="F6"/>
    </sheetView>
  </sheetViews>
  <sheetFormatPr defaultColWidth="9.28515625" defaultRowHeight="15" x14ac:dyDescent="0.25"/>
  <cols>
    <col min="1" max="1" width="3" style="13" customWidth="1"/>
    <col min="2" max="2" width="72.42578125" style="13" customWidth="1"/>
    <col min="3" max="3" width="97.28515625" style="13" customWidth="1"/>
    <col min="4" max="16384" width="9.28515625" style="13"/>
  </cols>
  <sheetData>
    <row r="1" spans="1:4" ht="18.75" x14ac:dyDescent="0.25">
      <c r="A1" s="74" t="s">
        <v>62</v>
      </c>
      <c r="B1" s="74"/>
      <c r="C1" s="22"/>
    </row>
    <row r="2" spans="1:4" x14ac:dyDescent="0.25">
      <c r="A2" s="22"/>
      <c r="B2" s="25"/>
      <c r="C2" s="25"/>
      <c r="D2" s="16"/>
    </row>
    <row r="3" spans="1:4" ht="228.6" customHeight="1" x14ac:dyDescent="0.25">
      <c r="A3" s="22"/>
      <c r="B3" s="341" t="s">
        <v>483</v>
      </c>
      <c r="C3" s="25"/>
      <c r="D3" s="16"/>
    </row>
    <row r="4" spans="1:4" x14ac:dyDescent="0.25">
      <c r="A4" s="22"/>
      <c r="B4" s="22"/>
      <c r="C4" s="22"/>
    </row>
    <row r="5" spans="1:4" x14ac:dyDescent="0.25">
      <c r="A5" s="22"/>
      <c r="B5" s="22" t="s">
        <v>192</v>
      </c>
      <c r="C5" s="22"/>
    </row>
    <row r="6" spans="1:4" x14ac:dyDescent="0.25">
      <c r="A6" s="22"/>
      <c r="B6" s="79" t="s">
        <v>154</v>
      </c>
      <c r="C6" s="22"/>
    </row>
    <row r="7" spans="1:4" x14ac:dyDescent="0.25">
      <c r="A7" s="22"/>
      <c r="B7" s="22" t="s">
        <v>428</v>
      </c>
      <c r="C7" s="22"/>
    </row>
    <row r="8" spans="1:4" x14ac:dyDescent="0.25">
      <c r="A8" s="22"/>
      <c r="B8" s="26" t="s">
        <v>193</v>
      </c>
      <c r="C8" s="22"/>
    </row>
    <row r="9" spans="1:4" x14ac:dyDescent="0.25">
      <c r="A9" s="22"/>
      <c r="B9" s="22" t="s">
        <v>194</v>
      </c>
      <c r="C9" s="22"/>
    </row>
    <row r="10" spans="1:4" x14ac:dyDescent="0.25">
      <c r="A10" s="22"/>
      <c r="B10" s="79" t="s">
        <v>195</v>
      </c>
      <c r="C10" s="22"/>
    </row>
  </sheetData>
  <hyperlinks>
    <hyperlink ref="B6" r:id="rId1" display="https://passivehouse.com/05_service/02_tools/02_tools.htm" xr:uid="{00B79CE8-5F1D-4D83-85BD-8D502E13F518}"/>
    <hyperlink ref="B8" r:id="rId2" xr:uid="{CF9F492A-DFE8-421A-A246-1BE764C356A6}"/>
    <hyperlink ref="B10" r:id="rId3" display="https://detail-library.firstinarchitecture.co.uk/" xr:uid="{75BB4397-6361-45C5-8D1E-4AA2BB028A50}"/>
  </hyperlinks>
  <pageMargins left="0.7" right="0.7" top="0.75" bottom="0.75" header="0.3" footer="0.3"/>
  <pageSetup paperSize="9" scale="50" orientation="portrait" horizontalDpi="4294967294"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3A3F-1602-45A0-971C-F5A7324E9D3D}">
  <sheetPr>
    <tabColor rgb="FFFFC000"/>
    <pageSetUpPr fitToPage="1"/>
  </sheetPr>
  <dimension ref="A1:G53"/>
  <sheetViews>
    <sheetView view="pageBreakPreview" topLeftCell="A8" zoomScaleNormal="80" zoomScaleSheetLayoutView="100" workbookViewId="0"/>
  </sheetViews>
  <sheetFormatPr defaultColWidth="9.28515625" defaultRowHeight="15" x14ac:dyDescent="0.25"/>
  <cols>
    <col min="1" max="1" width="3.7109375" style="15" customWidth="1"/>
    <col min="2" max="2" width="39.42578125" style="15" customWidth="1"/>
    <col min="3" max="3" width="3.28515625" style="15" customWidth="1"/>
    <col min="4" max="4" width="153.28515625" style="15" customWidth="1"/>
    <col min="5" max="16384" width="9.28515625" style="15"/>
  </cols>
  <sheetData>
    <row r="1" spans="1:7" ht="18.75" x14ac:dyDescent="0.25">
      <c r="A1" s="76" t="s">
        <v>471</v>
      </c>
      <c r="B1" s="120"/>
      <c r="C1" s="73"/>
      <c r="D1" s="23"/>
      <c r="E1" s="23"/>
      <c r="F1" s="23"/>
      <c r="G1" s="73"/>
    </row>
    <row r="2" spans="1:7" x14ac:dyDescent="0.25">
      <c r="A2" s="23"/>
      <c r="B2" s="23"/>
      <c r="C2" s="23"/>
      <c r="D2" s="23"/>
      <c r="E2" s="23"/>
      <c r="F2" s="23"/>
      <c r="G2" s="73"/>
    </row>
    <row r="3" spans="1:7" x14ac:dyDescent="0.25">
      <c r="A3" s="23"/>
      <c r="B3" s="122" t="s">
        <v>470</v>
      </c>
      <c r="C3" s="23"/>
      <c r="D3" s="23"/>
      <c r="E3" s="23"/>
      <c r="F3" s="23"/>
      <c r="G3" s="73"/>
    </row>
    <row r="4" spans="1:7" x14ac:dyDescent="0.25">
      <c r="A4" s="23"/>
      <c r="B4" s="122" t="s">
        <v>159</v>
      </c>
      <c r="C4" s="23"/>
      <c r="D4" s="23"/>
      <c r="E4" s="23"/>
      <c r="F4" s="23"/>
      <c r="G4" s="73"/>
    </row>
    <row r="5" spans="1:7" x14ac:dyDescent="0.25">
      <c r="A5" s="23"/>
      <c r="B5" s="122" t="s">
        <v>412</v>
      </c>
      <c r="C5" s="23"/>
      <c r="D5" s="23"/>
      <c r="E5" s="23"/>
      <c r="F5" s="23"/>
      <c r="G5" s="73"/>
    </row>
    <row r="6" spans="1:7" x14ac:dyDescent="0.25">
      <c r="A6" s="23"/>
      <c r="B6" s="122"/>
      <c r="C6" s="23"/>
      <c r="D6" s="23"/>
      <c r="E6" s="23"/>
      <c r="F6" s="23"/>
      <c r="G6" s="73"/>
    </row>
    <row r="7" spans="1:7" x14ac:dyDescent="0.25">
      <c r="A7" s="23"/>
      <c r="B7" s="122"/>
      <c r="C7" s="23"/>
      <c r="D7" s="346" t="s">
        <v>413</v>
      </c>
      <c r="E7" s="23"/>
      <c r="F7" s="23"/>
      <c r="G7" s="73"/>
    </row>
    <row r="8" spans="1:7" x14ac:dyDescent="0.25">
      <c r="A8" s="23"/>
      <c r="B8" s="122"/>
      <c r="C8" s="23"/>
      <c r="D8" s="23"/>
      <c r="E8" s="23"/>
      <c r="F8" s="23"/>
      <c r="G8" s="73"/>
    </row>
    <row r="9" spans="1:7" x14ac:dyDescent="0.25">
      <c r="A9" s="23"/>
      <c r="B9" s="122"/>
      <c r="C9" s="23"/>
      <c r="D9" s="23"/>
      <c r="E9" s="23"/>
      <c r="F9" s="23"/>
      <c r="G9" s="73"/>
    </row>
    <row r="10" spans="1:7" x14ac:dyDescent="0.25">
      <c r="A10" s="23"/>
      <c r="B10" s="122"/>
      <c r="C10" s="23"/>
      <c r="D10" s="23"/>
      <c r="E10" s="23"/>
      <c r="F10" s="23"/>
      <c r="G10" s="73"/>
    </row>
    <row r="11" spans="1:7" x14ac:dyDescent="0.25">
      <c r="A11" s="23"/>
      <c r="B11" s="122"/>
      <c r="C11" s="23"/>
      <c r="D11" s="23"/>
      <c r="E11" s="23"/>
      <c r="F11" s="23"/>
      <c r="G11" s="73"/>
    </row>
    <row r="12" spans="1:7" x14ac:dyDescent="0.25">
      <c r="A12" s="23"/>
      <c r="B12" s="122"/>
      <c r="C12" s="23"/>
      <c r="D12" s="23"/>
      <c r="E12" s="23"/>
      <c r="F12" s="23"/>
      <c r="G12" s="73"/>
    </row>
    <row r="13" spans="1:7" x14ac:dyDescent="0.25">
      <c r="A13" s="23"/>
      <c r="B13" s="122"/>
      <c r="C13" s="23"/>
      <c r="D13" s="23"/>
      <c r="E13" s="23"/>
      <c r="F13" s="23"/>
      <c r="G13" s="73"/>
    </row>
    <row r="14" spans="1:7" x14ac:dyDescent="0.25">
      <c r="A14" s="23"/>
      <c r="B14" s="122"/>
      <c r="C14" s="23"/>
      <c r="D14" s="23"/>
      <c r="E14" s="23"/>
      <c r="F14" s="23"/>
      <c r="G14" s="73"/>
    </row>
    <row r="15" spans="1:7" x14ac:dyDescent="0.25">
      <c r="A15" s="23"/>
      <c r="B15" s="122"/>
      <c r="C15" s="23"/>
      <c r="D15" s="23"/>
      <c r="E15" s="23"/>
      <c r="F15" s="23"/>
      <c r="G15" s="73"/>
    </row>
    <row r="16" spans="1:7" x14ac:dyDescent="0.25">
      <c r="A16" s="23"/>
      <c r="B16" s="122"/>
      <c r="C16" s="23"/>
      <c r="D16" s="23"/>
      <c r="E16" s="23"/>
      <c r="F16" s="23"/>
      <c r="G16" s="73"/>
    </row>
    <row r="17" spans="1:7" x14ac:dyDescent="0.25">
      <c r="A17" s="23"/>
      <c r="B17" s="122"/>
      <c r="C17" s="23"/>
      <c r="D17" s="23"/>
      <c r="E17" s="23"/>
      <c r="F17" s="23"/>
      <c r="G17" s="73"/>
    </row>
    <row r="18" spans="1:7" x14ac:dyDescent="0.25">
      <c r="A18" s="23"/>
      <c r="B18" s="122"/>
      <c r="C18" s="23"/>
      <c r="D18" s="23"/>
      <c r="E18" s="23"/>
      <c r="F18" s="23"/>
      <c r="G18" s="73"/>
    </row>
    <row r="19" spans="1:7" x14ac:dyDescent="0.25">
      <c r="A19" s="23"/>
      <c r="B19" s="122"/>
      <c r="C19" s="23"/>
      <c r="D19" s="27"/>
      <c r="E19" s="23"/>
      <c r="F19" s="23"/>
      <c r="G19" s="73"/>
    </row>
    <row r="20" spans="1:7" ht="16.5" x14ac:dyDescent="0.25">
      <c r="A20" s="23"/>
      <c r="B20" s="122"/>
      <c r="C20" s="23"/>
      <c r="D20" s="29"/>
      <c r="E20" s="23"/>
      <c r="F20" s="23"/>
      <c r="G20" s="73"/>
    </row>
    <row r="21" spans="1:7" ht="16.5" x14ac:dyDescent="0.25">
      <c r="A21" s="23"/>
      <c r="B21" s="122"/>
      <c r="C21" s="23"/>
      <c r="D21" s="29"/>
      <c r="E21" s="23"/>
      <c r="F21" s="23"/>
      <c r="G21" s="73"/>
    </row>
    <row r="22" spans="1:7" ht="16.5" x14ac:dyDescent="0.25">
      <c r="A22" s="23"/>
      <c r="B22" s="122"/>
      <c r="C22" s="23"/>
      <c r="D22" s="29"/>
      <c r="E22" s="23"/>
      <c r="F22" s="23"/>
      <c r="G22" s="73"/>
    </row>
    <row r="23" spans="1:7" ht="16.5" x14ac:dyDescent="0.25">
      <c r="A23" s="23"/>
      <c r="B23" s="122"/>
      <c r="C23" s="23"/>
      <c r="D23" s="29"/>
      <c r="E23" s="23"/>
      <c r="F23" s="23"/>
      <c r="G23" s="73"/>
    </row>
    <row r="24" spans="1:7" ht="16.5" x14ac:dyDescent="0.25">
      <c r="A24" s="23"/>
      <c r="B24" s="122"/>
      <c r="C24" s="23"/>
      <c r="D24" s="29"/>
      <c r="E24" s="23"/>
      <c r="F24" s="23"/>
      <c r="G24" s="73"/>
    </row>
    <row r="25" spans="1:7" x14ac:dyDescent="0.25">
      <c r="A25" s="23"/>
      <c r="B25" s="122"/>
      <c r="C25" s="23"/>
      <c r="D25" s="23"/>
      <c r="E25" s="23"/>
      <c r="F25" s="23"/>
      <c r="G25" s="73"/>
    </row>
    <row r="26" spans="1:7" x14ac:dyDescent="0.25">
      <c r="A26" s="23"/>
      <c r="B26" s="122"/>
      <c r="C26" s="23"/>
      <c r="D26" s="23"/>
      <c r="E26" s="23"/>
      <c r="F26" s="23"/>
      <c r="G26" s="73"/>
    </row>
    <row r="27" spans="1:7" x14ac:dyDescent="0.25">
      <c r="A27" s="23"/>
      <c r="B27" s="122"/>
      <c r="C27" s="23"/>
      <c r="D27" s="23"/>
      <c r="E27" s="23"/>
      <c r="F27" s="23"/>
      <c r="G27" s="73"/>
    </row>
    <row r="28" spans="1:7" x14ac:dyDescent="0.25">
      <c r="A28" s="23"/>
      <c r="B28" s="122"/>
      <c r="C28" s="23"/>
      <c r="D28" s="23"/>
      <c r="E28" s="23"/>
      <c r="F28" s="23"/>
      <c r="G28" s="73"/>
    </row>
    <row r="29" spans="1:7" x14ac:dyDescent="0.25">
      <c r="A29" s="23"/>
      <c r="B29" s="122"/>
      <c r="C29" s="23"/>
      <c r="D29" s="23"/>
      <c r="E29" s="23"/>
      <c r="F29" s="23"/>
      <c r="G29" s="73"/>
    </row>
    <row r="30" spans="1:7" x14ac:dyDescent="0.25">
      <c r="A30" s="23"/>
      <c r="B30" s="122" t="s">
        <v>160</v>
      </c>
      <c r="C30" s="23"/>
      <c r="D30" s="23"/>
      <c r="E30" s="23"/>
      <c r="F30" s="23"/>
      <c r="G30" s="73"/>
    </row>
    <row r="31" spans="1:7" x14ac:dyDescent="0.25">
      <c r="A31" s="23"/>
      <c r="B31" s="122" t="s">
        <v>161</v>
      </c>
      <c r="C31" s="23"/>
      <c r="D31" s="23"/>
      <c r="E31" s="23"/>
      <c r="F31" s="23"/>
      <c r="G31" s="73"/>
    </row>
    <row r="32" spans="1:7" x14ac:dyDescent="0.25">
      <c r="A32" s="23"/>
      <c r="B32" s="122"/>
      <c r="C32" s="23"/>
      <c r="D32" s="23"/>
      <c r="E32" s="23"/>
      <c r="F32" s="23"/>
      <c r="G32" s="73"/>
    </row>
    <row r="33" spans="1:7" x14ac:dyDescent="0.25">
      <c r="A33" s="23"/>
      <c r="B33" s="122"/>
      <c r="C33" s="23"/>
      <c r="D33" s="23"/>
      <c r="E33" s="23"/>
      <c r="F33" s="23"/>
      <c r="G33" s="73"/>
    </row>
    <row r="34" spans="1:7" x14ac:dyDescent="0.25">
      <c r="A34" s="23"/>
      <c r="B34" s="123"/>
      <c r="C34" s="23"/>
      <c r="D34" s="23"/>
      <c r="E34" s="23"/>
      <c r="F34" s="23"/>
      <c r="G34" s="73"/>
    </row>
    <row r="35" spans="1:7" x14ac:dyDescent="0.25">
      <c r="A35" s="23"/>
      <c r="B35" s="124"/>
      <c r="C35" s="23"/>
      <c r="D35" s="23"/>
      <c r="E35" s="23"/>
      <c r="F35" s="23"/>
      <c r="G35" s="73"/>
    </row>
    <row r="36" spans="1:7" x14ac:dyDescent="0.25">
      <c r="A36" s="23"/>
      <c r="B36" s="124"/>
      <c r="C36" s="23"/>
      <c r="D36" s="23"/>
      <c r="E36" s="23"/>
      <c r="F36" s="23"/>
      <c r="G36" s="73"/>
    </row>
    <row r="37" spans="1:7" x14ac:dyDescent="0.25">
      <c r="A37" s="23"/>
      <c r="B37" s="124"/>
      <c r="C37" s="23"/>
      <c r="D37" s="23"/>
      <c r="E37" s="23"/>
      <c r="F37" s="23"/>
      <c r="G37" s="73"/>
    </row>
    <row r="38" spans="1:7" x14ac:dyDescent="0.25">
      <c r="A38" s="23"/>
      <c r="B38" s="30"/>
      <c r="C38" s="23"/>
      <c r="D38" s="23"/>
      <c r="E38" s="23"/>
      <c r="F38" s="23"/>
      <c r="G38" s="73"/>
    </row>
    <row r="39" spans="1:7" x14ac:dyDescent="0.25">
      <c r="A39" s="23"/>
      <c r="B39" s="30"/>
      <c r="C39" s="23"/>
      <c r="D39" s="23"/>
      <c r="E39" s="23"/>
      <c r="F39" s="23"/>
      <c r="G39" s="73"/>
    </row>
    <row r="40" spans="1:7" x14ac:dyDescent="0.25">
      <c r="A40" s="23"/>
      <c r="B40" s="30"/>
      <c r="C40" s="23"/>
      <c r="D40" s="23"/>
      <c r="E40" s="23"/>
      <c r="F40" s="23"/>
      <c r="G40" s="73"/>
    </row>
    <row r="41" spans="1:7" x14ac:dyDescent="0.25">
      <c r="A41" s="23"/>
      <c r="B41" s="23"/>
      <c r="C41" s="23"/>
      <c r="D41" s="23"/>
      <c r="E41" s="23"/>
      <c r="F41" s="23"/>
      <c r="G41" s="73"/>
    </row>
    <row r="42" spans="1:7" x14ac:dyDescent="0.25">
      <c r="A42" s="23"/>
      <c r="B42" s="23"/>
      <c r="C42" s="23"/>
      <c r="D42" s="23"/>
      <c r="E42" s="23"/>
      <c r="F42" s="23"/>
      <c r="G42" s="73"/>
    </row>
    <row r="43" spans="1:7" x14ac:dyDescent="0.25">
      <c r="A43" s="23"/>
      <c r="B43" s="23"/>
      <c r="C43" s="23"/>
      <c r="D43" s="23"/>
      <c r="E43" s="23"/>
      <c r="F43" s="23"/>
      <c r="G43" s="73"/>
    </row>
    <row r="44" spans="1:7" x14ac:dyDescent="0.25">
      <c r="A44" s="23"/>
      <c r="B44" s="23"/>
      <c r="C44" s="23"/>
      <c r="D44" s="23"/>
      <c r="E44" s="23"/>
      <c r="F44" s="23"/>
      <c r="G44" s="73"/>
    </row>
    <row r="45" spans="1:7" x14ac:dyDescent="0.25">
      <c r="A45" s="23"/>
      <c r="B45" s="23"/>
      <c r="C45" s="23"/>
      <c r="D45" s="23"/>
      <c r="E45" s="23"/>
      <c r="F45" s="23"/>
      <c r="G45" s="73"/>
    </row>
    <row r="46" spans="1:7" x14ac:dyDescent="0.25">
      <c r="A46" s="23"/>
      <c r="B46" s="23"/>
      <c r="C46" s="23"/>
      <c r="D46" s="23"/>
      <c r="E46" s="23"/>
      <c r="F46" s="23"/>
      <c r="G46" s="73"/>
    </row>
    <row r="47" spans="1:7" x14ac:dyDescent="0.25">
      <c r="A47" s="23"/>
      <c r="B47" s="23"/>
      <c r="C47" s="23"/>
      <c r="D47" s="23"/>
      <c r="E47" s="23"/>
      <c r="F47" s="23"/>
    </row>
    <row r="48" spans="1:7" x14ac:dyDescent="0.25">
      <c r="A48" s="23"/>
      <c r="B48" s="23"/>
      <c r="C48" s="23"/>
      <c r="D48" s="23"/>
      <c r="E48" s="23"/>
      <c r="F48" s="23"/>
    </row>
    <row r="49" spans="1:6" x14ac:dyDescent="0.25">
      <c r="A49" s="23"/>
      <c r="B49" s="23"/>
      <c r="C49" s="23"/>
      <c r="D49" s="23"/>
      <c r="E49" s="23"/>
      <c r="F49" s="23"/>
    </row>
    <row r="50" spans="1:6" x14ac:dyDescent="0.25">
      <c r="A50" s="23"/>
      <c r="B50" s="23"/>
      <c r="C50" s="23"/>
      <c r="D50" s="23"/>
      <c r="E50" s="23"/>
      <c r="F50" s="23"/>
    </row>
    <row r="51" spans="1:6" x14ac:dyDescent="0.25">
      <c r="A51" s="23"/>
      <c r="B51" s="23"/>
      <c r="C51" s="23"/>
      <c r="D51" s="23"/>
      <c r="E51" s="23"/>
      <c r="F51" s="23"/>
    </row>
    <row r="52" spans="1:6" x14ac:dyDescent="0.25">
      <c r="A52" s="23"/>
      <c r="B52" s="23"/>
      <c r="C52" s="23"/>
      <c r="D52" s="23"/>
      <c r="E52" s="23"/>
      <c r="F52" s="23"/>
    </row>
    <row r="53" spans="1:6" x14ac:dyDescent="0.25">
      <c r="A53" s="23"/>
      <c r="B53" s="23"/>
      <c r="C53" s="23"/>
      <c r="D53" s="23"/>
      <c r="E53" s="23"/>
      <c r="F53" s="23"/>
    </row>
  </sheetData>
  <hyperlinks>
    <hyperlink ref="B4" r:id="rId1" display="https://passipedia.org/_media/picopen/uf_value_calculation.pdf" xr:uid="{AFEA3B98-A62B-4302-8751-C6BA082459FC}"/>
  </hyperlinks>
  <pageMargins left="0.70866141732283472" right="0.05" top="0.74803149606299213" bottom="0.74803149606299213" header="0.31496062992125984" footer="0.31496062992125984"/>
  <pageSetup paperSize="185" scale="65"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I53"/>
  <sheetViews>
    <sheetView view="pageBreakPreview" zoomScaleNormal="80" zoomScaleSheetLayoutView="100" workbookViewId="0">
      <selection activeCell="B9" sqref="B9"/>
    </sheetView>
  </sheetViews>
  <sheetFormatPr defaultColWidth="9.28515625" defaultRowHeight="15" x14ac:dyDescent="0.25"/>
  <cols>
    <col min="1" max="1" width="3.7109375" style="15" customWidth="1"/>
    <col min="2" max="2" width="48.5703125" style="15" customWidth="1"/>
    <col min="3" max="3" width="3.28515625" style="15" customWidth="1"/>
    <col min="4" max="4" width="153.28515625" style="15" customWidth="1"/>
    <col min="5" max="5" width="12.28515625" style="15" customWidth="1"/>
    <col min="6" max="6" width="12.7109375" style="15" customWidth="1"/>
    <col min="7" max="16384" width="9.28515625" style="15"/>
  </cols>
  <sheetData>
    <row r="1" spans="1:9" ht="18.75" x14ac:dyDescent="0.25">
      <c r="A1" s="76" t="s">
        <v>472</v>
      </c>
      <c r="B1" s="120"/>
      <c r="C1" s="73"/>
      <c r="D1" s="23"/>
      <c r="E1" s="386" t="s">
        <v>126</v>
      </c>
      <c r="F1" s="386"/>
      <c r="G1" s="386"/>
      <c r="H1" s="23"/>
      <c r="I1" s="23"/>
    </row>
    <row r="2" spans="1:9" x14ac:dyDescent="0.25">
      <c r="A2" s="23"/>
      <c r="B2" s="23"/>
      <c r="C2" s="23"/>
      <c r="D2" s="23"/>
      <c r="E2" s="23"/>
      <c r="F2" s="23"/>
      <c r="G2" s="23"/>
      <c r="H2" s="23"/>
      <c r="I2" s="23"/>
    </row>
    <row r="3" spans="1:9" x14ac:dyDescent="0.25">
      <c r="A3" s="23"/>
      <c r="B3" s="349" t="s">
        <v>124</v>
      </c>
      <c r="C3" s="23"/>
      <c r="D3" s="23"/>
      <c r="E3" s="23"/>
      <c r="F3" s="23"/>
      <c r="G3" s="23"/>
      <c r="H3" s="23"/>
      <c r="I3" s="23"/>
    </row>
    <row r="4" spans="1:9" x14ac:dyDescent="0.25">
      <c r="A4" s="23"/>
      <c r="B4" s="122" t="s">
        <v>125</v>
      </c>
      <c r="C4" s="23"/>
      <c r="D4" s="23"/>
      <c r="E4" s="23"/>
      <c r="F4" s="23"/>
      <c r="G4" s="23"/>
      <c r="H4" s="23"/>
      <c r="I4" s="23"/>
    </row>
    <row r="5" spans="1:9" x14ac:dyDescent="0.25">
      <c r="A5" s="23"/>
      <c r="B5" s="121"/>
      <c r="C5" s="23"/>
      <c r="D5" s="23"/>
      <c r="E5" s="23"/>
      <c r="F5" s="23"/>
      <c r="G5" s="23"/>
      <c r="H5" s="23"/>
      <c r="I5" s="23"/>
    </row>
    <row r="6" spans="1:9" x14ac:dyDescent="0.25">
      <c r="A6" s="23"/>
      <c r="B6" s="122"/>
      <c r="C6" s="23"/>
      <c r="D6" s="23"/>
      <c r="E6" s="23"/>
      <c r="F6" s="23"/>
      <c r="G6" s="23"/>
      <c r="H6" s="23"/>
      <c r="I6" s="23"/>
    </row>
    <row r="7" spans="1:9" x14ac:dyDescent="0.25">
      <c r="A7" s="23"/>
      <c r="B7" s="122"/>
      <c r="C7" s="23"/>
      <c r="D7" s="23"/>
      <c r="E7" s="23"/>
      <c r="F7" s="23"/>
      <c r="G7" s="23"/>
      <c r="H7" s="23"/>
      <c r="I7" s="23"/>
    </row>
    <row r="8" spans="1:9" x14ac:dyDescent="0.25">
      <c r="A8" s="23"/>
      <c r="B8" s="122"/>
      <c r="C8" s="23"/>
      <c r="D8" s="23"/>
      <c r="E8" s="23"/>
      <c r="F8" s="23"/>
      <c r="G8" s="23"/>
      <c r="H8" s="23"/>
      <c r="I8" s="23"/>
    </row>
    <row r="9" spans="1:9" ht="126.6" customHeight="1" x14ac:dyDescent="0.25">
      <c r="A9" s="23"/>
      <c r="B9" s="122"/>
      <c r="C9" s="23"/>
      <c r="D9" s="23"/>
      <c r="E9" s="23"/>
      <c r="F9" s="23"/>
      <c r="G9" s="23"/>
      <c r="H9" s="23"/>
      <c r="I9" s="23"/>
    </row>
    <row r="10" spans="1:9" x14ac:dyDescent="0.25">
      <c r="A10" s="23"/>
      <c r="B10" s="122"/>
      <c r="C10" s="23"/>
      <c r="D10" s="23"/>
      <c r="E10" s="23"/>
      <c r="F10" s="23"/>
      <c r="G10" s="23"/>
      <c r="H10" s="23"/>
      <c r="I10" s="23"/>
    </row>
    <row r="11" spans="1:9" x14ac:dyDescent="0.25">
      <c r="A11" s="23"/>
      <c r="B11" s="122"/>
      <c r="C11" s="23"/>
      <c r="D11" s="23"/>
      <c r="E11" s="23"/>
      <c r="F11" s="23"/>
      <c r="G11" s="23"/>
      <c r="H11" s="23"/>
      <c r="I11" s="23"/>
    </row>
    <row r="12" spans="1:9" x14ac:dyDescent="0.25">
      <c r="A12" s="23"/>
      <c r="B12" s="122"/>
      <c r="C12" s="23"/>
      <c r="D12" s="23"/>
      <c r="E12" s="23"/>
      <c r="F12" s="23"/>
      <c r="G12" s="23"/>
      <c r="H12" s="23"/>
      <c r="I12" s="23"/>
    </row>
    <row r="13" spans="1:9" x14ac:dyDescent="0.25">
      <c r="A13" s="23"/>
      <c r="B13" s="122"/>
      <c r="C13" s="23"/>
      <c r="D13" s="23"/>
      <c r="E13" s="23"/>
      <c r="F13" s="23"/>
      <c r="G13" s="23"/>
      <c r="H13" s="23"/>
      <c r="I13" s="23"/>
    </row>
    <row r="14" spans="1:9" x14ac:dyDescent="0.25">
      <c r="A14" s="23"/>
      <c r="B14" s="122"/>
      <c r="C14" s="23"/>
      <c r="D14" s="23"/>
      <c r="E14" s="23"/>
      <c r="F14" s="23"/>
      <c r="G14" s="23"/>
      <c r="H14" s="23"/>
      <c r="I14" s="23"/>
    </row>
    <row r="15" spans="1:9" x14ac:dyDescent="0.25">
      <c r="A15" s="23"/>
      <c r="B15" s="122"/>
      <c r="C15" s="23"/>
      <c r="D15" s="23"/>
      <c r="E15" s="23"/>
      <c r="F15" s="23"/>
      <c r="G15" s="23"/>
      <c r="H15" s="23"/>
      <c r="I15" s="23"/>
    </row>
    <row r="16" spans="1:9" x14ac:dyDescent="0.25">
      <c r="A16" s="23"/>
      <c r="B16" s="349" t="s">
        <v>123</v>
      </c>
      <c r="C16" s="23"/>
      <c r="D16" s="23"/>
      <c r="E16" s="23"/>
      <c r="F16" s="23"/>
      <c r="G16" s="23"/>
      <c r="H16" s="23"/>
      <c r="I16" s="23"/>
    </row>
    <row r="17" spans="1:9" x14ac:dyDescent="0.25">
      <c r="A17" s="23"/>
      <c r="B17" s="122" t="s">
        <v>110</v>
      </c>
      <c r="C17" s="23"/>
      <c r="D17" s="23"/>
      <c r="E17" s="23"/>
      <c r="F17" s="23"/>
      <c r="G17" s="23"/>
      <c r="H17" s="23"/>
      <c r="I17" s="23"/>
    </row>
    <row r="18" spans="1:9" x14ac:dyDescent="0.25">
      <c r="A18" s="23"/>
      <c r="B18" s="349" t="s">
        <v>429</v>
      </c>
      <c r="C18" s="23"/>
      <c r="D18" s="23"/>
      <c r="E18" s="23"/>
      <c r="F18" s="23"/>
      <c r="G18" s="23"/>
      <c r="H18" s="23"/>
      <c r="I18" s="23"/>
    </row>
    <row r="19" spans="1:9" ht="16.5" x14ac:dyDescent="0.25">
      <c r="A19" s="23"/>
      <c r="B19" s="122" t="s">
        <v>430</v>
      </c>
      <c r="C19" s="23"/>
      <c r="D19" s="27"/>
      <c r="E19" s="28"/>
      <c r="F19" s="28"/>
      <c r="G19" s="23"/>
      <c r="H19" s="23"/>
      <c r="I19" s="23"/>
    </row>
    <row r="20" spans="1:9" ht="16.5" x14ac:dyDescent="0.25">
      <c r="A20" s="23"/>
      <c r="B20" s="122"/>
      <c r="C20" s="23"/>
      <c r="D20" s="29"/>
      <c r="E20" s="28"/>
      <c r="F20" s="28"/>
      <c r="G20" s="23"/>
      <c r="H20" s="23"/>
      <c r="I20" s="23"/>
    </row>
    <row r="21" spans="1:9" ht="16.5" x14ac:dyDescent="0.25">
      <c r="A21" s="23"/>
      <c r="B21" s="122"/>
      <c r="C21" s="23"/>
      <c r="D21" s="29"/>
      <c r="E21" s="28"/>
      <c r="F21" s="28"/>
      <c r="G21" s="23"/>
      <c r="H21" s="23"/>
      <c r="I21" s="23"/>
    </row>
    <row r="22" spans="1:9" ht="16.5" x14ac:dyDescent="0.25">
      <c r="A22" s="23"/>
      <c r="B22" s="122"/>
      <c r="C22" s="23"/>
      <c r="D22" s="29"/>
      <c r="E22" s="28"/>
      <c r="F22" s="28"/>
      <c r="G22" s="23"/>
      <c r="H22" s="23"/>
      <c r="I22" s="23"/>
    </row>
    <row r="23" spans="1:9" ht="16.5" x14ac:dyDescent="0.25">
      <c r="A23" s="23"/>
      <c r="B23" s="122"/>
      <c r="C23" s="23"/>
      <c r="D23" s="29"/>
      <c r="E23" s="28"/>
      <c r="F23" s="28"/>
      <c r="G23" s="23"/>
      <c r="H23" s="23"/>
      <c r="I23" s="23"/>
    </row>
    <row r="24" spans="1:9" ht="16.5" x14ac:dyDescent="0.25">
      <c r="A24" s="23"/>
      <c r="B24" s="122"/>
      <c r="C24" s="23"/>
      <c r="D24" s="29"/>
      <c r="E24" s="28"/>
      <c r="F24" s="28"/>
      <c r="G24" s="23"/>
      <c r="H24" s="23"/>
      <c r="I24" s="23"/>
    </row>
    <row r="25" spans="1:9" x14ac:dyDescent="0.25">
      <c r="A25" s="23"/>
      <c r="B25" s="122"/>
      <c r="C25" s="23"/>
      <c r="D25" s="23"/>
      <c r="E25" s="23"/>
      <c r="F25" s="23"/>
      <c r="G25" s="23"/>
      <c r="H25" s="23"/>
      <c r="I25" s="23"/>
    </row>
    <row r="26" spans="1:9" x14ac:dyDescent="0.25">
      <c r="A26" s="23"/>
      <c r="B26" s="122"/>
      <c r="C26" s="23"/>
      <c r="D26" s="23"/>
      <c r="E26" s="23"/>
      <c r="F26" s="23"/>
      <c r="G26" s="23"/>
      <c r="H26" s="23"/>
      <c r="I26" s="23"/>
    </row>
    <row r="27" spans="1:9" x14ac:dyDescent="0.25">
      <c r="A27" s="23"/>
      <c r="B27" s="122"/>
      <c r="C27" s="23"/>
      <c r="D27" s="23"/>
      <c r="E27" s="23"/>
      <c r="F27" s="23"/>
      <c r="G27" s="23"/>
      <c r="H27" s="23"/>
      <c r="I27" s="23"/>
    </row>
    <row r="28" spans="1:9" x14ac:dyDescent="0.25">
      <c r="A28" s="23"/>
      <c r="B28" s="122"/>
      <c r="C28" s="23"/>
      <c r="D28" s="23"/>
      <c r="E28" s="23"/>
      <c r="F28" s="23"/>
      <c r="G28" s="23"/>
      <c r="H28" s="23"/>
      <c r="I28" s="23"/>
    </row>
    <row r="29" spans="1:9" x14ac:dyDescent="0.25">
      <c r="A29" s="23"/>
      <c r="B29" s="122"/>
      <c r="C29" s="23"/>
      <c r="D29" s="23"/>
      <c r="E29" s="23"/>
      <c r="F29" s="23"/>
      <c r="G29" s="23"/>
      <c r="H29" s="23"/>
      <c r="I29" s="23"/>
    </row>
    <row r="30" spans="1:9" x14ac:dyDescent="0.25">
      <c r="A30" s="23"/>
      <c r="B30" s="122" t="s">
        <v>431</v>
      </c>
      <c r="C30" s="23"/>
      <c r="D30" s="23"/>
      <c r="E30" s="23"/>
      <c r="F30" s="23"/>
      <c r="G30" s="23"/>
      <c r="H30" s="23"/>
      <c r="I30" s="23"/>
    </row>
    <row r="31" spans="1:9" x14ac:dyDescent="0.25">
      <c r="A31" s="23"/>
      <c r="B31" s="122" t="s">
        <v>155</v>
      </c>
      <c r="C31" s="23"/>
      <c r="D31" s="23"/>
      <c r="E31" s="23"/>
      <c r="F31" s="23"/>
      <c r="G31" s="23"/>
      <c r="H31" s="23"/>
      <c r="I31" s="23"/>
    </row>
    <row r="32" spans="1:9" x14ac:dyDescent="0.25">
      <c r="A32" s="23"/>
      <c r="B32" s="122"/>
      <c r="C32" s="23"/>
      <c r="D32" s="23"/>
      <c r="E32" s="23"/>
      <c r="F32" s="23"/>
      <c r="G32" s="23"/>
      <c r="H32" s="23"/>
      <c r="I32" s="23"/>
    </row>
    <row r="33" spans="1:9" x14ac:dyDescent="0.25">
      <c r="A33" s="23"/>
      <c r="B33" s="122"/>
      <c r="C33" s="23"/>
      <c r="D33" s="23"/>
      <c r="E33" s="23"/>
      <c r="F33" s="23"/>
      <c r="G33" s="23"/>
      <c r="H33" s="23"/>
      <c r="I33" s="23"/>
    </row>
    <row r="34" spans="1:9" x14ac:dyDescent="0.25">
      <c r="A34" s="23"/>
      <c r="B34" s="123"/>
      <c r="C34" s="23"/>
      <c r="D34" s="23"/>
      <c r="E34" s="23"/>
      <c r="F34" s="23"/>
      <c r="G34" s="23"/>
      <c r="H34" s="23"/>
      <c r="I34" s="23"/>
    </row>
    <row r="35" spans="1:9" x14ac:dyDescent="0.25">
      <c r="A35" s="23"/>
      <c r="B35" s="124"/>
      <c r="C35" s="23"/>
      <c r="D35" s="23"/>
      <c r="E35" s="23"/>
      <c r="F35" s="23"/>
      <c r="G35" s="23"/>
      <c r="H35" s="23"/>
      <c r="I35" s="23"/>
    </row>
    <row r="36" spans="1:9" x14ac:dyDescent="0.25">
      <c r="A36" s="23"/>
      <c r="B36" s="124"/>
      <c r="C36" s="23"/>
      <c r="D36" s="23"/>
      <c r="E36" s="23"/>
      <c r="F36" s="23"/>
      <c r="G36" s="23"/>
      <c r="H36" s="23"/>
      <c r="I36" s="23"/>
    </row>
    <row r="37" spans="1:9" x14ac:dyDescent="0.25">
      <c r="A37" s="23"/>
      <c r="B37" s="124"/>
      <c r="C37" s="23"/>
      <c r="D37" s="23"/>
      <c r="E37" s="23"/>
      <c r="F37" s="23"/>
      <c r="G37" s="23"/>
      <c r="H37" s="23"/>
      <c r="I37" s="23"/>
    </row>
    <row r="38" spans="1:9" x14ac:dyDescent="0.25">
      <c r="A38" s="23"/>
      <c r="B38" s="30"/>
      <c r="C38" s="23"/>
      <c r="D38" s="23"/>
      <c r="E38" s="23"/>
      <c r="F38" s="23"/>
      <c r="G38" s="23"/>
      <c r="H38" s="23"/>
      <c r="I38" s="23"/>
    </row>
    <row r="39" spans="1:9" x14ac:dyDescent="0.25">
      <c r="A39" s="23"/>
      <c r="B39" s="122"/>
      <c r="C39" s="23"/>
      <c r="D39" s="23"/>
      <c r="E39" s="23"/>
      <c r="F39" s="23"/>
      <c r="G39" s="23"/>
      <c r="H39" s="23"/>
      <c r="I39" s="23"/>
    </row>
    <row r="40" spans="1:9" x14ac:dyDescent="0.25">
      <c r="A40" s="23"/>
      <c r="B40" s="122" t="s">
        <v>158</v>
      </c>
      <c r="C40" s="23"/>
      <c r="D40" s="23"/>
      <c r="E40" s="23"/>
      <c r="F40" s="23"/>
      <c r="G40" s="23"/>
      <c r="H40" s="23"/>
      <c r="I40" s="23"/>
    </row>
    <row r="41" spans="1:9" x14ac:dyDescent="0.25">
      <c r="A41" s="23"/>
      <c r="B41" s="122" t="s">
        <v>156</v>
      </c>
      <c r="C41" s="23"/>
      <c r="D41" s="23"/>
      <c r="E41" s="23"/>
      <c r="F41" s="23"/>
      <c r="G41" s="23"/>
      <c r="H41" s="23"/>
      <c r="I41" s="23"/>
    </row>
    <row r="42" spans="1:9" x14ac:dyDescent="0.25">
      <c r="A42" s="23"/>
      <c r="B42" s="122"/>
      <c r="C42" s="23"/>
      <c r="D42" s="23"/>
      <c r="E42" s="23"/>
      <c r="F42" s="23"/>
      <c r="G42" s="23"/>
      <c r="H42" s="23"/>
      <c r="I42" s="23"/>
    </row>
    <row r="43" spans="1:9" x14ac:dyDescent="0.25">
      <c r="A43" s="23"/>
      <c r="B43" s="122" t="s">
        <v>157</v>
      </c>
      <c r="C43" s="23"/>
      <c r="D43" s="23"/>
      <c r="E43" s="23"/>
      <c r="F43" s="23"/>
      <c r="G43" s="23"/>
      <c r="H43" s="23"/>
      <c r="I43" s="23"/>
    </row>
    <row r="44" spans="1:9" x14ac:dyDescent="0.25">
      <c r="A44" s="23"/>
      <c r="B44" s="122"/>
      <c r="C44" s="23"/>
      <c r="D44" s="23"/>
      <c r="E44" s="23"/>
      <c r="F44" s="23"/>
      <c r="G44" s="23"/>
      <c r="H44" s="23"/>
      <c r="I44" s="23"/>
    </row>
    <row r="45" spans="1:9" x14ac:dyDescent="0.25">
      <c r="A45" s="23"/>
      <c r="B45" s="122"/>
      <c r="C45" s="23"/>
      <c r="D45" s="23"/>
      <c r="E45" s="23"/>
      <c r="F45" s="23"/>
      <c r="G45" s="23"/>
      <c r="H45" s="23"/>
      <c r="I45" s="23"/>
    </row>
    <row r="46" spans="1:9" x14ac:dyDescent="0.25">
      <c r="A46" s="23"/>
      <c r="B46" s="23"/>
      <c r="C46" s="23"/>
      <c r="D46" s="23"/>
      <c r="E46" s="23"/>
      <c r="F46" s="23"/>
      <c r="G46" s="23"/>
      <c r="H46" s="23"/>
      <c r="I46" s="23"/>
    </row>
    <row r="47" spans="1:9" x14ac:dyDescent="0.25">
      <c r="A47" s="23"/>
      <c r="B47" s="23"/>
      <c r="C47" s="23"/>
      <c r="D47" s="23"/>
      <c r="E47" s="23"/>
      <c r="F47" s="23"/>
      <c r="G47" s="23"/>
      <c r="H47" s="23"/>
      <c r="I47" s="23"/>
    </row>
    <row r="48" spans="1:9" x14ac:dyDescent="0.25">
      <c r="A48" s="23"/>
      <c r="B48" s="23"/>
      <c r="C48" s="23"/>
      <c r="D48" s="23"/>
      <c r="E48" s="23"/>
      <c r="F48" s="23"/>
      <c r="G48" s="23"/>
      <c r="H48" s="23"/>
      <c r="I48" s="23"/>
    </row>
    <row r="49" spans="1:9" x14ac:dyDescent="0.25">
      <c r="A49" s="23"/>
      <c r="B49" s="23"/>
      <c r="C49" s="23"/>
      <c r="D49" s="23"/>
      <c r="E49" s="23"/>
      <c r="F49" s="23"/>
      <c r="G49" s="23"/>
      <c r="H49" s="23"/>
      <c r="I49" s="23"/>
    </row>
    <row r="50" spans="1:9" x14ac:dyDescent="0.25">
      <c r="A50" s="23"/>
      <c r="B50" s="23"/>
      <c r="C50" s="23"/>
      <c r="D50" s="23"/>
      <c r="E50" s="23"/>
      <c r="F50" s="23"/>
      <c r="G50" s="23"/>
      <c r="H50" s="23"/>
      <c r="I50" s="23"/>
    </row>
    <row r="51" spans="1:9" x14ac:dyDescent="0.25">
      <c r="A51" s="23"/>
      <c r="B51" s="23"/>
      <c r="C51" s="23"/>
      <c r="D51" s="23"/>
      <c r="E51" s="23"/>
      <c r="F51" s="23"/>
      <c r="G51" s="23"/>
      <c r="H51" s="23"/>
      <c r="I51" s="23"/>
    </row>
    <row r="52" spans="1:9" x14ac:dyDescent="0.25">
      <c r="A52" s="23"/>
      <c r="B52" s="23"/>
      <c r="C52" s="23"/>
      <c r="D52" s="23"/>
      <c r="E52" s="23"/>
      <c r="F52" s="23"/>
      <c r="G52" s="23"/>
      <c r="H52" s="23"/>
      <c r="I52" s="23"/>
    </row>
    <row r="53" spans="1:9" x14ac:dyDescent="0.25">
      <c r="A53" s="23"/>
      <c r="B53" s="23"/>
      <c r="C53" s="23"/>
      <c r="D53" s="23"/>
      <c r="E53" s="23"/>
      <c r="F53" s="23"/>
      <c r="G53" s="23"/>
      <c r="H53" s="23"/>
      <c r="I53" s="23"/>
    </row>
  </sheetData>
  <mergeCells count="1">
    <mergeCell ref="E1:G1"/>
  </mergeCells>
  <hyperlinks>
    <hyperlink ref="E1:G1" location="'Heating Demand'!A1" display="Back to heat demand summary" xr:uid="{00000000-0004-0000-0600-000000000000}"/>
    <hyperlink ref="B43" r:id="rId1" xr:uid="{25E70446-9B81-48C7-81F5-312CD661D4B0}"/>
  </hyperlinks>
  <pageMargins left="0.70866141732283472" right="0.05" top="0.74803149606299213" bottom="0.74803149606299213" header="0.31496062992125984" footer="0.31496062992125984"/>
  <pageSetup paperSize="185" scale="56"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AA49"/>
  <sheetViews>
    <sheetView view="pageBreakPreview" zoomScaleNormal="60" zoomScaleSheetLayoutView="100" workbookViewId="0">
      <selection activeCell="A8" sqref="A8"/>
    </sheetView>
  </sheetViews>
  <sheetFormatPr defaultColWidth="9.28515625" defaultRowHeight="15" x14ac:dyDescent="0.25"/>
  <cols>
    <col min="1" max="25" width="9.28515625" style="13"/>
    <col min="26" max="26" width="12.7109375" style="13" customWidth="1"/>
    <col min="27" max="16384" width="9.28515625" style="13"/>
  </cols>
  <sheetData>
    <row r="1" spans="1:27" ht="19.5" x14ac:dyDescent="0.3">
      <c r="A1" s="74" t="s">
        <v>473</v>
      </c>
      <c r="B1" s="125"/>
      <c r="C1" s="125"/>
      <c r="D1" s="126"/>
      <c r="E1" s="22"/>
      <c r="F1" s="22"/>
      <c r="G1" s="22"/>
      <c r="H1" s="22"/>
      <c r="I1" s="22"/>
      <c r="J1" s="22"/>
      <c r="K1" s="22"/>
      <c r="L1" s="22"/>
      <c r="M1" s="22"/>
      <c r="N1" s="22"/>
      <c r="O1" s="22"/>
      <c r="P1" s="22"/>
      <c r="Q1" s="22"/>
      <c r="R1" s="22"/>
      <c r="S1" s="22"/>
      <c r="T1" s="22"/>
      <c r="U1" s="22"/>
      <c r="V1" s="22"/>
      <c r="W1" s="22"/>
      <c r="X1" s="22"/>
      <c r="Y1" s="386" t="s">
        <v>126</v>
      </c>
      <c r="Z1" s="386"/>
      <c r="AA1" s="386"/>
    </row>
    <row r="2" spans="1:27"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row>
    <row r="3" spans="1:27" ht="15.75" thickBot="1" x14ac:dyDescent="0.3">
      <c r="A3" s="22"/>
      <c r="B3" s="22"/>
      <c r="C3" s="22"/>
      <c r="D3" s="22"/>
      <c r="E3" s="22"/>
      <c r="F3" s="22"/>
      <c r="G3" s="22"/>
      <c r="H3" s="22"/>
      <c r="I3" s="22"/>
      <c r="J3" s="22"/>
      <c r="K3" s="22"/>
      <c r="L3" s="22"/>
      <c r="M3" s="22"/>
      <c r="N3" s="22"/>
      <c r="O3" s="22"/>
      <c r="P3" s="22"/>
      <c r="Q3" s="22"/>
      <c r="R3" s="22"/>
      <c r="S3" s="22"/>
      <c r="T3" s="22"/>
      <c r="U3" s="22"/>
      <c r="V3" s="22"/>
      <c r="W3" s="22"/>
      <c r="X3" s="22"/>
      <c r="Y3" s="22"/>
      <c r="Z3" s="22"/>
      <c r="AA3" s="22"/>
    </row>
    <row r="4" spans="1:27" ht="15" customHeight="1" thickTop="1" x14ac:dyDescent="0.25">
      <c r="A4" s="22"/>
      <c r="B4" s="22"/>
      <c r="C4" s="22"/>
      <c r="D4" s="22"/>
      <c r="E4" s="22"/>
      <c r="F4" s="22"/>
      <c r="G4" s="22"/>
      <c r="H4" s="22"/>
      <c r="I4" s="22"/>
      <c r="J4" s="22"/>
      <c r="K4" s="22"/>
      <c r="L4" s="22"/>
      <c r="M4" s="22"/>
      <c r="N4" s="22"/>
      <c r="O4" s="22"/>
      <c r="P4" s="22"/>
      <c r="Q4" s="22"/>
      <c r="R4" s="22"/>
      <c r="S4" s="387" t="s">
        <v>475</v>
      </c>
      <c r="T4" s="388"/>
      <c r="U4" s="388"/>
      <c r="V4" s="388"/>
      <c r="W4" s="388"/>
      <c r="X4" s="388"/>
      <c r="Y4" s="388"/>
      <c r="Z4" s="389"/>
      <c r="AA4" s="22"/>
    </row>
    <row r="5" spans="1:27" x14ac:dyDescent="0.25">
      <c r="A5" s="22"/>
      <c r="B5" s="22"/>
      <c r="C5" s="22"/>
      <c r="D5" s="22"/>
      <c r="E5" s="22"/>
      <c r="F5" s="22"/>
      <c r="G5" s="22"/>
      <c r="H5" s="22"/>
      <c r="I5" s="22"/>
      <c r="J5" s="22"/>
      <c r="K5" s="22"/>
      <c r="L5" s="22"/>
      <c r="M5" s="22"/>
      <c r="N5" s="22"/>
      <c r="O5" s="22"/>
      <c r="P5" s="22"/>
      <c r="Q5" s="22"/>
      <c r="R5" s="22"/>
      <c r="S5" s="390"/>
      <c r="T5" s="391"/>
      <c r="U5" s="391"/>
      <c r="V5" s="391"/>
      <c r="W5" s="391"/>
      <c r="X5" s="391"/>
      <c r="Y5" s="391"/>
      <c r="Z5" s="392"/>
      <c r="AA5" s="22"/>
    </row>
    <row r="6" spans="1:27" x14ac:dyDescent="0.25">
      <c r="A6" s="353" t="s">
        <v>122</v>
      </c>
      <c r="B6" s="72"/>
      <c r="C6" s="72"/>
      <c r="D6" s="72"/>
      <c r="E6" s="72"/>
      <c r="F6" s="72"/>
      <c r="G6" s="22"/>
      <c r="H6" s="22"/>
      <c r="I6" s="22"/>
      <c r="J6" s="22"/>
      <c r="K6" s="22"/>
      <c r="L6" s="22"/>
      <c r="M6" s="22"/>
      <c r="N6" s="22"/>
      <c r="O6" s="22"/>
      <c r="P6" s="22"/>
      <c r="Q6" s="22"/>
      <c r="R6" s="22"/>
      <c r="S6" s="390"/>
      <c r="T6" s="391"/>
      <c r="U6" s="391"/>
      <c r="V6" s="391"/>
      <c r="W6" s="391"/>
      <c r="X6" s="391"/>
      <c r="Y6" s="391"/>
      <c r="Z6" s="392"/>
      <c r="AA6" s="22"/>
    </row>
    <row r="7" spans="1:27" x14ac:dyDescent="0.25">
      <c r="A7" s="353" t="s">
        <v>476</v>
      </c>
      <c r="B7" s="72"/>
      <c r="C7" s="72"/>
      <c r="D7" s="72"/>
      <c r="E7" s="72"/>
      <c r="F7" s="72"/>
      <c r="G7" s="22"/>
      <c r="H7" s="22"/>
      <c r="I7" s="22"/>
      <c r="J7" s="22"/>
      <c r="K7" s="22"/>
      <c r="L7" s="22"/>
      <c r="M7" s="22"/>
      <c r="N7" s="22"/>
      <c r="O7" s="22"/>
      <c r="P7" s="22"/>
      <c r="Q7" s="22"/>
      <c r="R7" s="22"/>
      <c r="S7" s="390"/>
      <c r="T7" s="391"/>
      <c r="U7" s="391"/>
      <c r="V7" s="391"/>
      <c r="W7" s="391"/>
      <c r="X7" s="391"/>
      <c r="Y7" s="391"/>
      <c r="Z7" s="392"/>
      <c r="AA7" s="22"/>
    </row>
    <row r="8" spans="1:27" x14ac:dyDescent="0.25">
      <c r="A8" s="22"/>
      <c r="B8" s="22"/>
      <c r="C8" s="22"/>
      <c r="D8" s="22"/>
      <c r="E8" s="22"/>
      <c r="F8" s="22"/>
      <c r="G8" s="22"/>
      <c r="H8" s="22"/>
      <c r="I8" s="22"/>
      <c r="J8" s="22"/>
      <c r="K8" s="22"/>
      <c r="L8" s="22"/>
      <c r="M8" s="22"/>
      <c r="N8" s="22"/>
      <c r="O8" s="22"/>
      <c r="P8" s="22"/>
      <c r="Q8" s="22"/>
      <c r="R8" s="22"/>
      <c r="S8" s="390"/>
      <c r="T8" s="391"/>
      <c r="U8" s="391"/>
      <c r="V8" s="391"/>
      <c r="W8" s="391"/>
      <c r="X8" s="391"/>
      <c r="Y8" s="391"/>
      <c r="Z8" s="392"/>
      <c r="AA8" s="22"/>
    </row>
    <row r="9" spans="1:27" x14ac:dyDescent="0.25">
      <c r="A9" s="22"/>
      <c r="B9" s="22"/>
      <c r="C9" s="22"/>
      <c r="D9" s="22"/>
      <c r="E9" s="22"/>
      <c r="F9" s="22"/>
      <c r="G9" s="22"/>
      <c r="H9" s="22"/>
      <c r="I9" s="22"/>
      <c r="J9" s="22"/>
      <c r="K9" s="22"/>
      <c r="L9" s="22"/>
      <c r="M9" s="22"/>
      <c r="N9" s="22"/>
      <c r="O9" s="22"/>
      <c r="P9" s="22"/>
      <c r="Q9" s="22"/>
      <c r="R9" s="22"/>
      <c r="S9" s="390"/>
      <c r="T9" s="391"/>
      <c r="U9" s="391"/>
      <c r="V9" s="391"/>
      <c r="W9" s="391"/>
      <c r="X9" s="391"/>
      <c r="Y9" s="391"/>
      <c r="Z9" s="392"/>
      <c r="AA9" s="22"/>
    </row>
    <row r="10" spans="1:27" ht="15.75" customHeight="1" x14ac:dyDescent="0.25">
      <c r="A10" s="22"/>
      <c r="B10" s="22"/>
      <c r="C10" s="22"/>
      <c r="D10" s="22"/>
      <c r="E10" s="22"/>
      <c r="F10" s="22"/>
      <c r="G10" s="22"/>
      <c r="H10" s="22"/>
      <c r="I10" s="22"/>
      <c r="J10" s="22"/>
      <c r="K10" s="22"/>
      <c r="L10" s="22"/>
      <c r="M10" s="22"/>
      <c r="N10" s="22"/>
      <c r="O10" s="22"/>
      <c r="P10" s="22"/>
      <c r="Q10" s="22"/>
      <c r="R10" s="22"/>
      <c r="S10" s="390"/>
      <c r="T10" s="391"/>
      <c r="U10" s="391"/>
      <c r="V10" s="391"/>
      <c r="W10" s="391"/>
      <c r="X10" s="391"/>
      <c r="Y10" s="391"/>
      <c r="Z10" s="392"/>
      <c r="AA10" s="22"/>
    </row>
    <row r="11" spans="1:27" x14ac:dyDescent="0.25">
      <c r="A11" s="22"/>
      <c r="B11" s="22"/>
      <c r="C11" s="22"/>
      <c r="D11" s="22"/>
      <c r="E11" s="22"/>
      <c r="F11" s="22"/>
      <c r="G11" s="22"/>
      <c r="H11" s="22"/>
      <c r="I11" s="22"/>
      <c r="J11" s="22"/>
      <c r="K11" s="22"/>
      <c r="L11" s="22"/>
      <c r="M11" s="22"/>
      <c r="N11" s="22"/>
      <c r="O11" s="22"/>
      <c r="P11" s="22"/>
      <c r="Q11" s="22"/>
      <c r="R11" s="22"/>
      <c r="S11" s="390"/>
      <c r="T11" s="391"/>
      <c r="U11" s="391"/>
      <c r="V11" s="391"/>
      <c r="W11" s="391"/>
      <c r="X11" s="391"/>
      <c r="Y11" s="391"/>
      <c r="Z11" s="392"/>
      <c r="AA11" s="22"/>
    </row>
    <row r="12" spans="1:27" x14ac:dyDescent="0.25">
      <c r="A12" s="22"/>
      <c r="B12" s="22"/>
      <c r="C12" s="22"/>
      <c r="D12" s="22"/>
      <c r="E12" s="22"/>
      <c r="F12" s="22"/>
      <c r="G12" s="22"/>
      <c r="H12" s="22"/>
      <c r="I12" s="22"/>
      <c r="J12" s="22"/>
      <c r="K12" s="22"/>
      <c r="L12" s="22"/>
      <c r="M12" s="22"/>
      <c r="N12" s="22"/>
      <c r="O12" s="22"/>
      <c r="P12" s="22"/>
      <c r="Q12" s="22"/>
      <c r="R12" s="22"/>
      <c r="S12" s="390"/>
      <c r="T12" s="391"/>
      <c r="U12" s="391"/>
      <c r="V12" s="391"/>
      <c r="W12" s="391"/>
      <c r="X12" s="391"/>
      <c r="Y12" s="391"/>
      <c r="Z12" s="392"/>
      <c r="AA12" s="22"/>
    </row>
    <row r="13" spans="1:27" ht="15.75" thickBot="1" x14ac:dyDescent="0.3">
      <c r="A13" s="22"/>
      <c r="B13" s="22"/>
      <c r="C13" s="22"/>
      <c r="D13" s="22"/>
      <c r="E13" s="22"/>
      <c r="F13" s="22"/>
      <c r="G13" s="22"/>
      <c r="H13" s="22"/>
      <c r="I13" s="22"/>
      <c r="J13" s="22"/>
      <c r="K13" s="22"/>
      <c r="L13" s="22"/>
      <c r="M13" s="22"/>
      <c r="N13" s="22"/>
      <c r="O13" s="22"/>
      <c r="P13" s="22"/>
      <c r="Q13" s="22"/>
      <c r="R13" s="22"/>
      <c r="S13" s="393"/>
      <c r="T13" s="394"/>
      <c r="U13" s="394"/>
      <c r="V13" s="394"/>
      <c r="W13" s="394"/>
      <c r="X13" s="394"/>
      <c r="Y13" s="394"/>
      <c r="Z13" s="395"/>
      <c r="AA13" s="22"/>
    </row>
    <row r="14" spans="1:27" ht="15.75" thickTop="1" x14ac:dyDescent="0.25">
      <c r="A14" s="22"/>
      <c r="B14" s="22"/>
      <c r="C14" s="22"/>
      <c r="D14" s="22"/>
      <c r="E14" s="22"/>
      <c r="F14" s="22"/>
      <c r="G14" s="22"/>
      <c r="H14" s="22"/>
      <c r="I14" s="22"/>
      <c r="J14" s="22"/>
      <c r="K14" s="22"/>
      <c r="L14" s="22"/>
      <c r="M14" s="22"/>
      <c r="N14" s="22"/>
      <c r="O14" s="22"/>
      <c r="P14" s="22"/>
      <c r="Q14" s="22"/>
      <c r="R14" s="22"/>
      <c r="S14" s="24"/>
      <c r="T14" s="24"/>
      <c r="U14" s="24"/>
      <c r="V14" s="24"/>
      <c r="W14" s="24"/>
      <c r="X14" s="24"/>
      <c r="Y14" s="24"/>
      <c r="Z14" s="24"/>
      <c r="AA14" s="22"/>
    </row>
    <row r="15" spans="1:27" x14ac:dyDescent="0.25">
      <c r="A15" s="22"/>
      <c r="B15" s="22"/>
      <c r="C15" s="22"/>
      <c r="D15" s="22"/>
      <c r="E15" s="22"/>
      <c r="F15" s="22"/>
      <c r="G15" s="22"/>
      <c r="H15" s="22"/>
      <c r="I15" s="22"/>
      <c r="J15" s="22"/>
      <c r="K15" s="22"/>
      <c r="L15" s="22"/>
      <c r="M15" s="22"/>
      <c r="N15" s="22"/>
      <c r="O15" s="22"/>
      <c r="P15" s="22"/>
      <c r="Q15" s="22"/>
      <c r="R15" s="22"/>
      <c r="S15" s="24"/>
      <c r="T15" s="24"/>
      <c r="U15" s="24"/>
      <c r="V15" s="24"/>
      <c r="W15" s="24"/>
      <c r="X15" s="24"/>
      <c r="Y15" s="24"/>
      <c r="Z15" s="24"/>
      <c r="AA15" s="22"/>
    </row>
    <row r="16" spans="1:27" x14ac:dyDescent="0.25">
      <c r="A16" s="22"/>
      <c r="B16" s="22"/>
      <c r="C16" s="22"/>
      <c r="D16" s="22"/>
      <c r="E16" s="22"/>
      <c r="F16" s="22"/>
      <c r="G16" s="22"/>
      <c r="H16" s="22"/>
      <c r="I16" s="22"/>
      <c r="J16" s="22"/>
      <c r="K16" s="22"/>
      <c r="L16" s="22"/>
      <c r="M16" s="22"/>
      <c r="N16" s="22"/>
      <c r="O16" s="22"/>
      <c r="P16" s="22"/>
      <c r="Q16" s="22"/>
      <c r="R16" s="22"/>
      <c r="S16" s="24"/>
      <c r="T16" s="24"/>
      <c r="U16" s="24"/>
      <c r="V16" s="24"/>
      <c r="W16" s="24"/>
      <c r="X16" s="24"/>
      <c r="Y16" s="24"/>
      <c r="Z16" s="24"/>
      <c r="AA16" s="22"/>
    </row>
    <row r="17" spans="1:27" x14ac:dyDescent="0.25">
      <c r="A17" s="22"/>
      <c r="B17" s="22"/>
      <c r="C17" s="22"/>
      <c r="D17" s="22"/>
      <c r="E17" s="22"/>
      <c r="F17" s="22"/>
      <c r="G17" s="22"/>
      <c r="H17" s="22"/>
      <c r="I17" s="22"/>
      <c r="J17" s="22"/>
      <c r="K17" s="22"/>
      <c r="L17" s="22"/>
      <c r="M17" s="22"/>
      <c r="N17" s="22"/>
      <c r="O17" s="22"/>
      <c r="P17" s="22"/>
      <c r="Q17" s="22"/>
      <c r="R17" s="22"/>
      <c r="S17" s="24"/>
      <c r="T17" s="24"/>
      <c r="U17" s="24"/>
      <c r="V17" s="24"/>
      <c r="W17" s="24"/>
      <c r="X17" s="24"/>
      <c r="Y17" s="24"/>
      <c r="Z17" s="24"/>
      <c r="AA17" s="22"/>
    </row>
    <row r="18" spans="1:27" ht="15.75" thickBot="1" x14ac:dyDescent="0.3">
      <c r="A18" s="22"/>
      <c r="B18" s="22"/>
      <c r="C18" s="22"/>
      <c r="D18" s="22"/>
      <c r="E18" s="22"/>
      <c r="F18" s="22"/>
      <c r="G18" s="22"/>
      <c r="H18" s="22"/>
      <c r="I18" s="22"/>
      <c r="J18" s="22"/>
      <c r="K18" s="22"/>
      <c r="L18" s="22"/>
      <c r="M18" s="22"/>
      <c r="N18" s="22"/>
      <c r="O18" s="22"/>
      <c r="P18" s="22"/>
      <c r="Q18" s="22"/>
      <c r="R18" s="71"/>
      <c r="S18" s="24"/>
      <c r="T18" s="24"/>
      <c r="U18" s="24"/>
      <c r="V18" s="24"/>
      <c r="W18" s="24"/>
      <c r="X18" s="24"/>
      <c r="Y18" s="24"/>
      <c r="Z18" s="24"/>
      <c r="AA18" s="22"/>
    </row>
    <row r="19" spans="1:27" ht="15.75" thickTop="1" x14ac:dyDescent="0.25">
      <c r="A19" s="22"/>
      <c r="B19" s="22"/>
      <c r="C19" s="22"/>
      <c r="D19" s="22"/>
      <c r="E19" s="22"/>
      <c r="F19" s="22"/>
      <c r="G19" s="22"/>
      <c r="H19" s="22"/>
      <c r="I19" s="22"/>
      <c r="J19" s="22"/>
      <c r="K19" s="22"/>
      <c r="L19" s="22"/>
      <c r="M19" s="22"/>
      <c r="N19" s="22"/>
      <c r="O19" s="22"/>
      <c r="P19" s="22"/>
      <c r="Q19" s="22"/>
      <c r="R19" s="387" t="s">
        <v>474</v>
      </c>
      <c r="S19" s="388"/>
      <c r="T19" s="388"/>
      <c r="U19" s="388"/>
      <c r="V19" s="388"/>
      <c r="W19" s="388"/>
      <c r="X19" s="388"/>
      <c r="Y19" s="389"/>
      <c r="Z19" s="24"/>
      <c r="AA19" s="22"/>
    </row>
    <row r="20" spans="1:27" x14ac:dyDescent="0.25">
      <c r="A20" s="22"/>
      <c r="B20" s="22"/>
      <c r="C20" s="22"/>
      <c r="D20" s="22"/>
      <c r="E20" s="22"/>
      <c r="F20" s="22"/>
      <c r="G20" s="22"/>
      <c r="H20" s="22"/>
      <c r="I20" s="22"/>
      <c r="J20" s="22"/>
      <c r="K20" s="22"/>
      <c r="L20" s="22"/>
      <c r="M20" s="22"/>
      <c r="N20" s="22"/>
      <c r="O20" s="22"/>
      <c r="P20" s="22"/>
      <c r="Q20" s="22"/>
      <c r="R20" s="390"/>
      <c r="S20" s="391"/>
      <c r="T20" s="391"/>
      <c r="U20" s="391"/>
      <c r="V20" s="391"/>
      <c r="W20" s="391"/>
      <c r="X20" s="391"/>
      <c r="Y20" s="392"/>
      <c r="Z20" s="22"/>
      <c r="AA20" s="22"/>
    </row>
    <row r="21" spans="1:27" x14ac:dyDescent="0.25">
      <c r="A21" s="22"/>
      <c r="B21" s="22"/>
      <c r="C21" s="22"/>
      <c r="D21" s="22"/>
      <c r="E21" s="22"/>
      <c r="F21" s="22"/>
      <c r="G21" s="22"/>
      <c r="H21" s="22"/>
      <c r="I21" s="22"/>
      <c r="J21" s="22"/>
      <c r="K21" s="22"/>
      <c r="L21" s="22"/>
      <c r="M21" s="22"/>
      <c r="N21" s="22"/>
      <c r="O21" s="22"/>
      <c r="P21" s="22"/>
      <c r="Q21" s="22"/>
      <c r="R21" s="390"/>
      <c r="S21" s="391"/>
      <c r="T21" s="391"/>
      <c r="U21" s="391"/>
      <c r="V21" s="391"/>
      <c r="W21" s="391"/>
      <c r="X21" s="391"/>
      <c r="Y21" s="392"/>
      <c r="Z21" s="22"/>
      <c r="AA21" s="22"/>
    </row>
    <row r="22" spans="1:27" x14ac:dyDescent="0.25">
      <c r="A22" s="22"/>
      <c r="B22" s="22"/>
      <c r="C22" s="22"/>
      <c r="D22" s="22"/>
      <c r="E22" s="22"/>
      <c r="F22" s="22"/>
      <c r="G22" s="22"/>
      <c r="H22" s="22"/>
      <c r="I22" s="22"/>
      <c r="J22" s="22"/>
      <c r="K22" s="22"/>
      <c r="L22" s="22"/>
      <c r="M22" s="22"/>
      <c r="N22" s="22"/>
      <c r="O22" s="22"/>
      <c r="P22" s="22"/>
      <c r="Q22" s="22"/>
      <c r="R22" s="390"/>
      <c r="S22" s="391"/>
      <c r="T22" s="391"/>
      <c r="U22" s="391"/>
      <c r="V22" s="391"/>
      <c r="W22" s="391"/>
      <c r="X22" s="391"/>
      <c r="Y22" s="392"/>
      <c r="Z22" s="22"/>
      <c r="AA22" s="22"/>
    </row>
    <row r="23" spans="1:27" x14ac:dyDescent="0.25">
      <c r="A23" s="22"/>
      <c r="B23" s="22"/>
      <c r="C23" s="22"/>
      <c r="D23" s="22"/>
      <c r="E23" s="22"/>
      <c r="F23" s="22"/>
      <c r="G23" s="22"/>
      <c r="H23" s="22"/>
      <c r="I23" s="22"/>
      <c r="J23" s="22"/>
      <c r="K23" s="22"/>
      <c r="L23" s="22"/>
      <c r="M23" s="22"/>
      <c r="N23" s="22"/>
      <c r="O23" s="22"/>
      <c r="P23" s="22"/>
      <c r="Q23" s="22"/>
      <c r="R23" s="390"/>
      <c r="S23" s="391"/>
      <c r="T23" s="391"/>
      <c r="U23" s="391"/>
      <c r="V23" s="391"/>
      <c r="W23" s="391"/>
      <c r="X23" s="391"/>
      <c r="Y23" s="392"/>
      <c r="Z23" s="22"/>
      <c r="AA23" s="22"/>
    </row>
    <row r="24" spans="1:27" x14ac:dyDescent="0.25">
      <c r="A24" s="22"/>
      <c r="B24" s="22"/>
      <c r="C24" s="22"/>
      <c r="D24" s="22"/>
      <c r="E24" s="22"/>
      <c r="F24" s="22"/>
      <c r="G24" s="22"/>
      <c r="H24" s="22"/>
      <c r="I24" s="22"/>
      <c r="J24" s="22"/>
      <c r="K24" s="22"/>
      <c r="L24" s="22"/>
      <c r="M24" s="22"/>
      <c r="N24" s="22"/>
      <c r="O24" s="22"/>
      <c r="P24" s="22"/>
      <c r="Q24" s="22"/>
      <c r="R24" s="390"/>
      <c r="S24" s="391"/>
      <c r="T24" s="391"/>
      <c r="U24" s="391"/>
      <c r="V24" s="391"/>
      <c r="W24" s="391"/>
      <c r="X24" s="391"/>
      <c r="Y24" s="392"/>
      <c r="Z24" s="22"/>
      <c r="AA24" s="22"/>
    </row>
    <row r="25" spans="1:27" x14ac:dyDescent="0.25">
      <c r="A25" s="22"/>
      <c r="B25" s="22"/>
      <c r="C25" s="22"/>
      <c r="D25" s="22"/>
      <c r="E25" s="22"/>
      <c r="F25" s="22"/>
      <c r="G25" s="22"/>
      <c r="H25" s="22"/>
      <c r="I25" s="22"/>
      <c r="J25" s="22"/>
      <c r="K25" s="22"/>
      <c r="L25" s="22"/>
      <c r="M25" s="22"/>
      <c r="N25" s="22"/>
      <c r="O25" s="22"/>
      <c r="P25" s="22"/>
      <c r="Q25" s="22"/>
      <c r="R25" s="390"/>
      <c r="S25" s="391"/>
      <c r="T25" s="391"/>
      <c r="U25" s="391"/>
      <c r="V25" s="391"/>
      <c r="W25" s="391"/>
      <c r="X25" s="391"/>
      <c r="Y25" s="392"/>
      <c r="Z25" s="22"/>
      <c r="AA25" s="22"/>
    </row>
    <row r="26" spans="1:27" x14ac:dyDescent="0.25">
      <c r="A26" s="22"/>
      <c r="B26" s="22"/>
      <c r="C26" s="22"/>
      <c r="D26" s="22"/>
      <c r="E26" s="22"/>
      <c r="F26" s="22"/>
      <c r="G26" s="22"/>
      <c r="H26" s="22"/>
      <c r="I26" s="22"/>
      <c r="J26" s="22"/>
      <c r="K26" s="22"/>
      <c r="L26" s="22"/>
      <c r="M26" s="22"/>
      <c r="N26" s="22"/>
      <c r="O26" s="22"/>
      <c r="P26" s="22"/>
      <c r="Q26" s="22"/>
      <c r="R26" s="390"/>
      <c r="S26" s="391"/>
      <c r="T26" s="391"/>
      <c r="U26" s="391"/>
      <c r="V26" s="391"/>
      <c r="W26" s="391"/>
      <c r="X26" s="391"/>
      <c r="Y26" s="392"/>
      <c r="Z26" s="22"/>
      <c r="AA26" s="22"/>
    </row>
    <row r="27" spans="1:27" x14ac:dyDescent="0.25">
      <c r="A27" s="22"/>
      <c r="B27" s="22"/>
      <c r="C27" s="22"/>
      <c r="D27" s="22"/>
      <c r="E27" s="22"/>
      <c r="F27" s="22"/>
      <c r="G27" s="22"/>
      <c r="H27" s="22"/>
      <c r="I27" s="22"/>
      <c r="J27" s="22"/>
      <c r="K27" s="22"/>
      <c r="L27" s="22"/>
      <c r="M27" s="22"/>
      <c r="N27" s="22"/>
      <c r="O27" s="22"/>
      <c r="P27" s="22"/>
      <c r="Q27" s="22"/>
      <c r="R27" s="390"/>
      <c r="S27" s="391"/>
      <c r="T27" s="391"/>
      <c r="U27" s="391"/>
      <c r="V27" s="391"/>
      <c r="W27" s="391"/>
      <c r="X27" s="391"/>
      <c r="Y27" s="392"/>
      <c r="Z27" s="22"/>
      <c r="AA27" s="22"/>
    </row>
    <row r="28" spans="1:27" ht="15.75" thickBot="1" x14ac:dyDescent="0.3">
      <c r="A28" s="22"/>
      <c r="B28" s="22"/>
      <c r="C28" s="22"/>
      <c r="D28" s="22"/>
      <c r="E28" s="22"/>
      <c r="F28" s="22"/>
      <c r="G28" s="22"/>
      <c r="H28" s="22"/>
      <c r="I28" s="22"/>
      <c r="J28" s="22"/>
      <c r="K28" s="22"/>
      <c r="L28" s="22"/>
      <c r="M28" s="22"/>
      <c r="N28" s="22"/>
      <c r="O28" s="22"/>
      <c r="P28" s="22"/>
      <c r="Q28" s="22"/>
      <c r="R28" s="393"/>
      <c r="S28" s="394"/>
      <c r="T28" s="394"/>
      <c r="U28" s="394"/>
      <c r="V28" s="394"/>
      <c r="W28" s="394"/>
      <c r="X28" s="394"/>
      <c r="Y28" s="395"/>
      <c r="Z28" s="22"/>
      <c r="AA28" s="22"/>
    </row>
    <row r="29" spans="1:27" ht="15.75" thickTop="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row>
    <row r="30" spans="1:27"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row>
    <row r="31" spans="1:27"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row>
    <row r="32" spans="1:27"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row>
    <row r="33" spans="1:27"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row>
    <row r="34" spans="1:27" x14ac:dyDescent="0.2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row>
    <row r="35" spans="1:27"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row>
    <row r="36" spans="1:27" x14ac:dyDescent="0.2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row>
    <row r="37" spans="1:27" x14ac:dyDescent="0.2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row>
    <row r="38" spans="1:27" x14ac:dyDescent="0.2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row>
    <row r="39" spans="1:27" x14ac:dyDescent="0.2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row>
    <row r="40" spans="1:27" x14ac:dyDescent="0.2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row>
    <row r="41" spans="1:27" x14ac:dyDescent="0.2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row>
    <row r="42" spans="1:27" x14ac:dyDescent="0.2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row>
    <row r="43" spans="1:27" x14ac:dyDescent="0.25">
      <c r="A43" s="135" t="s">
        <v>73</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row>
    <row r="44" spans="1:27"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row>
    <row r="45" spans="1:27"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row>
    <row r="47" spans="1:27" x14ac:dyDescent="0.2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x14ac:dyDescent="0.2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x14ac:dyDescent="0.2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sheetData>
  <mergeCells count="3">
    <mergeCell ref="S4:Z13"/>
    <mergeCell ref="Y1:AA1"/>
    <mergeCell ref="R19:Y28"/>
  </mergeCells>
  <hyperlinks>
    <hyperlink ref="Y1:AA1" location="'Heating Demand'!A1" display="Back to heat demand summary" xr:uid="{00000000-0004-0000-0700-000000000000}"/>
  </hyperlinks>
  <pageMargins left="0.70866141732283472" right="0.70866141732283472" top="0.74803149606299213" bottom="0.74803149606299213" header="0.31496062992125984" footer="0.31496062992125984"/>
  <pageSetup paperSize="9" scale="52" orientation="landscape" r:id="rId1"/>
  <colBreaks count="1" manualBreakCount="1">
    <brk id="2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AC54-3F95-4484-B075-DEE213C7DD53}">
  <sheetPr>
    <tabColor rgb="FFFFC000"/>
  </sheetPr>
  <dimension ref="A1:A8"/>
  <sheetViews>
    <sheetView view="pageBreakPreview" zoomScale="120" zoomScaleNormal="100" zoomScaleSheetLayoutView="120" workbookViewId="0">
      <selection activeCell="D4" sqref="D4"/>
    </sheetView>
  </sheetViews>
  <sheetFormatPr defaultRowHeight="15" x14ac:dyDescent="0.25"/>
  <cols>
    <col min="1" max="1" width="76" customWidth="1"/>
  </cols>
  <sheetData>
    <row r="1" spans="1:1" ht="25.15" customHeight="1" x14ac:dyDescent="0.25">
      <c r="A1" s="74" t="s">
        <v>127</v>
      </c>
    </row>
    <row r="2" spans="1:1" ht="187.5" customHeight="1" x14ac:dyDescent="0.25">
      <c r="A2" s="128" t="s">
        <v>439</v>
      </c>
    </row>
    <row r="3" spans="1:1" x14ac:dyDescent="0.25">
      <c r="A3" s="128"/>
    </row>
    <row r="4" spans="1:1" ht="127.15" customHeight="1" x14ac:dyDescent="0.25">
      <c r="A4" s="128"/>
    </row>
    <row r="5" spans="1:1" ht="12.6" customHeight="1" x14ac:dyDescent="0.25">
      <c r="A5" s="128" t="s">
        <v>406</v>
      </c>
    </row>
    <row r="6" spans="1:1" ht="114.6" customHeight="1" x14ac:dyDescent="0.25">
      <c r="A6" s="128"/>
    </row>
    <row r="7" spans="1:1" ht="17.100000000000001" customHeight="1" x14ac:dyDescent="0.25">
      <c r="A7" s="128" t="s">
        <v>166</v>
      </c>
    </row>
    <row r="8" spans="1:1" ht="17.100000000000001" customHeight="1" x14ac:dyDescent="0.25">
      <c r="A8" s="12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W44"/>
  <sheetViews>
    <sheetView view="pageBreakPreview" zoomScale="136" zoomScaleNormal="110" zoomScaleSheetLayoutView="136" workbookViewId="0">
      <selection activeCell="O36" sqref="O36"/>
    </sheetView>
  </sheetViews>
  <sheetFormatPr defaultColWidth="9.28515625" defaultRowHeight="15" x14ac:dyDescent="0.25"/>
  <cols>
    <col min="1" max="1" width="3" style="13" customWidth="1"/>
    <col min="2" max="16384" width="9.28515625" style="13"/>
  </cols>
  <sheetData>
    <row r="1" spans="1:23" ht="18.75" x14ac:dyDescent="0.25">
      <c r="A1" s="74" t="s">
        <v>113</v>
      </c>
      <c r="B1" s="127"/>
      <c r="C1" s="127"/>
      <c r="D1" s="22"/>
      <c r="E1" s="22"/>
      <c r="F1" s="22"/>
      <c r="G1" s="22"/>
      <c r="H1" s="22"/>
      <c r="I1" s="22"/>
      <c r="J1" s="22"/>
      <c r="K1" s="22"/>
      <c r="L1" s="22"/>
      <c r="M1" s="22"/>
      <c r="N1" s="22"/>
      <c r="O1" s="386" t="s">
        <v>126</v>
      </c>
      <c r="P1" s="386"/>
      <c r="Q1" s="386"/>
    </row>
    <row r="2" spans="1:23" ht="15" customHeight="1" x14ac:dyDescent="0.25">
      <c r="A2" s="22"/>
      <c r="B2" s="396" t="s">
        <v>477</v>
      </c>
      <c r="C2" s="396"/>
      <c r="D2" s="396"/>
      <c r="E2" s="396"/>
      <c r="F2" s="396"/>
      <c r="G2" s="396"/>
      <c r="H2" s="396"/>
      <c r="I2" s="396"/>
      <c r="J2" s="396"/>
      <c r="K2" s="133"/>
      <c r="L2" s="397"/>
      <c r="M2" s="397"/>
      <c r="N2" s="397"/>
      <c r="O2" s="397"/>
      <c r="P2" s="397"/>
      <c r="Q2" s="22"/>
    </row>
    <row r="3" spans="1:23" x14ac:dyDescent="0.25">
      <c r="A3" s="22"/>
      <c r="B3" s="396"/>
      <c r="C3" s="396"/>
      <c r="D3" s="396"/>
      <c r="E3" s="396"/>
      <c r="F3" s="396"/>
      <c r="G3" s="396"/>
      <c r="H3" s="396"/>
      <c r="I3" s="396"/>
      <c r="J3" s="396"/>
      <c r="K3" s="133"/>
      <c r="L3" s="397"/>
      <c r="M3" s="397"/>
      <c r="N3" s="397"/>
      <c r="O3" s="397"/>
      <c r="P3" s="397"/>
      <c r="Q3" s="22"/>
    </row>
    <row r="4" spans="1:23" x14ac:dyDescent="0.25">
      <c r="A4" s="22"/>
      <c r="B4" s="396"/>
      <c r="C4" s="396"/>
      <c r="D4" s="396"/>
      <c r="E4" s="396"/>
      <c r="F4" s="396"/>
      <c r="G4" s="396"/>
      <c r="H4" s="396"/>
      <c r="I4" s="396"/>
      <c r="J4" s="396"/>
      <c r="K4" s="133"/>
      <c r="L4" s="397"/>
      <c r="M4" s="397"/>
      <c r="N4" s="397"/>
      <c r="O4" s="397"/>
      <c r="P4" s="397"/>
      <c r="Q4" s="22"/>
    </row>
    <row r="5" spans="1:23" x14ac:dyDescent="0.25">
      <c r="A5" s="22"/>
      <c r="B5" s="396"/>
      <c r="C5" s="396"/>
      <c r="D5" s="396"/>
      <c r="E5" s="396"/>
      <c r="F5" s="396"/>
      <c r="G5" s="396"/>
      <c r="H5" s="396"/>
      <c r="I5" s="396"/>
      <c r="J5" s="396"/>
      <c r="K5" s="133"/>
      <c r="L5" s="397"/>
      <c r="M5" s="397"/>
      <c r="N5" s="397"/>
      <c r="O5" s="397"/>
      <c r="P5" s="397"/>
      <c r="Q5" s="22"/>
    </row>
    <row r="6" spans="1:23" x14ac:dyDescent="0.25">
      <c r="A6" s="22"/>
      <c r="B6" s="396"/>
      <c r="C6" s="396"/>
      <c r="D6" s="396"/>
      <c r="E6" s="396"/>
      <c r="F6" s="396"/>
      <c r="G6" s="396"/>
      <c r="H6" s="396"/>
      <c r="I6" s="396"/>
      <c r="J6" s="396"/>
      <c r="K6" s="133"/>
      <c r="L6" s="397"/>
      <c r="M6" s="397"/>
      <c r="N6" s="397"/>
      <c r="O6" s="397"/>
      <c r="P6" s="397"/>
      <c r="Q6" s="22"/>
    </row>
    <row r="7" spans="1:23" x14ac:dyDescent="0.25">
      <c r="A7" s="22"/>
      <c r="B7" s="396"/>
      <c r="C7" s="396"/>
      <c r="D7" s="396"/>
      <c r="E7" s="396"/>
      <c r="F7" s="396"/>
      <c r="G7" s="396"/>
      <c r="H7" s="396"/>
      <c r="I7" s="396"/>
      <c r="J7" s="396"/>
      <c r="K7" s="133"/>
      <c r="L7" s="397"/>
      <c r="M7" s="397"/>
      <c r="N7" s="397"/>
      <c r="O7" s="397"/>
      <c r="P7" s="397"/>
      <c r="Q7" s="22"/>
    </row>
    <row r="8" spans="1:23" x14ac:dyDescent="0.25">
      <c r="A8" s="22"/>
      <c r="B8" s="396"/>
      <c r="C8" s="396"/>
      <c r="D8" s="396"/>
      <c r="E8" s="396"/>
      <c r="F8" s="396"/>
      <c r="G8" s="396"/>
      <c r="H8" s="396"/>
      <c r="I8" s="396"/>
      <c r="J8" s="396"/>
      <c r="K8" s="133"/>
      <c r="L8" s="397"/>
      <c r="M8" s="397"/>
      <c r="N8" s="397"/>
      <c r="O8" s="397"/>
      <c r="P8" s="397"/>
      <c r="Q8" s="22"/>
    </row>
    <row r="9" spans="1:23" x14ac:dyDescent="0.25">
      <c r="A9" s="22"/>
      <c r="B9" s="133"/>
      <c r="C9" s="133"/>
      <c r="D9" s="133"/>
      <c r="E9" s="133"/>
      <c r="F9" s="133"/>
      <c r="G9" s="133"/>
      <c r="H9" s="133"/>
      <c r="I9" s="133"/>
      <c r="J9" s="133"/>
      <c r="K9" s="133"/>
      <c r="L9" s="397"/>
      <c r="M9" s="397"/>
      <c r="N9" s="397"/>
      <c r="O9" s="397"/>
      <c r="P9" s="397"/>
      <c r="Q9" s="22"/>
    </row>
    <row r="10" spans="1:23" x14ac:dyDescent="0.25">
      <c r="A10" s="22"/>
      <c r="B10" s="133"/>
      <c r="C10" s="133"/>
      <c r="D10" s="133"/>
      <c r="E10" s="133"/>
      <c r="F10" s="133"/>
      <c r="G10" s="133"/>
      <c r="H10" s="133"/>
      <c r="I10" s="133"/>
      <c r="J10" s="133"/>
      <c r="K10" s="133"/>
      <c r="L10" s="397"/>
      <c r="M10" s="397"/>
      <c r="N10" s="397"/>
      <c r="O10" s="397"/>
      <c r="P10" s="397"/>
      <c r="Q10" s="22"/>
    </row>
    <row r="11" spans="1:23" x14ac:dyDescent="0.25">
      <c r="A11" s="22"/>
      <c r="B11" s="133"/>
      <c r="C11" s="133"/>
      <c r="D11" s="133"/>
      <c r="E11" s="133"/>
      <c r="F11" s="133"/>
      <c r="G11" s="133"/>
      <c r="H11" s="133"/>
      <c r="I11" s="133"/>
      <c r="J11" s="133"/>
      <c r="K11" s="133"/>
      <c r="L11" s="397"/>
      <c r="M11" s="397"/>
      <c r="N11" s="397"/>
      <c r="O11" s="397"/>
      <c r="P11" s="397"/>
      <c r="Q11" s="22"/>
    </row>
    <row r="12" spans="1:23" x14ac:dyDescent="0.25">
      <c r="A12" s="22"/>
      <c r="B12" s="133"/>
      <c r="C12" s="133"/>
      <c r="D12" s="133"/>
      <c r="E12" s="133"/>
      <c r="F12" s="133"/>
      <c r="G12" s="133"/>
      <c r="H12" s="133"/>
      <c r="I12" s="133"/>
      <c r="J12" s="133"/>
      <c r="K12" s="133"/>
      <c r="L12" s="397"/>
      <c r="M12" s="397"/>
      <c r="N12" s="397"/>
      <c r="O12" s="397"/>
      <c r="P12" s="397"/>
      <c r="Q12" s="22"/>
    </row>
    <row r="13" spans="1:23" x14ac:dyDescent="0.25">
      <c r="A13" s="22"/>
      <c r="B13" s="133"/>
      <c r="C13" s="133"/>
      <c r="D13" s="133"/>
      <c r="E13" s="133"/>
      <c r="F13" s="133"/>
      <c r="G13" s="133"/>
      <c r="H13" s="133"/>
      <c r="I13" s="133"/>
      <c r="J13" s="133"/>
      <c r="K13" s="133"/>
      <c r="L13" s="397"/>
      <c r="M13" s="397"/>
      <c r="N13" s="397"/>
      <c r="O13" s="397"/>
      <c r="P13" s="397"/>
      <c r="Q13" s="22"/>
    </row>
    <row r="14" spans="1:23" x14ac:dyDescent="0.25">
      <c r="A14" s="22"/>
      <c r="B14" s="133"/>
      <c r="C14" s="133"/>
      <c r="D14" s="133"/>
      <c r="E14" s="133"/>
      <c r="F14" s="133"/>
      <c r="G14" s="133"/>
      <c r="H14" s="133"/>
      <c r="I14" s="133"/>
      <c r="J14" s="133"/>
      <c r="K14" s="133"/>
      <c r="L14" s="397"/>
      <c r="M14" s="397"/>
      <c r="N14" s="397"/>
      <c r="O14" s="397"/>
      <c r="P14" s="397"/>
      <c r="Q14" s="22"/>
      <c r="S14" s="399"/>
      <c r="T14" s="399"/>
      <c r="U14" s="399"/>
      <c r="V14" s="399"/>
      <c r="W14" s="399"/>
    </row>
    <row r="15" spans="1:23" x14ac:dyDescent="0.25">
      <c r="A15" s="22"/>
      <c r="B15" s="133"/>
      <c r="C15" s="133"/>
      <c r="D15" s="133"/>
      <c r="E15" s="133"/>
      <c r="F15" s="133"/>
      <c r="G15" s="133"/>
      <c r="H15" s="133"/>
      <c r="I15" s="133"/>
      <c r="J15" s="133"/>
      <c r="K15" s="133"/>
      <c r="L15" s="397"/>
      <c r="M15" s="397"/>
      <c r="N15" s="397"/>
      <c r="O15" s="397"/>
      <c r="P15" s="397"/>
      <c r="Q15" s="22"/>
      <c r="S15" s="399"/>
      <c r="T15" s="399"/>
      <c r="U15" s="399"/>
      <c r="V15" s="399"/>
      <c r="W15" s="399"/>
    </row>
    <row r="16" spans="1:23" x14ac:dyDescent="0.25">
      <c r="A16" s="22"/>
      <c r="B16" s="133"/>
      <c r="C16" s="133"/>
      <c r="D16" s="133"/>
      <c r="E16" s="133"/>
      <c r="F16" s="133"/>
      <c r="G16" s="133"/>
      <c r="H16" s="133"/>
      <c r="I16" s="133"/>
      <c r="J16" s="133"/>
      <c r="K16" s="133"/>
      <c r="L16" s="397"/>
      <c r="M16" s="397"/>
      <c r="N16" s="397"/>
      <c r="O16" s="397"/>
      <c r="P16" s="397"/>
      <c r="Q16" s="22"/>
      <c r="S16" s="399"/>
      <c r="T16" s="399"/>
      <c r="U16" s="399"/>
      <c r="V16" s="399"/>
      <c r="W16" s="399"/>
    </row>
    <row r="17" spans="1:23" x14ac:dyDescent="0.25">
      <c r="A17" s="22"/>
      <c r="B17" s="133"/>
      <c r="C17" s="133"/>
      <c r="D17" s="133"/>
      <c r="E17" s="133"/>
      <c r="F17" s="133"/>
      <c r="G17" s="133"/>
      <c r="H17" s="133"/>
      <c r="I17" s="133"/>
      <c r="J17" s="133"/>
      <c r="K17" s="133"/>
      <c r="L17" s="397"/>
      <c r="M17" s="397"/>
      <c r="N17" s="397"/>
      <c r="O17" s="397"/>
      <c r="P17" s="397"/>
      <c r="Q17" s="22"/>
      <c r="S17" s="399"/>
      <c r="T17" s="399"/>
      <c r="U17" s="399"/>
      <c r="V17" s="399"/>
      <c r="W17" s="399"/>
    </row>
    <row r="18" spans="1:23" x14ac:dyDescent="0.25">
      <c r="A18" s="22"/>
      <c r="B18" s="133"/>
      <c r="C18" s="133"/>
      <c r="D18" s="133"/>
      <c r="E18" s="133"/>
      <c r="F18" s="133"/>
      <c r="G18" s="133"/>
      <c r="H18" s="133"/>
      <c r="I18" s="133"/>
      <c r="J18" s="133"/>
      <c r="K18" s="133"/>
      <c r="L18" s="397"/>
      <c r="M18" s="397"/>
      <c r="N18" s="397"/>
      <c r="O18" s="397"/>
      <c r="P18" s="397"/>
      <c r="Q18" s="22"/>
      <c r="S18" s="399"/>
      <c r="T18" s="399"/>
      <c r="U18" s="399"/>
      <c r="V18" s="399"/>
      <c r="W18" s="399"/>
    </row>
    <row r="19" spans="1:23" x14ac:dyDescent="0.25">
      <c r="A19" s="22"/>
      <c r="B19" s="133"/>
      <c r="C19" s="133"/>
      <c r="D19" s="133"/>
      <c r="E19" s="133"/>
      <c r="F19" s="133"/>
      <c r="G19" s="133"/>
      <c r="H19" s="133"/>
      <c r="I19" s="133"/>
      <c r="J19" s="133"/>
      <c r="K19" s="133"/>
      <c r="L19" s="397"/>
      <c r="M19" s="397"/>
      <c r="N19" s="397"/>
      <c r="O19" s="397"/>
      <c r="P19" s="397"/>
      <c r="Q19" s="22"/>
      <c r="S19" s="399"/>
      <c r="T19" s="399"/>
      <c r="U19" s="399"/>
      <c r="V19" s="399"/>
      <c r="W19" s="399"/>
    </row>
    <row r="20" spans="1:23" x14ac:dyDescent="0.25">
      <c r="A20" s="22"/>
      <c r="B20" s="133"/>
      <c r="C20" s="133"/>
      <c r="D20" s="133"/>
      <c r="E20" s="133"/>
      <c r="F20" s="133"/>
      <c r="G20" s="133"/>
      <c r="H20" s="133"/>
      <c r="I20" s="133"/>
      <c r="J20" s="133"/>
      <c r="K20" s="133"/>
      <c r="L20" s="397"/>
      <c r="M20" s="397"/>
      <c r="N20" s="397"/>
      <c r="O20" s="397"/>
      <c r="P20" s="397"/>
      <c r="Q20" s="22"/>
      <c r="S20" s="399"/>
      <c r="T20" s="399"/>
      <c r="U20" s="399"/>
      <c r="V20" s="399"/>
      <c r="W20" s="399"/>
    </row>
    <row r="21" spans="1:23" x14ac:dyDescent="0.25">
      <c r="A21" s="22"/>
      <c r="B21" s="134"/>
      <c r="C21" s="134"/>
      <c r="D21" s="134"/>
      <c r="E21" s="134"/>
      <c r="F21" s="134"/>
      <c r="G21" s="134"/>
      <c r="H21" s="134"/>
      <c r="I21" s="134"/>
      <c r="J21" s="134"/>
      <c r="K21" s="134"/>
      <c r="L21" s="397"/>
      <c r="M21" s="397"/>
      <c r="N21" s="397"/>
      <c r="O21" s="397"/>
      <c r="P21" s="397"/>
      <c r="Q21" s="22"/>
      <c r="S21" s="399"/>
      <c r="T21" s="399"/>
      <c r="U21" s="399"/>
      <c r="V21" s="399"/>
      <c r="W21" s="399"/>
    </row>
    <row r="22" spans="1:23" ht="15" customHeight="1" x14ac:dyDescent="0.25">
      <c r="A22" s="22"/>
      <c r="B22" s="134"/>
      <c r="C22" s="134"/>
      <c r="D22" s="134"/>
      <c r="E22" s="134"/>
      <c r="F22" s="134"/>
      <c r="G22" s="134"/>
      <c r="H22" s="134"/>
      <c r="I22" s="134"/>
      <c r="J22" s="134"/>
      <c r="K22" s="134"/>
      <c r="L22" s="397"/>
      <c r="M22" s="397"/>
      <c r="N22" s="397"/>
      <c r="O22" s="397"/>
      <c r="P22" s="397"/>
      <c r="Q22" s="22"/>
      <c r="S22" s="399"/>
      <c r="T22" s="399"/>
      <c r="U22" s="399"/>
      <c r="V22" s="399"/>
      <c r="W22" s="399"/>
    </row>
    <row r="23" spans="1:23" x14ac:dyDescent="0.25">
      <c r="A23" s="22"/>
      <c r="B23" s="134"/>
      <c r="C23" s="134"/>
      <c r="D23" s="134"/>
      <c r="E23" s="134"/>
      <c r="F23" s="134"/>
      <c r="G23" s="134"/>
      <c r="H23" s="134"/>
      <c r="I23" s="134"/>
      <c r="J23" s="134"/>
      <c r="K23" s="134"/>
      <c r="L23" s="397"/>
      <c r="M23" s="397"/>
      <c r="N23" s="397"/>
      <c r="O23" s="397"/>
      <c r="P23" s="397"/>
      <c r="Q23" s="22"/>
      <c r="S23" s="399"/>
      <c r="T23" s="399"/>
      <c r="U23" s="399"/>
      <c r="V23" s="399"/>
      <c r="W23" s="399"/>
    </row>
    <row r="24" spans="1:23" x14ac:dyDescent="0.25">
      <c r="A24" s="22"/>
      <c r="B24" s="134"/>
      <c r="C24" s="134"/>
      <c r="D24" s="134"/>
      <c r="E24" s="134"/>
      <c r="F24" s="134"/>
      <c r="G24" s="134"/>
      <c r="H24" s="134"/>
      <c r="I24" s="134"/>
      <c r="J24" s="134"/>
      <c r="K24" s="134"/>
      <c r="L24" s="397"/>
      <c r="M24" s="397"/>
      <c r="N24" s="397"/>
      <c r="O24" s="397"/>
      <c r="P24" s="397"/>
      <c r="Q24" s="22"/>
      <c r="S24" s="399"/>
      <c r="T24" s="399"/>
      <c r="U24" s="399"/>
      <c r="V24" s="399"/>
      <c r="W24" s="399"/>
    </row>
    <row r="25" spans="1:23" x14ac:dyDescent="0.25">
      <c r="A25" s="22"/>
      <c r="B25" s="135"/>
      <c r="C25" s="135"/>
      <c r="D25" s="135"/>
      <c r="E25" s="135"/>
      <c r="F25" s="135"/>
      <c r="G25" s="135"/>
      <c r="H25" s="135"/>
      <c r="I25" s="135"/>
      <c r="J25" s="135"/>
      <c r="K25" s="135"/>
      <c r="L25" s="397"/>
      <c r="M25" s="397"/>
      <c r="N25" s="397"/>
      <c r="O25" s="397"/>
      <c r="P25" s="397"/>
      <c r="Q25" s="22"/>
      <c r="S25" s="399"/>
      <c r="T25" s="399"/>
      <c r="U25" s="399"/>
      <c r="V25" s="399"/>
      <c r="W25" s="399"/>
    </row>
    <row r="26" spans="1:23" x14ac:dyDescent="0.25">
      <c r="A26" s="22"/>
      <c r="B26" s="135"/>
      <c r="C26" s="135"/>
      <c r="D26" s="135"/>
      <c r="E26" s="135"/>
      <c r="F26" s="135"/>
      <c r="G26" s="135"/>
      <c r="H26" s="135"/>
      <c r="I26" s="135"/>
      <c r="J26" s="135"/>
      <c r="K26" s="135"/>
      <c r="L26" s="397"/>
      <c r="M26" s="397"/>
      <c r="N26" s="397"/>
      <c r="O26" s="397"/>
      <c r="P26" s="397"/>
      <c r="Q26" s="22"/>
      <c r="S26" s="399"/>
      <c r="T26" s="399"/>
      <c r="U26" s="399"/>
      <c r="V26" s="399"/>
      <c r="W26" s="399"/>
    </row>
    <row r="27" spans="1:23" x14ac:dyDescent="0.25">
      <c r="A27" s="22"/>
      <c r="B27" s="22"/>
      <c r="C27" s="22"/>
      <c r="D27" s="22"/>
      <c r="E27" s="22"/>
      <c r="F27" s="22"/>
      <c r="G27" s="22"/>
      <c r="H27" s="22"/>
      <c r="I27" s="22"/>
      <c r="J27" s="22"/>
      <c r="K27" s="22"/>
      <c r="L27" s="22"/>
      <c r="M27" s="22"/>
      <c r="N27" s="22"/>
      <c r="O27" s="22"/>
      <c r="P27" s="22"/>
      <c r="Q27" s="22"/>
      <c r="S27" s="399"/>
      <c r="T27" s="399"/>
      <c r="U27" s="399"/>
      <c r="V27" s="399"/>
      <c r="W27" s="399"/>
    </row>
    <row r="28" spans="1:23" x14ac:dyDescent="0.25">
      <c r="A28" s="22"/>
      <c r="B28" s="22"/>
      <c r="C28" s="22"/>
      <c r="D28" s="22"/>
      <c r="E28" s="22"/>
      <c r="F28" s="22"/>
      <c r="G28" s="22"/>
      <c r="H28" s="22"/>
      <c r="I28" s="22"/>
      <c r="J28" s="22"/>
      <c r="K28" s="22"/>
      <c r="L28" s="22"/>
      <c r="M28" s="22"/>
      <c r="N28" s="22"/>
      <c r="O28" s="22"/>
      <c r="P28" s="22"/>
      <c r="Q28" s="22"/>
      <c r="S28" s="399"/>
      <c r="T28" s="399"/>
      <c r="U28" s="399"/>
      <c r="V28" s="399"/>
      <c r="W28" s="399"/>
    </row>
    <row r="29" spans="1:23" x14ac:dyDescent="0.25">
      <c r="A29" s="22"/>
      <c r="B29" s="26"/>
      <c r="C29" s="26"/>
      <c r="D29" s="26"/>
      <c r="E29" s="26"/>
      <c r="F29" s="22"/>
      <c r="G29" s="22"/>
      <c r="H29" s="22"/>
      <c r="I29" s="22"/>
      <c r="J29" s="22"/>
      <c r="K29" s="22"/>
      <c r="L29" s="398"/>
      <c r="M29" s="398"/>
      <c r="N29" s="398"/>
      <c r="O29" s="398"/>
      <c r="P29" s="398"/>
      <c r="Q29" s="22"/>
      <c r="S29" s="399"/>
      <c r="T29" s="399"/>
      <c r="U29" s="399"/>
      <c r="V29" s="399"/>
      <c r="W29" s="399"/>
    </row>
    <row r="30" spans="1:23" x14ac:dyDescent="0.25">
      <c r="A30" s="22"/>
      <c r="B30" s="400"/>
      <c r="C30" s="400"/>
      <c r="D30" s="400"/>
      <c r="E30" s="400"/>
      <c r="F30" s="400"/>
      <c r="G30" s="22"/>
      <c r="H30" s="22"/>
      <c r="I30" s="22"/>
      <c r="J30" s="22"/>
      <c r="K30" s="22"/>
      <c r="L30" s="22"/>
      <c r="M30" s="22"/>
      <c r="N30" s="22"/>
      <c r="O30" s="22"/>
      <c r="P30" s="22"/>
      <c r="Q30" s="22"/>
      <c r="S30" s="399"/>
      <c r="T30" s="399"/>
      <c r="U30" s="399"/>
      <c r="V30" s="399"/>
      <c r="W30" s="399"/>
    </row>
    <row r="31" spans="1:23" x14ac:dyDescent="0.25">
      <c r="A31" s="22"/>
      <c r="B31" s="22"/>
      <c r="C31" s="22"/>
      <c r="D31" s="22"/>
      <c r="E31" s="22"/>
      <c r="F31" s="22"/>
      <c r="G31" s="22"/>
      <c r="H31" s="22"/>
      <c r="I31" s="22"/>
      <c r="J31" s="22"/>
      <c r="K31" s="22"/>
      <c r="L31" s="22"/>
      <c r="M31" s="22"/>
      <c r="N31" s="22"/>
      <c r="O31" s="22"/>
      <c r="P31" s="22"/>
      <c r="Q31" s="22"/>
      <c r="S31" s="399"/>
      <c r="T31" s="399"/>
      <c r="U31" s="399"/>
      <c r="V31" s="399"/>
      <c r="W31" s="399"/>
    </row>
    <row r="32" spans="1:23" x14ac:dyDescent="0.25">
      <c r="A32" s="22"/>
      <c r="B32" s="135" t="s">
        <v>432</v>
      </c>
      <c r="C32" s="22"/>
      <c r="D32" s="22"/>
      <c r="E32" s="22"/>
      <c r="F32" s="22"/>
      <c r="G32" s="22"/>
      <c r="H32" s="22"/>
      <c r="I32" s="22"/>
      <c r="J32" s="22"/>
      <c r="K32" s="22"/>
      <c r="L32" s="22"/>
      <c r="M32" s="22"/>
      <c r="N32" s="22"/>
      <c r="O32" s="22"/>
      <c r="P32" s="22"/>
      <c r="Q32" s="22"/>
      <c r="S32" s="399"/>
      <c r="T32" s="399"/>
      <c r="U32" s="399"/>
      <c r="V32" s="399"/>
      <c r="W32" s="399"/>
    </row>
    <row r="33" spans="1:23" x14ac:dyDescent="0.25">
      <c r="A33" s="22"/>
      <c r="B33" s="22"/>
      <c r="C33" s="22"/>
      <c r="D33" s="22"/>
      <c r="E33" s="22"/>
      <c r="F33" s="22"/>
      <c r="G33" s="22"/>
      <c r="H33" s="22"/>
      <c r="I33" s="22"/>
      <c r="J33" s="22"/>
      <c r="K33" s="22"/>
      <c r="L33" s="22"/>
      <c r="M33" s="22"/>
      <c r="N33" s="22"/>
      <c r="O33" s="22"/>
      <c r="P33" s="22"/>
      <c r="Q33" s="22"/>
      <c r="S33" s="399"/>
      <c r="T33" s="399"/>
      <c r="U33" s="399"/>
      <c r="V33" s="399"/>
      <c r="W33" s="399"/>
    </row>
    <row r="34" spans="1:23" x14ac:dyDescent="0.25">
      <c r="A34" s="22"/>
      <c r="B34" s="22"/>
      <c r="C34" s="22"/>
      <c r="D34" s="22"/>
      <c r="E34" s="22"/>
      <c r="F34" s="22"/>
      <c r="G34" s="22"/>
      <c r="H34" s="22"/>
      <c r="I34" s="22"/>
      <c r="J34" s="22"/>
      <c r="K34" s="22"/>
      <c r="L34" s="22"/>
      <c r="M34" s="22"/>
      <c r="N34" s="22"/>
      <c r="O34" s="22"/>
      <c r="P34" s="22"/>
      <c r="Q34" s="22"/>
      <c r="S34" s="399"/>
      <c r="T34" s="399"/>
      <c r="U34" s="399"/>
      <c r="V34" s="399"/>
      <c r="W34" s="399"/>
    </row>
    <row r="35" spans="1:23" x14ac:dyDescent="0.25">
      <c r="A35" s="22"/>
      <c r="B35" s="22"/>
      <c r="C35" s="22"/>
      <c r="D35" s="22"/>
      <c r="E35" s="22"/>
      <c r="F35" s="22"/>
      <c r="G35" s="22"/>
      <c r="H35" s="22"/>
      <c r="I35" s="22"/>
      <c r="J35" s="22"/>
      <c r="K35" s="22"/>
      <c r="L35" s="22"/>
      <c r="M35" s="22"/>
      <c r="N35" s="22"/>
      <c r="O35" s="22"/>
      <c r="P35" s="22"/>
      <c r="Q35" s="22"/>
      <c r="S35" s="399"/>
      <c r="T35" s="399"/>
      <c r="U35" s="399"/>
      <c r="V35" s="399"/>
      <c r="W35" s="399"/>
    </row>
    <row r="36" spans="1:23" x14ac:dyDescent="0.25">
      <c r="A36" s="22"/>
      <c r="B36" s="22"/>
      <c r="C36" s="22"/>
      <c r="D36" s="22"/>
      <c r="E36" s="22"/>
      <c r="F36" s="22"/>
      <c r="G36" s="22"/>
      <c r="H36" s="22"/>
      <c r="I36" s="22"/>
      <c r="J36" s="22"/>
      <c r="K36" s="22"/>
      <c r="L36" s="22"/>
      <c r="M36" s="22"/>
      <c r="N36" s="22"/>
      <c r="O36" s="22"/>
      <c r="P36" s="22"/>
      <c r="Q36" s="22"/>
      <c r="S36" s="399"/>
      <c r="T36" s="399"/>
      <c r="U36" s="399"/>
      <c r="V36" s="399"/>
      <c r="W36" s="399"/>
    </row>
    <row r="37" spans="1:23" x14ac:dyDescent="0.25">
      <c r="A37" s="22"/>
      <c r="B37" s="22"/>
      <c r="C37" s="22"/>
      <c r="D37" s="22"/>
      <c r="E37" s="22"/>
      <c r="F37" s="22"/>
      <c r="G37" s="22"/>
      <c r="H37" s="22"/>
      <c r="I37" s="22"/>
      <c r="J37" s="22"/>
      <c r="K37" s="22"/>
      <c r="L37" s="22"/>
      <c r="M37" s="22"/>
      <c r="N37" s="22"/>
      <c r="O37" s="22"/>
      <c r="P37" s="22"/>
      <c r="Q37" s="22"/>
      <c r="S37" s="399"/>
      <c r="T37" s="399"/>
      <c r="U37" s="399"/>
      <c r="V37" s="399"/>
      <c r="W37" s="399"/>
    </row>
    <row r="38" spans="1:23" x14ac:dyDescent="0.25">
      <c r="A38" s="22"/>
      <c r="B38" s="22"/>
      <c r="C38" s="22"/>
      <c r="D38" s="22"/>
      <c r="E38" s="22"/>
      <c r="F38" s="22"/>
      <c r="G38" s="22"/>
      <c r="H38" s="22"/>
      <c r="I38" s="22"/>
      <c r="J38" s="22"/>
      <c r="K38" s="22"/>
      <c r="L38" s="22"/>
      <c r="M38" s="22"/>
      <c r="N38" s="22"/>
      <c r="O38" s="22"/>
      <c r="P38" s="22"/>
      <c r="Q38" s="22"/>
      <c r="S38" s="399"/>
      <c r="T38" s="399"/>
      <c r="U38" s="399"/>
      <c r="V38" s="399"/>
      <c r="W38" s="399"/>
    </row>
    <row r="39" spans="1:23" x14ac:dyDescent="0.25">
      <c r="A39" s="22"/>
      <c r="B39" s="22"/>
      <c r="C39" s="22"/>
      <c r="D39" s="22"/>
      <c r="E39" s="22"/>
      <c r="F39" s="22"/>
      <c r="G39" s="22"/>
      <c r="H39" s="22"/>
      <c r="I39" s="22"/>
      <c r="J39" s="22"/>
      <c r="K39" s="22"/>
      <c r="L39" s="22"/>
      <c r="M39" s="22"/>
      <c r="N39" s="22"/>
      <c r="O39" s="22"/>
      <c r="P39" s="22"/>
      <c r="Q39" s="22"/>
    </row>
    <row r="40" spans="1:23" x14ac:dyDescent="0.25">
      <c r="A40" s="22"/>
      <c r="B40" s="22"/>
      <c r="C40" s="22"/>
      <c r="D40" s="22"/>
      <c r="E40" s="22"/>
      <c r="F40" s="22"/>
      <c r="G40" s="22"/>
      <c r="H40" s="22"/>
      <c r="I40" s="22"/>
      <c r="J40" s="22"/>
      <c r="K40" s="22"/>
      <c r="L40" s="22"/>
      <c r="M40" s="22"/>
      <c r="N40" s="22"/>
      <c r="O40" s="22"/>
      <c r="P40" s="22"/>
      <c r="Q40" s="22"/>
    </row>
    <row r="41" spans="1:23" x14ac:dyDescent="0.25">
      <c r="A41" s="22"/>
      <c r="B41" s="22"/>
      <c r="C41" s="22"/>
      <c r="D41" s="22"/>
      <c r="E41" s="22"/>
      <c r="F41" s="22"/>
      <c r="G41" s="22"/>
      <c r="H41" s="22"/>
      <c r="I41" s="22"/>
      <c r="J41" s="22"/>
      <c r="K41" s="22"/>
      <c r="L41" s="22"/>
      <c r="M41" s="22"/>
      <c r="N41" s="22"/>
      <c r="O41" s="22"/>
      <c r="P41" s="22"/>
      <c r="Q41" s="22"/>
    </row>
    <row r="42" spans="1:23" x14ac:dyDescent="0.25">
      <c r="A42" s="22"/>
      <c r="B42" s="22"/>
      <c r="C42" s="22"/>
      <c r="D42" s="22"/>
      <c r="E42" s="22"/>
      <c r="F42" s="22"/>
      <c r="G42" s="22"/>
      <c r="H42" s="22"/>
      <c r="I42" s="22"/>
      <c r="J42" s="22"/>
      <c r="K42" s="22"/>
      <c r="L42" s="22"/>
      <c r="M42" s="22"/>
      <c r="N42" s="22"/>
      <c r="O42" s="22"/>
      <c r="P42" s="22"/>
      <c r="Q42" s="22"/>
    </row>
    <row r="43" spans="1:23" x14ac:dyDescent="0.25">
      <c r="A43" s="22"/>
      <c r="B43" s="22"/>
      <c r="C43" s="22"/>
      <c r="D43" s="22"/>
      <c r="E43" s="22"/>
      <c r="F43" s="22"/>
      <c r="G43" s="22"/>
      <c r="H43" s="22"/>
      <c r="I43" s="22"/>
      <c r="J43" s="22"/>
      <c r="K43" s="22"/>
      <c r="L43" s="22"/>
      <c r="M43" s="22"/>
      <c r="N43" s="22"/>
      <c r="O43" s="22"/>
      <c r="P43" s="22"/>
      <c r="Q43" s="22"/>
    </row>
    <row r="44" spans="1:23" x14ac:dyDescent="0.25">
      <c r="A44" s="22"/>
      <c r="B44" s="22"/>
      <c r="C44" s="22"/>
      <c r="D44" s="22"/>
      <c r="E44" s="22"/>
      <c r="F44" s="22"/>
      <c r="G44" s="22"/>
      <c r="H44" s="22"/>
      <c r="I44" s="22"/>
      <c r="J44" s="22"/>
      <c r="K44" s="22"/>
      <c r="L44" s="22"/>
      <c r="M44" s="22"/>
      <c r="N44" s="22"/>
      <c r="O44" s="22"/>
      <c r="P44" s="22"/>
      <c r="Q44" s="22"/>
    </row>
  </sheetData>
  <mergeCells count="6">
    <mergeCell ref="O1:Q1"/>
    <mergeCell ref="B2:J8"/>
    <mergeCell ref="L2:P26"/>
    <mergeCell ref="L29:P29"/>
    <mergeCell ref="S14:W38"/>
    <mergeCell ref="B30:F30"/>
  </mergeCells>
  <hyperlinks>
    <hyperlink ref="O1:Q1" location="'Heating Demand'!A1" display="Back to heat demand summary" xr:uid="{00000000-0004-0000-0800-000001000000}"/>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CBAC-6AB9-4E83-A701-DB1265EC2634}">
  <sheetPr>
    <tabColor rgb="FFFFC000"/>
  </sheetPr>
  <dimension ref="A1:X43"/>
  <sheetViews>
    <sheetView view="pageBreakPreview" zoomScale="80" zoomScaleNormal="100" zoomScaleSheetLayoutView="80" workbookViewId="0">
      <selection activeCell="C2" sqref="C2"/>
    </sheetView>
  </sheetViews>
  <sheetFormatPr defaultRowHeight="15" x14ac:dyDescent="0.25"/>
  <cols>
    <col min="1" max="1" width="76" customWidth="1"/>
    <col min="2" max="2" width="77.7109375" customWidth="1"/>
    <col min="3" max="3" width="136.7109375" customWidth="1"/>
  </cols>
  <sheetData>
    <row r="1" spans="1:24" ht="25.15" customHeight="1" x14ac:dyDescent="0.25">
      <c r="A1" s="74" t="s">
        <v>167</v>
      </c>
      <c r="B1" s="128"/>
      <c r="C1" s="74" t="s">
        <v>433</v>
      </c>
    </row>
    <row r="2" spans="1:24" ht="322.5" customHeight="1" x14ac:dyDescent="0.25">
      <c r="A2" s="128"/>
      <c r="B2" s="128"/>
      <c r="C2" s="129" t="s">
        <v>442</v>
      </c>
    </row>
    <row r="3" spans="1:24" ht="24" x14ac:dyDescent="0.25">
      <c r="A3" s="350" t="s">
        <v>168</v>
      </c>
      <c r="B3" s="128" t="s">
        <v>440</v>
      </c>
      <c r="C3" s="22"/>
    </row>
    <row r="4" spans="1:24" ht="24" x14ac:dyDescent="0.25">
      <c r="A4" s="128" t="s">
        <v>434</v>
      </c>
      <c r="B4" s="128"/>
      <c r="C4" s="22"/>
    </row>
    <row r="5" spans="1:24" ht="15.6" customHeight="1" x14ac:dyDescent="0.25">
      <c r="B5" s="128"/>
      <c r="C5" s="22"/>
    </row>
    <row r="6" spans="1:24" x14ac:dyDescent="0.25">
      <c r="A6" s="128"/>
      <c r="B6" s="128"/>
      <c r="C6" s="22"/>
    </row>
    <row r="7" spans="1:24" s="13" customFormat="1" ht="18.75" x14ac:dyDescent="0.25">
      <c r="A7" s="74" t="s">
        <v>116</v>
      </c>
      <c r="B7" s="22"/>
      <c r="C7" s="22"/>
      <c r="D7" s="22"/>
      <c r="E7" s="22"/>
      <c r="F7" s="22"/>
      <c r="G7" s="22"/>
      <c r="H7" s="22"/>
      <c r="I7" s="22"/>
      <c r="J7" s="22"/>
      <c r="K7" s="22"/>
      <c r="L7" s="22"/>
      <c r="M7" s="74"/>
      <c r="N7" s="22"/>
      <c r="O7" s="22"/>
      <c r="P7" s="22"/>
      <c r="Q7" s="22"/>
      <c r="R7" s="22"/>
      <c r="S7" s="22"/>
      <c r="T7" s="22"/>
      <c r="U7" s="22"/>
      <c r="V7" s="386"/>
      <c r="W7" s="386"/>
      <c r="X7" s="386"/>
    </row>
    <row r="8" spans="1:24" s="13" customFormat="1" ht="23.25" x14ac:dyDescent="0.25">
      <c r="A8" s="21" t="s">
        <v>77</v>
      </c>
      <c r="B8" s="22"/>
      <c r="C8" s="22"/>
      <c r="D8" s="22"/>
      <c r="E8" s="22"/>
      <c r="F8" s="22"/>
      <c r="G8" s="22"/>
      <c r="H8" s="22"/>
      <c r="I8" s="22"/>
      <c r="J8" s="22"/>
      <c r="K8" s="22"/>
      <c r="L8" s="22"/>
      <c r="M8" s="22"/>
      <c r="N8" s="31"/>
      <c r="O8" s="22"/>
      <c r="P8" s="22"/>
      <c r="Q8" s="22"/>
      <c r="R8" s="22"/>
      <c r="S8" s="22"/>
      <c r="T8" s="22"/>
      <c r="U8" s="22"/>
      <c r="V8" s="22"/>
      <c r="W8" s="22"/>
      <c r="X8" s="22"/>
    </row>
    <row r="9" spans="1:24" s="13" customFormat="1" x14ac:dyDescent="0.25">
      <c r="A9" s="22" t="s">
        <v>78</v>
      </c>
      <c r="B9" s="22"/>
      <c r="C9" s="22"/>
      <c r="D9" s="22"/>
      <c r="E9" s="22"/>
      <c r="F9" s="22"/>
      <c r="G9" s="22"/>
      <c r="H9" s="22"/>
      <c r="I9" s="22"/>
      <c r="J9" s="22"/>
      <c r="K9" s="22"/>
      <c r="L9" s="22"/>
      <c r="M9" s="22"/>
      <c r="N9" s="22"/>
      <c r="O9" s="22"/>
      <c r="P9" s="22"/>
      <c r="Q9" s="22"/>
      <c r="R9" s="22"/>
      <c r="S9" s="22"/>
      <c r="T9" s="22"/>
      <c r="U9" s="22"/>
      <c r="V9" s="22"/>
      <c r="W9" s="22"/>
      <c r="X9" s="22"/>
    </row>
    <row r="10" spans="1:24" s="13" customFormat="1" ht="15" customHeight="1" x14ac:dyDescent="0.25">
      <c r="A10" s="22" t="s">
        <v>79</v>
      </c>
      <c r="B10" s="22"/>
      <c r="C10" s="22"/>
      <c r="D10" s="22"/>
      <c r="E10" s="22"/>
      <c r="F10" s="22"/>
      <c r="G10" s="22"/>
      <c r="H10" s="22"/>
      <c r="I10" s="22"/>
      <c r="J10" s="22"/>
      <c r="K10" s="22"/>
      <c r="L10" s="22"/>
      <c r="M10" s="22"/>
      <c r="N10" s="70"/>
      <c r="O10" s="70"/>
      <c r="P10" s="70"/>
      <c r="Q10" s="70"/>
      <c r="R10" s="70"/>
      <c r="S10" s="70"/>
      <c r="T10" s="70"/>
      <c r="U10" s="70"/>
      <c r="V10" s="70"/>
      <c r="W10" s="70"/>
      <c r="X10" s="22"/>
    </row>
    <row r="11" spans="1:24" s="13" customFormat="1" x14ac:dyDescent="0.25">
      <c r="A11" s="22" t="s">
        <v>80</v>
      </c>
      <c r="B11" s="22"/>
      <c r="C11" s="22"/>
      <c r="D11" s="22"/>
      <c r="E11" s="22"/>
      <c r="F11" s="22"/>
      <c r="G11" s="22"/>
      <c r="H11" s="22"/>
      <c r="I11" s="22"/>
      <c r="J11" s="22"/>
      <c r="K11" s="22"/>
      <c r="L11" s="22"/>
      <c r="M11" s="22"/>
      <c r="N11" s="70"/>
      <c r="O11" s="70"/>
      <c r="P11" s="70"/>
      <c r="Q11" s="70"/>
      <c r="R11" s="70"/>
      <c r="S11" s="70"/>
      <c r="T11" s="70"/>
      <c r="U11" s="70"/>
      <c r="V11" s="70"/>
      <c r="W11" s="70"/>
      <c r="X11" s="22"/>
    </row>
    <row r="12" spans="1:24" s="13" customFormat="1" x14ac:dyDescent="0.25">
      <c r="A12" s="22" t="s">
        <v>81</v>
      </c>
      <c r="B12" s="22"/>
      <c r="C12" s="22"/>
      <c r="D12" s="22"/>
      <c r="E12" s="22"/>
      <c r="F12" s="22"/>
      <c r="G12" s="22"/>
      <c r="H12" s="22"/>
      <c r="I12" s="22"/>
      <c r="J12" s="22"/>
      <c r="K12" s="22"/>
      <c r="L12" s="22"/>
      <c r="M12" s="22"/>
      <c r="N12" s="70"/>
      <c r="O12" s="70"/>
      <c r="P12" s="70"/>
      <c r="Q12" s="70"/>
      <c r="R12" s="70"/>
      <c r="S12" s="70"/>
      <c r="T12" s="70"/>
      <c r="U12" s="70"/>
      <c r="V12" s="70"/>
      <c r="W12" s="70"/>
      <c r="X12" s="22"/>
    </row>
    <row r="13" spans="1:24" s="13" customFormat="1" x14ac:dyDescent="0.25">
      <c r="A13" s="22" t="s">
        <v>82</v>
      </c>
      <c r="B13" s="22"/>
      <c r="C13" s="22"/>
      <c r="D13" s="22"/>
      <c r="E13" s="22"/>
      <c r="F13" s="22"/>
      <c r="G13" s="22"/>
      <c r="H13" s="22"/>
      <c r="I13" s="22"/>
      <c r="J13" s="22"/>
      <c r="K13" s="22"/>
      <c r="L13" s="22"/>
      <c r="M13" s="22"/>
      <c r="N13" s="70"/>
      <c r="O13" s="70"/>
      <c r="P13" s="70"/>
      <c r="Q13" s="70"/>
      <c r="R13" s="70"/>
      <c r="S13" s="70"/>
      <c r="T13" s="70"/>
      <c r="U13" s="70"/>
      <c r="V13" s="70"/>
      <c r="W13" s="70"/>
      <c r="X13" s="22"/>
    </row>
    <row r="14" spans="1:24" s="13" customFormat="1" x14ac:dyDescent="0.25">
      <c r="A14" s="22" t="s">
        <v>83</v>
      </c>
      <c r="B14" s="22"/>
      <c r="C14" s="22"/>
      <c r="D14" s="22"/>
      <c r="E14" s="22"/>
      <c r="F14" s="22"/>
      <c r="G14" s="22"/>
      <c r="H14" s="22"/>
      <c r="I14" s="22"/>
      <c r="J14" s="22"/>
      <c r="K14" s="22"/>
      <c r="L14" s="22"/>
      <c r="M14" s="22"/>
      <c r="N14" s="70"/>
      <c r="O14" s="70"/>
      <c r="P14" s="70"/>
      <c r="Q14" s="70"/>
      <c r="R14" s="70"/>
      <c r="S14" s="70"/>
      <c r="T14" s="70"/>
      <c r="U14" s="70"/>
      <c r="V14" s="70"/>
      <c r="W14" s="70"/>
      <c r="X14" s="22"/>
    </row>
    <row r="15" spans="1:24" s="13" customFormat="1" x14ac:dyDescent="0.25">
      <c r="A15" s="22" t="s">
        <v>84</v>
      </c>
      <c r="B15" s="22"/>
      <c r="C15" s="22"/>
      <c r="D15" s="22"/>
      <c r="E15" s="22"/>
      <c r="F15" s="22"/>
      <c r="G15" s="22"/>
      <c r="H15" s="22"/>
      <c r="I15" s="22"/>
      <c r="J15" s="22"/>
      <c r="K15" s="22"/>
      <c r="L15" s="22"/>
      <c r="M15" s="22"/>
      <c r="N15" s="70"/>
      <c r="O15" s="70"/>
      <c r="P15" s="70"/>
      <c r="Q15" s="70"/>
      <c r="R15" s="70"/>
      <c r="S15" s="70"/>
      <c r="T15" s="70"/>
      <c r="U15" s="70"/>
      <c r="V15" s="70"/>
      <c r="W15" s="70"/>
      <c r="X15" s="22"/>
    </row>
    <row r="16" spans="1:24" s="13" customFormat="1" x14ac:dyDescent="0.25">
      <c r="A16" s="22" t="s">
        <v>85</v>
      </c>
      <c r="B16" s="22"/>
      <c r="C16" s="22"/>
      <c r="D16" s="22"/>
      <c r="E16" s="22"/>
      <c r="F16" s="22"/>
      <c r="G16" s="22"/>
      <c r="H16" s="22"/>
      <c r="I16" s="22"/>
      <c r="J16" s="22"/>
      <c r="K16" s="22"/>
      <c r="L16" s="22"/>
      <c r="M16" s="22"/>
      <c r="N16" s="70"/>
      <c r="O16" s="70"/>
      <c r="P16" s="70"/>
      <c r="Q16" s="70"/>
      <c r="R16" s="70"/>
      <c r="S16" s="70"/>
      <c r="T16" s="70"/>
      <c r="U16" s="70"/>
      <c r="V16" s="70"/>
      <c r="W16" s="70"/>
      <c r="X16" s="22"/>
    </row>
    <row r="17" spans="1:24" s="13" customFormat="1" x14ac:dyDescent="0.25">
      <c r="A17" s="22" t="s">
        <v>86</v>
      </c>
      <c r="B17" s="22"/>
      <c r="C17" s="22"/>
      <c r="D17" s="22"/>
      <c r="E17" s="22"/>
      <c r="F17" s="22"/>
      <c r="G17" s="22"/>
      <c r="H17" s="22"/>
      <c r="I17" s="22"/>
      <c r="J17" s="22"/>
      <c r="K17" s="22"/>
      <c r="L17" s="22"/>
      <c r="M17" s="22"/>
      <c r="N17" s="22"/>
      <c r="O17" s="22"/>
      <c r="P17" s="22"/>
      <c r="Q17" s="22"/>
      <c r="R17" s="22"/>
      <c r="S17" s="22"/>
      <c r="T17" s="22"/>
      <c r="U17" s="22"/>
      <c r="V17" s="22"/>
      <c r="W17" s="22"/>
      <c r="X17" s="22"/>
    </row>
    <row r="18" spans="1:24" s="13" customFormat="1" ht="23.25" x14ac:dyDescent="0.25">
      <c r="A18" s="22" t="s">
        <v>87</v>
      </c>
      <c r="B18" s="22"/>
      <c r="C18" s="22"/>
      <c r="D18" s="22"/>
      <c r="E18" s="22"/>
      <c r="F18" s="22"/>
      <c r="G18" s="22"/>
      <c r="H18" s="22"/>
      <c r="I18" s="22"/>
      <c r="J18" s="22"/>
      <c r="K18" s="22"/>
      <c r="L18" s="22"/>
      <c r="M18" s="22"/>
      <c r="N18" s="31"/>
      <c r="O18" s="22"/>
      <c r="P18" s="22"/>
      <c r="Q18" s="22"/>
      <c r="R18" s="22"/>
      <c r="S18" s="22"/>
      <c r="T18" s="22"/>
      <c r="U18" s="22"/>
      <c r="V18" s="22"/>
      <c r="W18" s="22"/>
      <c r="X18" s="22"/>
    </row>
    <row r="19" spans="1:24" s="13" customFormat="1" x14ac:dyDescent="0.25">
      <c r="A19" s="22" t="s">
        <v>88</v>
      </c>
      <c r="B19" s="22"/>
      <c r="C19" s="22"/>
      <c r="D19" s="22"/>
      <c r="E19" s="22"/>
      <c r="F19" s="22"/>
      <c r="G19" s="22"/>
      <c r="H19" s="22"/>
      <c r="I19" s="22"/>
      <c r="J19" s="22"/>
      <c r="K19" s="22"/>
      <c r="L19" s="22"/>
      <c r="M19" s="22"/>
      <c r="N19" s="401"/>
      <c r="O19" s="401"/>
      <c r="P19" s="401"/>
      <c r="Q19" s="401"/>
      <c r="R19" s="401"/>
      <c r="S19" s="401"/>
      <c r="T19" s="401"/>
      <c r="U19" s="401"/>
      <c r="V19" s="401"/>
      <c r="W19" s="401"/>
      <c r="X19" s="22"/>
    </row>
    <row r="20" spans="1:24" s="13" customFormat="1" x14ac:dyDescent="0.25">
      <c r="A20" s="22" t="s">
        <v>89</v>
      </c>
      <c r="B20" s="22"/>
      <c r="C20" s="22"/>
      <c r="D20" s="22"/>
      <c r="E20" s="22"/>
      <c r="F20" s="22"/>
      <c r="G20" s="22"/>
      <c r="H20" s="22"/>
      <c r="I20" s="22"/>
      <c r="J20" s="22"/>
      <c r="K20" s="22"/>
      <c r="L20" s="22"/>
      <c r="M20" s="22"/>
      <c r="N20" s="401"/>
      <c r="O20" s="401"/>
      <c r="P20" s="401"/>
      <c r="Q20" s="401"/>
      <c r="R20" s="401"/>
      <c r="S20" s="401"/>
      <c r="T20" s="401"/>
      <c r="U20" s="401"/>
      <c r="V20" s="401"/>
      <c r="W20" s="401"/>
      <c r="X20" s="22"/>
    </row>
    <row r="21" spans="1:24" s="13" customFormat="1" x14ac:dyDescent="0.25">
      <c r="A21" s="22" t="s">
        <v>90</v>
      </c>
      <c r="B21" s="22"/>
      <c r="C21" s="22"/>
      <c r="D21" s="22"/>
      <c r="E21" s="22"/>
      <c r="F21" s="22"/>
      <c r="G21" s="22"/>
      <c r="H21" s="22"/>
      <c r="I21" s="22"/>
      <c r="J21" s="22"/>
      <c r="K21" s="22"/>
      <c r="L21" s="22"/>
      <c r="M21" s="22"/>
      <c r="N21" s="401"/>
      <c r="O21" s="401"/>
      <c r="P21" s="401"/>
      <c r="Q21" s="401"/>
      <c r="R21" s="401"/>
      <c r="S21" s="401"/>
      <c r="T21" s="401"/>
      <c r="U21" s="401"/>
      <c r="V21" s="401"/>
      <c r="W21" s="401"/>
      <c r="X21" s="22"/>
    </row>
    <row r="22" spans="1:24" s="13" customFormat="1" x14ac:dyDescent="0.25">
      <c r="A22" s="22" t="s">
        <v>91</v>
      </c>
      <c r="B22" s="22"/>
      <c r="C22" s="22"/>
      <c r="D22" s="22"/>
      <c r="E22" s="22"/>
      <c r="F22" s="22"/>
      <c r="G22" s="22"/>
      <c r="H22" s="22"/>
      <c r="I22" s="22"/>
      <c r="J22" s="22"/>
      <c r="K22" s="22"/>
      <c r="L22" s="22"/>
      <c r="M22" s="22"/>
      <c r="N22" s="401"/>
      <c r="O22" s="401"/>
      <c r="P22" s="401"/>
      <c r="Q22" s="401"/>
      <c r="R22" s="401"/>
      <c r="S22" s="401"/>
      <c r="T22" s="401"/>
      <c r="U22" s="401"/>
      <c r="V22" s="401"/>
      <c r="W22" s="401"/>
      <c r="X22" s="22"/>
    </row>
    <row r="23" spans="1:24" s="13" customFormat="1" x14ac:dyDescent="0.25">
      <c r="A23" s="22" t="s">
        <v>92</v>
      </c>
      <c r="B23" s="22"/>
      <c r="C23" s="22"/>
      <c r="D23" s="22"/>
      <c r="E23" s="22"/>
      <c r="F23" s="22"/>
      <c r="G23" s="22"/>
      <c r="H23" s="22"/>
      <c r="I23" s="22"/>
      <c r="J23" s="22"/>
      <c r="K23" s="22"/>
      <c r="L23" s="22"/>
      <c r="M23" s="22"/>
      <c r="N23" s="401"/>
      <c r="O23" s="401"/>
      <c r="P23" s="401"/>
      <c r="Q23" s="401"/>
      <c r="R23" s="401"/>
      <c r="S23" s="401"/>
      <c r="T23" s="401"/>
      <c r="U23" s="401"/>
      <c r="V23" s="401"/>
      <c r="W23" s="401"/>
      <c r="X23" s="22"/>
    </row>
    <row r="24" spans="1:24" s="13" customFormat="1" x14ac:dyDescent="0.25">
      <c r="A24" s="22" t="s">
        <v>93</v>
      </c>
      <c r="B24" s="22"/>
      <c r="C24" s="22"/>
      <c r="D24" s="22"/>
      <c r="E24" s="22"/>
      <c r="F24" s="22"/>
      <c r="G24" s="22"/>
      <c r="H24" s="22"/>
      <c r="I24" s="22"/>
      <c r="J24" s="22"/>
      <c r="K24" s="22"/>
      <c r="L24" s="22"/>
      <c r="M24" s="22"/>
      <c r="N24" s="401"/>
      <c r="O24" s="401"/>
      <c r="P24" s="401"/>
      <c r="Q24" s="401"/>
      <c r="R24" s="401"/>
      <c r="S24" s="401"/>
      <c r="T24" s="401"/>
      <c r="U24" s="401"/>
      <c r="V24" s="401"/>
      <c r="W24" s="401"/>
      <c r="X24" s="22"/>
    </row>
    <row r="25" spans="1:24" s="13" customFormat="1" x14ac:dyDescent="0.25">
      <c r="A25" s="22" t="s">
        <v>94</v>
      </c>
      <c r="B25" s="22"/>
      <c r="C25" s="22"/>
      <c r="D25" s="22"/>
      <c r="E25" s="22"/>
      <c r="F25" s="22"/>
      <c r="G25" s="22"/>
      <c r="H25" s="22"/>
      <c r="I25" s="22"/>
      <c r="J25" s="22"/>
      <c r="K25" s="22"/>
      <c r="L25" s="22"/>
      <c r="M25" s="22"/>
      <c r="N25" s="401"/>
      <c r="O25" s="401"/>
      <c r="P25" s="401"/>
      <c r="Q25" s="401"/>
      <c r="R25" s="401"/>
      <c r="S25" s="401"/>
      <c r="T25" s="401"/>
      <c r="U25" s="401"/>
      <c r="V25" s="401"/>
      <c r="W25" s="401"/>
      <c r="X25" s="22"/>
    </row>
    <row r="26" spans="1:24" s="13" customFormat="1" x14ac:dyDescent="0.25">
      <c r="A26" s="22" t="s">
        <v>95</v>
      </c>
      <c r="B26" s="22"/>
      <c r="C26" s="22"/>
      <c r="D26" s="22"/>
      <c r="E26" s="22"/>
      <c r="F26" s="22"/>
      <c r="G26" s="22"/>
      <c r="H26" s="22"/>
      <c r="I26" s="22"/>
      <c r="J26" s="22"/>
      <c r="K26" s="22"/>
      <c r="L26" s="22"/>
      <c r="M26" s="22"/>
      <c r="N26" s="401"/>
      <c r="O26" s="401"/>
      <c r="P26" s="401"/>
      <c r="Q26" s="401"/>
      <c r="R26" s="401"/>
      <c r="S26" s="401"/>
      <c r="T26" s="401"/>
      <c r="U26" s="401"/>
      <c r="V26" s="401"/>
      <c r="W26" s="401"/>
      <c r="X26" s="22"/>
    </row>
    <row r="27" spans="1:24" s="13" customFormat="1" x14ac:dyDescent="0.25">
      <c r="A27" s="21" t="s">
        <v>96</v>
      </c>
      <c r="B27" s="22"/>
      <c r="C27" s="22"/>
      <c r="D27" s="22"/>
      <c r="E27" s="22"/>
      <c r="F27" s="22"/>
      <c r="G27" s="22"/>
      <c r="H27" s="22"/>
      <c r="I27" s="22"/>
      <c r="J27" s="22"/>
      <c r="K27" s="22"/>
      <c r="L27" s="22"/>
      <c r="M27" s="22"/>
      <c r="N27" s="401"/>
      <c r="O27" s="401"/>
      <c r="P27" s="401"/>
      <c r="Q27" s="401"/>
      <c r="R27" s="401"/>
      <c r="S27" s="401"/>
      <c r="T27" s="401"/>
      <c r="U27" s="401"/>
      <c r="V27" s="401"/>
      <c r="W27" s="401"/>
      <c r="X27" s="22"/>
    </row>
    <row r="28" spans="1:24" s="13" customFormat="1" x14ac:dyDescent="0.25">
      <c r="A28" s="22" t="s">
        <v>97</v>
      </c>
      <c r="B28" s="22"/>
      <c r="C28" s="22"/>
      <c r="D28" s="22"/>
      <c r="E28" s="22"/>
      <c r="F28" s="22"/>
      <c r="G28" s="22"/>
      <c r="H28" s="22"/>
      <c r="I28" s="22"/>
      <c r="J28" s="22"/>
      <c r="K28" s="22"/>
      <c r="L28" s="22"/>
      <c r="M28" s="22"/>
      <c r="N28" s="401"/>
      <c r="O28" s="401"/>
      <c r="P28" s="401"/>
      <c r="Q28" s="401"/>
      <c r="R28" s="401"/>
      <c r="S28" s="401"/>
      <c r="T28" s="401"/>
      <c r="U28" s="401"/>
      <c r="V28" s="401"/>
      <c r="W28" s="401"/>
      <c r="X28" s="22"/>
    </row>
    <row r="29" spans="1:24" s="13" customFormat="1" x14ac:dyDescent="0.25">
      <c r="A29" s="22" t="s">
        <v>98</v>
      </c>
      <c r="B29" s="22"/>
      <c r="C29" s="22"/>
      <c r="D29" s="22"/>
      <c r="E29" s="22"/>
      <c r="F29" s="22"/>
      <c r="G29" s="22"/>
      <c r="H29" s="22"/>
      <c r="I29" s="22"/>
      <c r="J29" s="22"/>
      <c r="K29" s="22"/>
      <c r="L29" s="22"/>
      <c r="M29" s="22"/>
      <c r="N29" s="22"/>
      <c r="O29" s="22"/>
      <c r="P29" s="22"/>
      <c r="Q29" s="22"/>
      <c r="R29" s="22"/>
      <c r="S29" s="22"/>
      <c r="T29" s="22"/>
      <c r="U29" s="22"/>
      <c r="V29" s="22"/>
      <c r="W29" s="22"/>
      <c r="X29" s="22"/>
    </row>
    <row r="30" spans="1:24" s="13" customFormat="1" x14ac:dyDescent="0.25">
      <c r="A30" s="22" t="s">
        <v>99</v>
      </c>
      <c r="B30" s="22"/>
      <c r="C30" s="22"/>
      <c r="D30" s="22"/>
      <c r="E30" s="22"/>
      <c r="F30" s="22"/>
      <c r="G30" s="22"/>
      <c r="H30" s="22"/>
      <c r="I30" s="22"/>
      <c r="J30" s="22"/>
      <c r="K30" s="22"/>
      <c r="L30" s="22"/>
      <c r="M30" s="22"/>
      <c r="N30" s="22"/>
      <c r="O30" s="22"/>
      <c r="P30" s="22"/>
      <c r="Q30" s="22"/>
      <c r="R30" s="22"/>
      <c r="S30" s="22"/>
      <c r="T30" s="22"/>
      <c r="U30" s="22"/>
      <c r="V30" s="22"/>
      <c r="W30" s="22"/>
      <c r="X30" s="22"/>
    </row>
    <row r="31" spans="1:24" s="13" customFormat="1" x14ac:dyDescent="0.25">
      <c r="A31" s="22" t="s">
        <v>100</v>
      </c>
      <c r="B31" s="22"/>
      <c r="C31" s="22"/>
      <c r="D31" s="22"/>
      <c r="E31" s="22"/>
      <c r="F31" s="22"/>
      <c r="G31" s="22"/>
      <c r="H31" s="22"/>
      <c r="I31" s="22"/>
      <c r="J31" s="22"/>
      <c r="K31" s="22"/>
      <c r="L31" s="22"/>
      <c r="M31" s="22"/>
      <c r="N31" s="22"/>
      <c r="O31" s="22"/>
      <c r="P31" s="22"/>
      <c r="Q31" s="22"/>
      <c r="R31" s="22"/>
      <c r="S31" s="22"/>
      <c r="T31" s="22"/>
      <c r="U31" s="22"/>
      <c r="V31" s="22"/>
      <c r="W31" s="22"/>
      <c r="X31" s="22"/>
    </row>
    <row r="32" spans="1:24" s="13" customFormat="1" x14ac:dyDescent="0.25">
      <c r="A32" s="22" t="s">
        <v>101</v>
      </c>
      <c r="B32" s="22"/>
      <c r="C32" s="22"/>
      <c r="D32" s="22"/>
      <c r="E32" s="22"/>
      <c r="F32" s="22"/>
      <c r="G32" s="22"/>
      <c r="H32" s="22"/>
      <c r="I32" s="22"/>
      <c r="J32" s="22"/>
      <c r="K32" s="22"/>
      <c r="L32" s="22"/>
      <c r="M32" s="22"/>
      <c r="N32" s="22"/>
      <c r="O32" s="22"/>
      <c r="P32" s="22"/>
      <c r="Q32" s="22"/>
      <c r="R32" s="22"/>
      <c r="S32" s="22"/>
      <c r="T32" s="22"/>
      <c r="U32" s="22"/>
      <c r="V32" s="22"/>
      <c r="W32" s="22"/>
      <c r="X32" s="22"/>
    </row>
    <row r="33" spans="1:24" s="13" customFormat="1" x14ac:dyDescent="0.25">
      <c r="A33" s="22" t="s">
        <v>102</v>
      </c>
      <c r="B33" s="22"/>
      <c r="C33" s="22"/>
      <c r="D33" s="22"/>
      <c r="E33" s="22"/>
      <c r="F33" s="22"/>
      <c r="G33" s="22"/>
      <c r="H33" s="22"/>
      <c r="I33" s="22"/>
      <c r="J33" s="22"/>
      <c r="K33" s="22"/>
      <c r="L33" s="22"/>
      <c r="M33" s="22"/>
      <c r="N33" s="22"/>
      <c r="O33" s="22"/>
      <c r="P33" s="22"/>
      <c r="Q33" s="22"/>
      <c r="R33" s="22"/>
      <c r="S33" s="22"/>
      <c r="T33" s="22"/>
      <c r="U33" s="22"/>
      <c r="V33" s="22"/>
      <c r="W33" s="22"/>
      <c r="X33" s="22"/>
    </row>
    <row r="34" spans="1:24" s="13" customFormat="1" x14ac:dyDescent="0.25">
      <c r="A34" s="22" t="s">
        <v>103</v>
      </c>
      <c r="B34" s="22"/>
      <c r="C34" s="22"/>
      <c r="D34" s="22"/>
      <c r="E34" s="22"/>
      <c r="F34" s="22"/>
      <c r="G34" s="22"/>
      <c r="H34" s="22"/>
      <c r="I34" s="22"/>
      <c r="J34" s="22"/>
      <c r="K34" s="22"/>
      <c r="L34" s="22"/>
      <c r="M34" s="22"/>
      <c r="N34" s="22"/>
      <c r="O34" s="22"/>
      <c r="P34" s="22"/>
      <c r="Q34" s="22"/>
      <c r="R34" s="22"/>
      <c r="S34" s="22"/>
      <c r="T34" s="22"/>
      <c r="U34" s="22"/>
      <c r="V34" s="22"/>
      <c r="W34" s="22"/>
      <c r="X34" s="22"/>
    </row>
    <row r="35" spans="1:24" s="13" customFormat="1" x14ac:dyDescent="0.25">
      <c r="A35" s="22" t="s">
        <v>104</v>
      </c>
      <c r="B35" s="22"/>
      <c r="C35" s="22"/>
      <c r="D35" s="22"/>
      <c r="E35" s="22"/>
      <c r="F35" s="22"/>
      <c r="G35" s="22"/>
      <c r="H35" s="22"/>
      <c r="I35" s="22"/>
      <c r="J35" s="22"/>
      <c r="K35" s="22"/>
      <c r="L35" s="22"/>
      <c r="M35" s="22"/>
      <c r="N35" s="22"/>
      <c r="O35" s="22"/>
      <c r="P35" s="22"/>
      <c r="Q35" s="22"/>
      <c r="R35" s="22"/>
      <c r="S35" s="22"/>
      <c r="T35" s="22"/>
      <c r="U35" s="22"/>
      <c r="V35" s="22"/>
      <c r="W35" s="22"/>
      <c r="X35" s="22"/>
    </row>
    <row r="36" spans="1:24" s="13" customFormat="1" x14ac:dyDescent="0.25">
      <c r="A36" s="22" t="s">
        <v>105</v>
      </c>
      <c r="B36" s="22"/>
      <c r="C36" s="22"/>
      <c r="D36" s="22"/>
      <c r="E36" s="22"/>
      <c r="F36" s="22"/>
      <c r="G36" s="22"/>
      <c r="H36" s="22"/>
      <c r="I36" s="22"/>
      <c r="J36" s="22"/>
      <c r="K36" s="22"/>
      <c r="L36" s="22"/>
      <c r="M36" s="22"/>
      <c r="N36" s="22"/>
      <c r="O36" s="22"/>
      <c r="P36" s="22"/>
      <c r="Q36" s="22"/>
      <c r="R36" s="22"/>
      <c r="S36" s="22"/>
      <c r="T36" s="22"/>
      <c r="U36" s="22"/>
      <c r="V36" s="22"/>
      <c r="W36" s="22"/>
      <c r="X36" s="22"/>
    </row>
    <row r="37" spans="1:24" s="13" customFormat="1" x14ac:dyDescent="0.25">
      <c r="A37" s="22" t="s">
        <v>106</v>
      </c>
      <c r="B37" s="22"/>
      <c r="C37" s="22"/>
      <c r="D37" s="22"/>
      <c r="E37" s="22"/>
      <c r="F37" s="22"/>
      <c r="G37" s="22"/>
      <c r="H37" s="22"/>
      <c r="I37" s="22"/>
      <c r="J37" s="22"/>
      <c r="K37" s="22"/>
      <c r="L37" s="22"/>
      <c r="M37" s="22"/>
      <c r="N37" s="22"/>
      <c r="O37" s="22"/>
      <c r="P37" s="22"/>
      <c r="Q37" s="22"/>
      <c r="R37" s="22"/>
      <c r="S37" s="22"/>
      <c r="T37" s="22"/>
      <c r="U37" s="22"/>
      <c r="V37" s="22"/>
      <c r="W37" s="22"/>
      <c r="X37" s="22"/>
    </row>
    <row r="38" spans="1:24" s="13" customFormat="1" x14ac:dyDescent="0.25">
      <c r="A38" s="22" t="s">
        <v>107</v>
      </c>
      <c r="B38" s="22"/>
      <c r="C38" s="22"/>
      <c r="D38" s="22"/>
      <c r="E38" s="22"/>
      <c r="F38" s="22"/>
      <c r="G38" s="22"/>
      <c r="H38" s="22"/>
      <c r="I38" s="22"/>
      <c r="J38" s="22"/>
      <c r="K38" s="22"/>
      <c r="L38" s="22"/>
      <c r="M38" s="22"/>
      <c r="N38" s="22"/>
      <c r="O38" s="22"/>
      <c r="P38" s="22"/>
      <c r="Q38" s="22"/>
      <c r="R38" s="22"/>
      <c r="S38" s="22"/>
      <c r="T38" s="22"/>
      <c r="U38" s="22"/>
      <c r="V38" s="22"/>
      <c r="W38" s="22"/>
      <c r="X38" s="22"/>
    </row>
    <row r="39" spans="1:24" s="13" customFormat="1" x14ac:dyDescent="0.25">
      <c r="A39" s="22" t="s">
        <v>108</v>
      </c>
      <c r="B39" s="22"/>
      <c r="C39" s="22"/>
      <c r="D39" s="22"/>
      <c r="E39" s="22"/>
      <c r="F39" s="22"/>
      <c r="G39" s="22"/>
      <c r="H39" s="22"/>
      <c r="I39" s="22"/>
      <c r="J39" s="22"/>
      <c r="K39" s="22"/>
      <c r="L39" s="22"/>
      <c r="M39" s="22"/>
      <c r="N39" s="22"/>
      <c r="O39" s="22"/>
      <c r="P39" s="22"/>
      <c r="Q39" s="22"/>
      <c r="R39" s="22"/>
      <c r="S39" s="22"/>
      <c r="T39" s="22"/>
      <c r="U39" s="22"/>
      <c r="V39" s="22"/>
      <c r="W39" s="22"/>
      <c r="X39" s="22"/>
    </row>
    <row r="40" spans="1:24" s="13" customFormat="1" x14ac:dyDescent="0.25">
      <c r="A40" s="22"/>
      <c r="B40" s="22"/>
      <c r="C40" s="22"/>
      <c r="D40" s="22"/>
      <c r="E40" s="22"/>
      <c r="F40" s="22"/>
      <c r="G40" s="22"/>
      <c r="H40" s="22"/>
      <c r="I40" s="22"/>
      <c r="J40" s="22"/>
      <c r="K40" s="22"/>
      <c r="L40" s="22"/>
      <c r="M40" s="22"/>
      <c r="N40" s="22"/>
      <c r="O40" s="22"/>
      <c r="P40" s="22"/>
      <c r="Q40" s="22"/>
      <c r="R40" s="22"/>
      <c r="S40" s="22"/>
      <c r="T40" s="22"/>
      <c r="U40" s="22"/>
      <c r="V40" s="22"/>
      <c r="W40" s="22"/>
      <c r="X40" s="22"/>
    </row>
    <row r="41" spans="1:24" s="13" customFormat="1" x14ac:dyDescent="0.25">
      <c r="A41" s="22"/>
      <c r="B41" s="22"/>
      <c r="C41" s="22"/>
      <c r="D41" s="22"/>
      <c r="E41" s="22"/>
      <c r="F41" s="22"/>
      <c r="G41" s="22"/>
      <c r="H41" s="22"/>
      <c r="I41" s="22"/>
      <c r="J41" s="22"/>
      <c r="K41" s="22"/>
      <c r="L41" s="22"/>
      <c r="M41" s="22"/>
      <c r="N41" s="22"/>
      <c r="O41" s="22"/>
      <c r="P41" s="22"/>
      <c r="Q41" s="22"/>
      <c r="R41" s="22"/>
      <c r="S41" s="22"/>
      <c r="T41" s="22"/>
      <c r="U41" s="22"/>
      <c r="V41" s="22"/>
      <c r="W41" s="22"/>
      <c r="X41" s="22"/>
    </row>
    <row r="42" spans="1:24" s="13" customFormat="1" x14ac:dyDescent="0.25">
      <c r="A42" s="22"/>
      <c r="B42" s="22"/>
      <c r="C42" s="22"/>
      <c r="D42" s="22"/>
      <c r="E42" s="22"/>
      <c r="F42" s="22"/>
      <c r="G42" s="22"/>
      <c r="H42" s="22"/>
      <c r="I42" s="22"/>
      <c r="J42" s="22"/>
      <c r="K42" s="22"/>
      <c r="L42" s="22"/>
      <c r="M42" s="22"/>
      <c r="N42" s="22"/>
      <c r="O42" s="22"/>
      <c r="P42" s="22"/>
      <c r="Q42" s="22"/>
      <c r="R42" s="22"/>
      <c r="S42" s="22"/>
      <c r="T42" s="22"/>
      <c r="U42" s="22"/>
      <c r="V42" s="22"/>
      <c r="W42" s="22"/>
      <c r="X42" s="22"/>
    </row>
    <row r="43" spans="1:24" s="13" customFormat="1" x14ac:dyDescent="0.25">
      <c r="A43" s="22"/>
      <c r="B43" s="22"/>
      <c r="C43" s="22"/>
      <c r="D43" s="22"/>
      <c r="E43" s="22"/>
      <c r="F43" s="22"/>
      <c r="G43" s="22"/>
      <c r="H43" s="22"/>
      <c r="I43" s="22"/>
      <c r="J43" s="22"/>
      <c r="K43" s="22"/>
      <c r="L43" s="22"/>
      <c r="M43" s="22"/>
      <c r="N43" s="22"/>
      <c r="O43" s="22"/>
      <c r="P43" s="22"/>
      <c r="Q43" s="22"/>
      <c r="R43" s="22"/>
      <c r="S43" s="22"/>
      <c r="T43" s="22"/>
      <c r="U43" s="22"/>
      <c r="V43" s="22"/>
      <c r="W43" s="22"/>
      <c r="X43" s="22"/>
    </row>
  </sheetData>
  <mergeCells count="2">
    <mergeCell ref="V7:X7"/>
    <mergeCell ref="N19:W28"/>
  </mergeCells>
  <pageMargins left="0.7" right="0.7" top="0.75" bottom="0.75" header="0.3" footer="0.3"/>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A2A0-9A4F-42CB-905E-60DB3D512B8E}">
  <sheetPr>
    <tabColor rgb="FFFFC000"/>
  </sheetPr>
  <dimension ref="A1:B6"/>
  <sheetViews>
    <sheetView view="pageBreakPreview" zoomScale="112" zoomScaleNormal="100" zoomScaleSheetLayoutView="112" workbookViewId="0">
      <selection activeCell="B2" sqref="B2"/>
    </sheetView>
  </sheetViews>
  <sheetFormatPr defaultRowHeight="15" x14ac:dyDescent="0.25"/>
  <cols>
    <col min="1" max="1" width="76" customWidth="1"/>
    <col min="2" max="2" width="98.28515625" customWidth="1"/>
  </cols>
  <sheetData>
    <row r="1" spans="1:2" ht="25.15" customHeight="1" x14ac:dyDescent="0.25">
      <c r="A1" s="74" t="s">
        <v>172</v>
      </c>
      <c r="B1" s="74" t="s">
        <v>173</v>
      </c>
    </row>
    <row r="2" spans="1:2" ht="409.6" customHeight="1" x14ac:dyDescent="0.25">
      <c r="A2" s="128" t="s">
        <v>478</v>
      </c>
      <c r="B2" s="128" t="s">
        <v>479</v>
      </c>
    </row>
    <row r="3" spans="1:2" ht="59.1" customHeight="1" x14ac:dyDescent="0.25">
      <c r="A3" s="128"/>
      <c r="B3" s="128"/>
    </row>
    <row r="4" spans="1:2" ht="42.6" customHeight="1" x14ac:dyDescent="0.25">
      <c r="A4" s="128"/>
      <c r="B4" s="128"/>
    </row>
    <row r="5" spans="1:2" x14ac:dyDescent="0.25">
      <c r="A5" s="128"/>
      <c r="B5" s="128"/>
    </row>
    <row r="6" spans="1:2" ht="20.65" customHeight="1" x14ac:dyDescent="0.25">
      <c r="A6" s="128"/>
      <c r="B6" s="128"/>
    </row>
  </sheetData>
  <pageMargins left="0.7" right="0.7" top="0.75" bottom="0.75" header="0.3" footer="0.3"/>
  <pageSetup paperSize="9" scale="5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E709-5F5D-4DD2-B929-2E2D2337D72D}">
  <sheetPr>
    <tabColor theme="3"/>
  </sheetPr>
  <dimension ref="A1:B6"/>
  <sheetViews>
    <sheetView view="pageBreakPreview" zoomScale="112" zoomScaleNormal="100" zoomScaleSheetLayoutView="112" workbookViewId="0">
      <selection activeCell="A2" sqref="A2"/>
    </sheetView>
  </sheetViews>
  <sheetFormatPr defaultRowHeight="15" x14ac:dyDescent="0.25"/>
  <cols>
    <col min="1" max="1" width="76" customWidth="1"/>
    <col min="2" max="2" width="82.5703125" customWidth="1"/>
  </cols>
  <sheetData>
    <row r="1" spans="1:2" ht="25.15" customHeight="1" x14ac:dyDescent="0.25">
      <c r="A1" s="74" t="s">
        <v>197</v>
      </c>
    </row>
    <row r="2" spans="1:2" ht="409.6" customHeight="1" x14ac:dyDescent="0.25">
      <c r="A2" s="128" t="s">
        <v>480</v>
      </c>
      <c r="B2" s="128"/>
    </row>
    <row r="3" spans="1:2" x14ac:dyDescent="0.25">
      <c r="A3" s="128"/>
      <c r="B3" s="128"/>
    </row>
    <row r="4" spans="1:2" x14ac:dyDescent="0.25">
      <c r="A4" s="128" t="s">
        <v>414</v>
      </c>
      <c r="B4" s="128"/>
    </row>
    <row r="5" spans="1:2" x14ac:dyDescent="0.25">
      <c r="A5" s="79" t="s">
        <v>415</v>
      </c>
      <c r="B5" s="128"/>
    </row>
    <row r="6" spans="1:2" x14ac:dyDescent="0.25">
      <c r="A6" s="128"/>
      <c r="B6" s="128"/>
    </row>
  </sheetData>
  <hyperlinks>
    <hyperlink ref="A5" r:id="rId1" display="https://www.passivhaustrust.org.uk/guidance.php" xr:uid="{86A21AC3-2072-4F67-9419-6A8BA9785C95}"/>
  </hyperlinks>
  <pageMargins left="0.7" right="0.7" top="0.75" bottom="0.75" header="0.3" footer="0.3"/>
  <pageSetup paperSize="9" scale="5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71"/>
  <sheetViews>
    <sheetView showGridLines="0" view="pageBreakPreview" topLeftCell="A2" zoomScale="96" zoomScaleNormal="100" zoomScaleSheetLayoutView="96" workbookViewId="0">
      <selection activeCell="F17" sqref="F17"/>
    </sheetView>
  </sheetViews>
  <sheetFormatPr defaultColWidth="9.28515625" defaultRowHeight="15" x14ac:dyDescent="0.25"/>
  <cols>
    <col min="1" max="1" width="5.28515625" style="6" customWidth="1"/>
    <col min="2" max="2" width="62.28515625" style="1" customWidth="1"/>
    <col min="3" max="3" width="34.5703125" style="1" customWidth="1"/>
    <col min="4" max="5" width="15.28515625" style="1" hidden="1" customWidth="1"/>
    <col min="6" max="6" width="40.28515625" style="1" customWidth="1"/>
    <col min="7" max="16384" width="9.28515625" style="1"/>
  </cols>
  <sheetData>
    <row r="1" spans="1:6" s="9" customFormat="1" ht="18.75" x14ac:dyDescent="0.25">
      <c r="A1" s="74" t="s">
        <v>163</v>
      </c>
      <c r="B1" s="136"/>
      <c r="C1" s="136"/>
      <c r="D1" s="136"/>
      <c r="E1" s="136"/>
      <c r="F1" s="136"/>
    </row>
    <row r="2" spans="1:6" s="2" customFormat="1" ht="4.5" customHeight="1" x14ac:dyDescent="0.25">
      <c r="A2" s="7"/>
      <c r="B2" s="3"/>
      <c r="C2" s="3"/>
      <c r="D2" s="3"/>
      <c r="E2" s="3"/>
      <c r="F2" s="3"/>
    </row>
    <row r="3" spans="1:6" x14ac:dyDescent="0.25">
      <c r="A3" s="81"/>
      <c r="B3" s="82"/>
      <c r="C3" s="82"/>
      <c r="D3" s="82"/>
      <c r="E3" s="82"/>
      <c r="F3" s="82"/>
    </row>
    <row r="4" spans="1:6" x14ac:dyDescent="0.25">
      <c r="A4" s="83"/>
      <c r="B4" s="84" t="s">
        <v>466</v>
      </c>
      <c r="C4" s="82"/>
      <c r="D4" s="358" t="s">
        <v>2</v>
      </c>
      <c r="E4" s="358"/>
      <c r="F4" s="85"/>
    </row>
    <row r="5" spans="1:6" x14ac:dyDescent="0.25">
      <c r="A5" s="83"/>
      <c r="B5" s="84" t="s">
        <v>152</v>
      </c>
      <c r="C5" s="82"/>
      <c r="D5" s="364" t="s">
        <v>3</v>
      </c>
      <c r="E5" s="364"/>
      <c r="F5" s="86"/>
    </row>
    <row r="6" spans="1:6" x14ac:dyDescent="0.25">
      <c r="A6" s="83"/>
      <c r="B6" s="84" t="s">
        <v>423</v>
      </c>
      <c r="C6" s="82"/>
      <c r="D6" s="365" t="s">
        <v>4</v>
      </c>
      <c r="E6" s="365"/>
      <c r="F6" s="86"/>
    </row>
    <row r="7" spans="1:6" ht="11.65" customHeight="1" x14ac:dyDescent="0.2">
      <c r="A7" s="83"/>
      <c r="B7" s="82"/>
      <c r="C7" s="87"/>
      <c r="D7" s="88" t="s">
        <v>139</v>
      </c>
      <c r="E7" s="88" t="s">
        <v>140</v>
      </c>
      <c r="F7" s="88"/>
    </row>
    <row r="8" spans="1:6" s="9" customFormat="1" x14ac:dyDescent="0.25">
      <c r="A8" s="83" t="s">
        <v>130</v>
      </c>
      <c r="B8" s="83"/>
      <c r="C8" s="83"/>
      <c r="D8" s="83"/>
      <c r="E8" s="83"/>
      <c r="F8" s="83"/>
    </row>
    <row r="9" spans="1:6" s="2" customFormat="1" x14ac:dyDescent="0.25">
      <c r="A9" s="91"/>
      <c r="B9" s="92"/>
      <c r="C9" s="92"/>
      <c r="D9" s="92"/>
      <c r="E9" s="92"/>
      <c r="F9" s="92"/>
    </row>
    <row r="10" spans="1:6" s="2" customFormat="1" x14ac:dyDescent="0.25">
      <c r="A10" s="91"/>
      <c r="B10" s="93"/>
      <c r="C10" s="94"/>
      <c r="D10" s="95" t="s">
        <v>66</v>
      </c>
      <c r="E10" s="95" t="s">
        <v>66</v>
      </c>
      <c r="F10" s="95" t="s">
        <v>76</v>
      </c>
    </row>
    <row r="11" spans="1:6" s="2" customFormat="1" ht="40.5" customHeight="1" x14ac:dyDescent="0.25">
      <c r="A11" s="96" t="s">
        <v>118</v>
      </c>
      <c r="B11" s="97" t="s">
        <v>187</v>
      </c>
      <c r="C11" s="98"/>
      <c r="D11" s="95"/>
      <c r="E11" s="95"/>
      <c r="F11" s="130" t="s">
        <v>188</v>
      </c>
    </row>
    <row r="12" spans="1:6" ht="132" x14ac:dyDescent="0.25">
      <c r="A12" s="359" t="s">
        <v>60</v>
      </c>
      <c r="B12" s="97" t="s">
        <v>446</v>
      </c>
      <c r="C12" s="101"/>
      <c r="D12" s="99"/>
      <c r="E12" s="99"/>
      <c r="F12" s="132" t="s">
        <v>189</v>
      </c>
    </row>
    <row r="13" spans="1:6" x14ac:dyDescent="0.25">
      <c r="A13" s="360"/>
      <c r="B13" s="100" t="s">
        <v>119</v>
      </c>
      <c r="C13" s="101"/>
      <c r="D13" s="99"/>
      <c r="E13" s="99"/>
      <c r="F13" s="131"/>
    </row>
    <row r="14" spans="1:6" ht="24" x14ac:dyDescent="0.25">
      <c r="A14" s="360"/>
      <c r="B14" s="97" t="s">
        <v>447</v>
      </c>
      <c r="C14" s="101"/>
      <c r="D14" s="99"/>
      <c r="E14" s="99"/>
      <c r="F14" s="131"/>
    </row>
    <row r="15" spans="1:6" ht="24" x14ac:dyDescent="0.25">
      <c r="A15" s="359" t="s">
        <v>61</v>
      </c>
      <c r="B15" s="97" t="s">
        <v>141</v>
      </c>
      <c r="C15" s="101"/>
      <c r="D15" s="99"/>
      <c r="E15" s="99"/>
      <c r="F15" s="154" t="s">
        <v>71</v>
      </c>
    </row>
    <row r="16" spans="1:6" ht="36" x14ac:dyDescent="0.25">
      <c r="A16" s="360"/>
      <c r="B16" s="97" t="s">
        <v>142</v>
      </c>
      <c r="C16" s="101"/>
      <c r="D16" s="99"/>
      <c r="E16" s="99"/>
      <c r="F16" s="154" t="s">
        <v>75</v>
      </c>
    </row>
    <row r="17" spans="1:6" ht="48" x14ac:dyDescent="0.25">
      <c r="A17" s="359" t="s">
        <v>62</v>
      </c>
      <c r="B17" s="97" t="s">
        <v>482</v>
      </c>
      <c r="C17" s="103"/>
      <c r="D17" s="104"/>
      <c r="E17" s="104"/>
      <c r="F17" s="130" t="s">
        <v>115</v>
      </c>
    </row>
    <row r="18" spans="1:6" ht="15" customHeight="1" x14ac:dyDescent="0.25">
      <c r="A18" s="360" t="s">
        <v>10</v>
      </c>
      <c r="B18" s="97" t="s">
        <v>143</v>
      </c>
      <c r="C18" s="103"/>
      <c r="D18" s="104"/>
      <c r="E18" s="104"/>
      <c r="F18" s="131"/>
    </row>
    <row r="19" spans="1:6" ht="24" x14ac:dyDescent="0.25">
      <c r="A19" s="359" t="s">
        <v>63</v>
      </c>
      <c r="B19" s="97" t="s">
        <v>144</v>
      </c>
      <c r="C19" s="101"/>
      <c r="D19" s="99"/>
      <c r="E19" s="99"/>
      <c r="F19" s="130"/>
    </row>
    <row r="20" spans="1:6" ht="48" x14ac:dyDescent="0.25">
      <c r="A20" s="360" t="s">
        <v>11</v>
      </c>
      <c r="B20" s="97" t="s">
        <v>145</v>
      </c>
      <c r="C20" s="101"/>
      <c r="D20" s="104"/>
      <c r="E20" s="104"/>
      <c r="F20" s="131"/>
    </row>
    <row r="21" spans="1:6" ht="48" x14ac:dyDescent="0.25">
      <c r="A21" s="105" t="s">
        <v>64</v>
      </c>
      <c r="B21" s="97" t="s">
        <v>448</v>
      </c>
      <c r="C21" s="101"/>
      <c r="D21" s="99"/>
      <c r="E21" s="99"/>
      <c r="F21" s="130" t="s">
        <v>115</v>
      </c>
    </row>
    <row r="22" spans="1:6" ht="24" x14ac:dyDescent="0.25">
      <c r="A22" s="361" t="s">
        <v>67</v>
      </c>
      <c r="B22" s="97" t="s">
        <v>146</v>
      </c>
      <c r="C22" s="101"/>
      <c r="D22" s="99"/>
      <c r="E22" s="99"/>
      <c r="F22" s="130" t="s">
        <v>74</v>
      </c>
    </row>
    <row r="23" spans="1:6" ht="24" x14ac:dyDescent="0.25">
      <c r="A23" s="362"/>
      <c r="B23" s="97" t="s">
        <v>147</v>
      </c>
      <c r="C23" s="101"/>
      <c r="D23" s="104"/>
      <c r="E23" s="104"/>
      <c r="F23" s="131"/>
    </row>
    <row r="24" spans="1:6" ht="24" x14ac:dyDescent="0.25">
      <c r="A24" s="362"/>
      <c r="B24" s="97" t="s">
        <v>449</v>
      </c>
      <c r="C24" s="101"/>
      <c r="D24" s="104"/>
      <c r="E24" s="104"/>
      <c r="F24" s="131"/>
    </row>
    <row r="25" spans="1:6" ht="36" x14ac:dyDescent="0.25">
      <c r="A25" s="362"/>
      <c r="B25" s="97" t="s">
        <v>450</v>
      </c>
      <c r="C25" s="101"/>
      <c r="D25" s="99"/>
      <c r="E25" s="99"/>
      <c r="F25" s="130" t="s">
        <v>162</v>
      </c>
    </row>
    <row r="26" spans="1:6" ht="24" x14ac:dyDescent="0.25">
      <c r="A26" s="362"/>
      <c r="B26" s="97" t="s">
        <v>451</v>
      </c>
      <c r="C26" s="101"/>
      <c r="D26" s="104"/>
      <c r="E26" s="104"/>
      <c r="F26" s="131"/>
    </row>
    <row r="27" spans="1:6" ht="48" x14ac:dyDescent="0.25">
      <c r="A27" s="362"/>
      <c r="B27" s="97" t="s">
        <v>452</v>
      </c>
      <c r="C27" s="101"/>
      <c r="D27" s="99"/>
      <c r="E27" s="99"/>
      <c r="F27" s="130" t="s">
        <v>72</v>
      </c>
    </row>
    <row r="28" spans="1:6" ht="33.75" customHeight="1" x14ac:dyDescent="0.25">
      <c r="A28" s="363"/>
      <c r="B28" s="97" t="s">
        <v>453</v>
      </c>
      <c r="C28" s="101"/>
      <c r="D28" s="104"/>
      <c r="E28" s="104"/>
      <c r="F28" s="131"/>
    </row>
    <row r="29" spans="1:6" ht="33.75" customHeight="1" x14ac:dyDescent="0.25">
      <c r="A29" s="356" t="s">
        <v>127</v>
      </c>
      <c r="B29" s="97" t="s">
        <v>128</v>
      </c>
      <c r="C29" s="101"/>
      <c r="D29" s="104"/>
      <c r="E29" s="104"/>
      <c r="F29" s="130" t="s">
        <v>162</v>
      </c>
    </row>
    <row r="30" spans="1:6" ht="33.75" customHeight="1" x14ac:dyDescent="0.25">
      <c r="A30" s="366"/>
      <c r="B30" s="97" t="s">
        <v>129</v>
      </c>
      <c r="C30" s="101"/>
      <c r="D30" s="104"/>
      <c r="E30" s="104"/>
      <c r="F30" s="131"/>
    </row>
    <row r="31" spans="1:6" ht="29.1" customHeight="1" x14ac:dyDescent="0.25">
      <c r="A31" s="356" t="s">
        <v>65</v>
      </c>
      <c r="B31" s="97" t="s">
        <v>454</v>
      </c>
      <c r="C31" s="101"/>
      <c r="D31" s="99"/>
      <c r="E31" s="99"/>
      <c r="F31" s="130" t="s">
        <v>117</v>
      </c>
    </row>
    <row r="32" spans="1:6" ht="24" x14ac:dyDescent="0.25">
      <c r="A32" s="357"/>
      <c r="B32" s="97" t="s">
        <v>148</v>
      </c>
      <c r="C32" s="101"/>
      <c r="D32" s="99"/>
      <c r="E32" s="99"/>
      <c r="F32" s="131"/>
    </row>
    <row r="33" spans="1:6" ht="14.65" customHeight="1" x14ac:dyDescent="0.25">
      <c r="A33" s="357"/>
      <c r="B33" s="100" t="s">
        <v>9</v>
      </c>
      <c r="C33" s="101"/>
      <c r="D33" s="99"/>
      <c r="E33" s="99"/>
      <c r="F33" s="131"/>
    </row>
    <row r="34" spans="1:6" ht="24" x14ac:dyDescent="0.25">
      <c r="A34" s="357"/>
      <c r="B34" s="100" t="s">
        <v>421</v>
      </c>
      <c r="C34" s="101"/>
      <c r="D34" s="99"/>
      <c r="E34" s="99"/>
      <c r="F34" s="131"/>
    </row>
    <row r="35" spans="1:6" x14ac:dyDescent="0.25">
      <c r="A35" s="107"/>
      <c r="B35" s="155" t="s">
        <v>455</v>
      </c>
      <c r="C35" s="139"/>
      <c r="D35" s="156"/>
      <c r="E35" s="156"/>
      <c r="F35" s="130" t="s">
        <v>196</v>
      </c>
    </row>
    <row r="36" spans="1:6" x14ac:dyDescent="0.25">
      <c r="A36" s="89" t="s">
        <v>174</v>
      </c>
      <c r="B36" s="90"/>
      <c r="C36" s="90"/>
      <c r="D36" s="110"/>
      <c r="E36" s="110"/>
      <c r="F36" s="110"/>
    </row>
    <row r="37" spans="1:6" ht="48" x14ac:dyDescent="0.25">
      <c r="A37" s="107"/>
      <c r="B37" s="108" t="s">
        <v>149</v>
      </c>
      <c r="C37" s="139"/>
      <c r="D37" s="109"/>
      <c r="E37" s="109"/>
      <c r="F37" s="157" t="s">
        <v>196</v>
      </c>
    </row>
    <row r="38" spans="1:6" s="9" customFormat="1" x14ac:dyDescent="0.25">
      <c r="A38" s="89" t="s">
        <v>169</v>
      </c>
      <c r="B38" s="90"/>
      <c r="C38" s="90"/>
      <c r="D38" s="110"/>
      <c r="E38" s="110"/>
      <c r="F38" s="110"/>
    </row>
    <row r="39" spans="1:6" ht="24" x14ac:dyDescent="0.25">
      <c r="A39" s="111"/>
      <c r="B39" s="97" t="s">
        <v>422</v>
      </c>
      <c r="C39" s="101"/>
      <c r="D39" s="99"/>
      <c r="E39" s="99"/>
      <c r="F39" s="99"/>
    </row>
    <row r="40" spans="1:6" x14ac:dyDescent="0.25">
      <c r="A40" s="83"/>
      <c r="B40" s="82"/>
      <c r="C40" s="82"/>
      <c r="D40" s="82"/>
      <c r="E40" s="82"/>
      <c r="F40" s="82"/>
    </row>
    <row r="41" spans="1:6" s="9" customFormat="1" hidden="1" x14ac:dyDescent="0.25">
      <c r="A41" s="89" t="s">
        <v>0</v>
      </c>
      <c r="B41" s="90"/>
      <c r="C41" s="90"/>
      <c r="D41" s="90"/>
      <c r="E41" s="90"/>
      <c r="F41" s="90"/>
    </row>
    <row r="42" spans="1:6" ht="24" hidden="1" x14ac:dyDescent="0.25">
      <c r="A42" s="112"/>
      <c r="B42" s="97" t="s">
        <v>150</v>
      </c>
      <c r="C42" s="101"/>
      <c r="D42" s="113"/>
      <c r="E42" s="99"/>
      <c r="F42" s="99"/>
    </row>
    <row r="43" spans="1:6" ht="24" hidden="1" x14ac:dyDescent="0.25">
      <c r="A43" s="114"/>
      <c r="B43" s="100" t="s">
        <v>151</v>
      </c>
      <c r="C43" s="101"/>
      <c r="D43" s="113"/>
      <c r="E43" s="99"/>
      <c r="F43" s="106" t="s">
        <v>109</v>
      </c>
    </row>
    <row r="44" spans="1:6" hidden="1" x14ac:dyDescent="0.25">
      <c r="A44" s="114"/>
      <c r="B44" s="100" t="s">
        <v>68</v>
      </c>
      <c r="C44" s="101"/>
      <c r="D44" s="113"/>
      <c r="E44" s="99"/>
      <c r="F44" s="99"/>
    </row>
    <row r="45" spans="1:6" ht="24" hidden="1" x14ac:dyDescent="0.25">
      <c r="A45" s="115"/>
      <c r="B45" s="100" t="s">
        <v>120</v>
      </c>
      <c r="C45" s="101"/>
      <c r="D45" s="113"/>
      <c r="E45" s="99"/>
      <c r="F45" s="102" t="s">
        <v>121</v>
      </c>
    </row>
    <row r="46" spans="1:6" s="9" customFormat="1" hidden="1" x14ac:dyDescent="0.25">
      <c r="A46" s="89"/>
      <c r="B46" s="90"/>
      <c r="C46" s="90"/>
      <c r="D46" s="90"/>
      <c r="E46" s="90"/>
      <c r="F46" s="90"/>
    </row>
    <row r="47" spans="1:6" x14ac:dyDescent="0.25">
      <c r="A47" s="116"/>
      <c r="B47" s="82"/>
      <c r="C47" s="82"/>
      <c r="D47" s="82"/>
      <c r="E47" s="82"/>
      <c r="F47" s="82"/>
    </row>
    <row r="48" spans="1:6" x14ac:dyDescent="0.25">
      <c r="A48" s="116"/>
      <c r="B48" s="82"/>
      <c r="C48" s="82"/>
      <c r="D48" s="82"/>
      <c r="E48" s="82"/>
      <c r="F48" s="82"/>
    </row>
    <row r="49" spans="1:6" x14ac:dyDescent="0.25">
      <c r="A49" s="116"/>
      <c r="B49" s="82"/>
      <c r="C49" s="82"/>
      <c r="D49" s="82"/>
      <c r="E49" s="82"/>
      <c r="F49" s="82"/>
    </row>
    <row r="50" spans="1:6" x14ac:dyDescent="0.25">
      <c r="A50" s="116"/>
      <c r="B50" s="82"/>
      <c r="C50" s="82"/>
      <c r="D50" s="82"/>
      <c r="E50" s="82"/>
      <c r="F50" s="82"/>
    </row>
    <row r="51" spans="1:6" x14ac:dyDescent="0.25">
      <c r="A51" s="116"/>
      <c r="B51" s="82"/>
      <c r="C51" s="82"/>
      <c r="D51" s="82"/>
      <c r="E51" s="82"/>
      <c r="F51" s="82"/>
    </row>
    <row r="52" spans="1:6" x14ac:dyDescent="0.25">
      <c r="A52" s="116"/>
      <c r="B52" s="82"/>
      <c r="C52" s="82"/>
      <c r="D52" s="82"/>
      <c r="E52" s="82"/>
      <c r="F52" s="82"/>
    </row>
    <row r="53" spans="1:6" x14ac:dyDescent="0.25">
      <c r="A53" s="116"/>
      <c r="B53" s="82"/>
      <c r="C53" s="82"/>
      <c r="D53" s="82"/>
      <c r="E53" s="82"/>
      <c r="F53" s="82"/>
    </row>
    <row r="54" spans="1:6" x14ac:dyDescent="0.25">
      <c r="A54" s="116"/>
      <c r="B54" s="82"/>
      <c r="C54" s="82"/>
      <c r="D54" s="82"/>
      <c r="E54" s="82"/>
      <c r="F54" s="82"/>
    </row>
    <row r="55" spans="1:6" x14ac:dyDescent="0.25">
      <c r="A55" s="116"/>
      <c r="B55" s="82"/>
      <c r="C55" s="82"/>
      <c r="D55" s="82"/>
      <c r="E55" s="82"/>
      <c r="F55" s="82"/>
    </row>
    <row r="56" spans="1:6" x14ac:dyDescent="0.25">
      <c r="A56" s="8"/>
    </row>
    <row r="57" spans="1:6" x14ac:dyDescent="0.25">
      <c r="A57" s="8"/>
    </row>
    <row r="58" spans="1:6" x14ac:dyDescent="0.25">
      <c r="A58" s="8"/>
    </row>
    <row r="59" spans="1:6" x14ac:dyDescent="0.25">
      <c r="A59" s="8"/>
    </row>
    <row r="60" spans="1:6" x14ac:dyDescent="0.25">
      <c r="A60" s="8"/>
    </row>
    <row r="61" spans="1:6" x14ac:dyDescent="0.25">
      <c r="A61" s="8"/>
    </row>
    <row r="62" spans="1:6" x14ac:dyDescent="0.25">
      <c r="A62" s="8"/>
    </row>
    <row r="63" spans="1:6" x14ac:dyDescent="0.25">
      <c r="A63" s="8"/>
    </row>
    <row r="64" spans="1:6"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sheetData>
  <mergeCells count="10">
    <mergeCell ref="A31:A34"/>
    <mergeCell ref="D4:E4"/>
    <mergeCell ref="A19:A20"/>
    <mergeCell ref="A22:A28"/>
    <mergeCell ref="D5:E5"/>
    <mergeCell ref="D6:E6"/>
    <mergeCell ref="A12:A14"/>
    <mergeCell ref="A15:A16"/>
    <mergeCell ref="A17:A18"/>
    <mergeCell ref="A29:A30"/>
  </mergeCells>
  <hyperlinks>
    <hyperlink ref="F15" location="'Areas -  TFA'!Print_Area" display="click to see example TFA mark up" xr:uid="{00000000-0004-0000-0100-000000000000}"/>
    <hyperlink ref="F27" location="'Components - Glazing'!Print_Area" display="click to see example glazing evidence" xr:uid="{00000000-0004-0000-0100-000001000000}"/>
    <hyperlink ref="F22" location="Windows!Print_Area" display="click to see example window evidence" xr:uid="{00000000-0004-0000-0100-000002000000}"/>
    <hyperlink ref="F16" location="'Areas - HLA'!Print_Area" display="click to see link to example Heat Loss mark up" xr:uid="{00000000-0004-0000-0100-000003000000}"/>
    <hyperlink ref="F43" location="'Vent Commissioning'!A1" display="click to see vent commissioning notes" xr:uid="{00000000-0004-0000-0100-000004000000}"/>
    <hyperlink ref="F12" location="Climate!Print_Area" display="Click for link to Passivhaus Trust climate data technical guide web page" xr:uid="{00000000-0004-0000-0100-000005000000}"/>
    <hyperlink ref="F17" location="'Areas - TB'!Print_Area" display="Click to see further guidance" xr:uid="{00000000-0004-0000-0100-000006000000}"/>
    <hyperlink ref="F31" location="'Vent - Vent '!Print_Area" display="Click to see ventilation information" xr:uid="{00000000-0004-0000-0100-000008000000}"/>
    <hyperlink ref="F45" location="'Site Evidence'!A1" display="Click to see example site photographs and documents" xr:uid="{00000000-0004-0000-0100-000009000000}"/>
    <hyperlink ref="F11" location="Check!Print_Area" display="Click link for further guidance on the check sheet" xr:uid="{B5A8F041-BDB4-4B47-973F-9C9FC59CD27C}"/>
    <hyperlink ref="F25" location="'Components - Frames'!Print_Area" display="Click to see example data" xr:uid="{EC9C5F1D-B0B4-4E58-8032-61BD96139194}"/>
    <hyperlink ref="F21" location="'U-Values'!Print_Area" display="Click to see further guidance" xr:uid="{3CCF961B-7A21-4846-9DC5-79720881A70A}"/>
    <hyperlink ref="F29" location="Shading!Print_Area" display="Click to see examplke data" xr:uid="{9F1B27AE-1462-4FB7-A5AD-225D370B939C}"/>
    <hyperlink ref="F35" location="'Vent - Infiltration'!Print_Area" display="Click to see additional information " xr:uid="{187A1EF9-823A-40CF-B91A-F318DA5D6668}"/>
    <hyperlink ref="F37" location="'Summer Vent'!Print_Area" display="Click to see additional information " xr:uid="{7366E36D-B5D9-4B61-8272-A24BBBAF8A68}"/>
  </hyperlinks>
  <pageMargins left="0.7" right="0.7" top="0.75" bottom="0.75" header="0.3" footer="0.3"/>
  <pageSetup paperSize="9" scale="6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C560-6160-4724-9F41-DFB1B02A1CC0}">
  <sheetPr>
    <tabColor rgb="FF00B050"/>
  </sheetPr>
  <dimension ref="A1:R12"/>
  <sheetViews>
    <sheetView view="pageBreakPreview" zoomScale="118" zoomScaleNormal="100" zoomScaleSheetLayoutView="118" workbookViewId="0"/>
  </sheetViews>
  <sheetFormatPr defaultRowHeight="15" x14ac:dyDescent="0.25"/>
  <cols>
    <col min="1" max="1" width="72.28515625" customWidth="1"/>
    <col min="2" max="2" width="68.7109375" customWidth="1"/>
    <col min="3" max="3" width="64.7109375" customWidth="1"/>
  </cols>
  <sheetData>
    <row r="1" spans="1:18" ht="29.1" customHeight="1" thickBot="1" x14ac:dyDescent="0.3">
      <c r="A1" s="74" t="s">
        <v>409</v>
      </c>
      <c r="B1" s="351" t="s">
        <v>410</v>
      </c>
    </row>
    <row r="2" spans="1:18" ht="409.6" customHeight="1" thickTop="1" thickBot="1" x14ac:dyDescent="0.3">
      <c r="A2" s="128" t="s">
        <v>441</v>
      </c>
      <c r="B2" s="22"/>
      <c r="C2" s="355" t="s">
        <v>481</v>
      </c>
    </row>
    <row r="3" spans="1:18" ht="409.5" customHeight="1" thickTop="1" x14ac:dyDescent="0.25">
      <c r="A3" s="128" t="s">
        <v>489</v>
      </c>
    </row>
    <row r="4" spans="1:18" x14ac:dyDescent="0.25">
      <c r="A4" s="128"/>
    </row>
    <row r="5" spans="1:18" x14ac:dyDescent="0.25">
      <c r="A5" s="128"/>
      <c r="D5" s="347"/>
    </row>
    <row r="6" spans="1:18" x14ac:dyDescent="0.25">
      <c r="A6" s="128"/>
    </row>
    <row r="12" spans="1:18" x14ac:dyDescent="0.25">
      <c r="R12" s="347"/>
    </row>
  </sheetData>
  <pageMargins left="0.7" right="0.7" top="0.75" bottom="0.75" header="0.3" footer="0.3"/>
  <pageSetup paperSize="9" scale="4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7D28-F279-4EDA-8F22-D1963E8EBAF6}">
  <sheetPr>
    <tabColor rgb="FF00B050"/>
  </sheetPr>
  <dimension ref="A1:E6"/>
  <sheetViews>
    <sheetView view="pageBreakPreview" zoomScaleNormal="100" zoomScaleSheetLayoutView="100" workbookViewId="0">
      <selection activeCell="B5" sqref="B5"/>
    </sheetView>
  </sheetViews>
  <sheetFormatPr defaultRowHeight="15" x14ac:dyDescent="0.25"/>
  <cols>
    <col min="1" max="1" width="106.7109375" customWidth="1"/>
    <col min="2" max="2" width="96.28515625" customWidth="1"/>
  </cols>
  <sheetData>
    <row r="1" spans="1:5" ht="25.15" customHeight="1" x14ac:dyDescent="0.25">
      <c r="A1" s="74" t="s">
        <v>418</v>
      </c>
      <c r="B1" s="22"/>
    </row>
    <row r="2" spans="1:5" ht="409.6" customHeight="1" x14ac:dyDescent="0.25">
      <c r="A2" s="128"/>
      <c r="B2" s="352" t="s">
        <v>435</v>
      </c>
      <c r="E2" t="s">
        <v>417</v>
      </c>
    </row>
    <row r="3" spans="1:5" x14ac:dyDescent="0.25">
      <c r="A3" s="128"/>
      <c r="B3" s="22"/>
    </row>
    <row r="4" spans="1:5" x14ac:dyDescent="0.25">
      <c r="A4" s="128"/>
      <c r="B4" s="22"/>
    </row>
    <row r="5" spans="1:5" x14ac:dyDescent="0.25">
      <c r="A5" s="128"/>
      <c r="B5" s="22"/>
      <c r="D5" s="347"/>
    </row>
    <row r="6" spans="1:5" x14ac:dyDescent="0.25">
      <c r="A6" s="128"/>
      <c r="B6" s="22"/>
    </row>
  </sheetData>
  <pageMargins left="0.7" right="0.7" top="0.75" bottom="0.75" header="0.3" footer="0.3"/>
  <pageSetup paperSize="9" scale="44"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88077-19AF-4B68-8B28-EA6A18384341}">
  <sheetPr>
    <tabColor indexed="57"/>
    <outlinePr summaryBelow="0" summaryRight="0"/>
    <pageSetUpPr autoPageBreaks="0" fitToPage="1"/>
  </sheetPr>
  <dimension ref="A1:AT902"/>
  <sheetViews>
    <sheetView showGridLines="0" topLeftCell="A2" zoomScale="57" zoomScaleNormal="57" zoomScaleSheetLayoutView="116" workbookViewId="0">
      <selection activeCell="BB34" sqref="BB34"/>
    </sheetView>
  </sheetViews>
  <sheetFormatPr defaultColWidth="11.42578125" defaultRowHeight="12.75" outlineLevelRow="1" x14ac:dyDescent="0.2"/>
  <cols>
    <col min="1" max="1" width="3" style="161" customWidth="1"/>
    <col min="2" max="2" width="1.7109375" style="162" customWidth="1"/>
    <col min="3" max="3" width="0.7109375" style="161" customWidth="1"/>
    <col min="4" max="4" width="6.7109375" style="161" customWidth="1"/>
    <col min="5" max="5" width="26.42578125" style="161" customWidth="1"/>
    <col min="6" max="6" width="50.28515625" style="161" customWidth="1"/>
    <col min="7" max="8" width="16.7109375" style="161" customWidth="1"/>
    <col min="9" max="9" width="18.42578125" style="161" customWidth="1"/>
    <col min="10" max="11" width="16.7109375" style="161" customWidth="1"/>
    <col min="12" max="12" width="17.42578125" style="161" customWidth="1"/>
    <col min="13" max="13" width="16.7109375" style="161" customWidth="1"/>
    <col min="14" max="14" width="16.42578125" style="161" customWidth="1"/>
    <col min="15" max="18" width="10.7109375" style="161" customWidth="1"/>
    <col min="19" max="19" width="16.42578125" style="161" bestFit="1" customWidth="1"/>
    <col min="20" max="21" width="12.42578125" style="161" customWidth="1"/>
    <col min="22" max="22" width="0.7109375" style="161" customWidth="1"/>
    <col min="23" max="23" width="16.42578125" style="165" customWidth="1"/>
    <col min="24" max="24" width="11.42578125" style="161" hidden="1" customWidth="1"/>
    <col min="25" max="25" width="10.42578125" style="161" hidden="1" customWidth="1"/>
    <col min="26" max="42" width="11.42578125" style="161" hidden="1" customWidth="1"/>
    <col min="43" max="44" width="14.7109375" style="161" hidden="1" customWidth="1"/>
    <col min="45" max="45" width="11.42578125" style="161" hidden="1" customWidth="1"/>
    <col min="46" max="46" width="11.7109375" style="161" hidden="1" customWidth="1"/>
    <col min="47" max="47" width="11.7109375" style="161" bestFit="1" customWidth="1"/>
    <col min="48" max="54" width="11.42578125" style="161" bestFit="1" customWidth="1"/>
    <col min="55" max="55" width="11.7109375" style="161" bestFit="1" customWidth="1"/>
    <col min="56" max="58" width="11.42578125" style="161" bestFit="1" customWidth="1"/>
    <col min="59" max="62" width="11.42578125" style="161"/>
    <col min="63" max="63" width="13.42578125" style="161" customWidth="1"/>
    <col min="64" max="16384" width="11.42578125" style="161"/>
  </cols>
  <sheetData>
    <row r="1" spans="1:46" hidden="1" x14ac:dyDescent="0.2">
      <c r="A1" s="158" t="s">
        <v>198</v>
      </c>
      <c r="B1" s="159"/>
      <c r="C1" s="158"/>
      <c r="D1" s="158"/>
      <c r="E1" s="158"/>
      <c r="F1" s="158"/>
      <c r="G1" s="158"/>
      <c r="H1" s="158"/>
      <c r="I1" s="158"/>
      <c r="J1" s="158"/>
      <c r="K1" s="158"/>
      <c r="L1" s="158"/>
      <c r="M1" s="158"/>
      <c r="N1" s="158"/>
      <c r="O1" s="158"/>
      <c r="P1" s="158"/>
      <c r="Q1" s="158"/>
      <c r="R1" s="158"/>
      <c r="S1" s="158"/>
      <c r="T1" s="158"/>
      <c r="U1" s="158"/>
      <c r="V1" s="158"/>
      <c r="W1" s="160"/>
      <c r="X1" s="158"/>
      <c r="Y1" s="158"/>
      <c r="Z1" s="158"/>
      <c r="AA1" s="158"/>
      <c r="AB1" s="158"/>
      <c r="AC1" s="158"/>
      <c r="AD1" s="158"/>
      <c r="AE1" s="158"/>
      <c r="AF1" s="158"/>
      <c r="AG1" s="158"/>
      <c r="AH1" s="158"/>
      <c r="AI1" s="158"/>
      <c r="AJ1" s="158"/>
      <c r="AK1" s="158"/>
      <c r="AL1" s="158"/>
      <c r="AM1" s="158"/>
      <c r="AN1" s="158"/>
      <c r="AO1" s="158"/>
      <c r="AP1" s="158"/>
      <c r="AQ1" s="158"/>
      <c r="AR1" s="158"/>
      <c r="AS1" s="158"/>
      <c r="AT1" s="158"/>
    </row>
    <row r="2" spans="1:46" ht="13.5" customHeight="1" thickBot="1" x14ac:dyDescent="0.25">
      <c r="D2" s="163" t="str">
        <f>IF(COUNTIF(B:B,[1]Data!$A$1030)=0,"-",COUNTIF(B:B,[1]Data!$A$1030)&amp;" Error(s)")</f>
        <v>-</v>
      </c>
      <c r="E2" s="163"/>
      <c r="F2" s="164"/>
      <c r="G2" s="164"/>
      <c r="H2" s="164"/>
      <c r="I2" s="164"/>
      <c r="J2" s="164"/>
      <c r="K2" s="164"/>
      <c r="L2" s="164"/>
      <c r="M2" s="164"/>
      <c r="N2" s="164"/>
      <c r="O2" s="164"/>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28.15" customHeight="1" x14ac:dyDescent="0.4">
      <c r="B3" s="166"/>
      <c r="D3" s="167" t="s">
        <v>199</v>
      </c>
      <c r="E3" s="167"/>
      <c r="F3" s="167"/>
      <c r="G3" s="167"/>
      <c r="H3" s="167"/>
      <c r="I3" s="167"/>
      <c r="J3" s="167"/>
      <c r="K3" s="167"/>
      <c r="L3" s="167"/>
      <c r="M3" s="167"/>
      <c r="N3" s="167"/>
      <c r="O3" s="168" t="str">
        <f>[1]Data!$A$133</f>
        <v>Passive House with PHPP Version 9.3</v>
      </c>
      <c r="P3" s="168"/>
      <c r="Q3" s="168"/>
      <c r="R3" s="168"/>
      <c r="S3" s="168"/>
      <c r="T3" s="168"/>
      <c r="U3" s="168"/>
      <c r="W3" s="169" t="s">
        <v>200</v>
      </c>
      <c r="X3" s="158"/>
      <c r="Y3" s="158"/>
      <c r="Z3" s="158"/>
      <c r="AA3" s="158"/>
      <c r="AB3" s="158"/>
      <c r="AC3" s="158"/>
      <c r="AD3" s="158"/>
      <c r="AE3" s="158"/>
      <c r="AF3" s="158"/>
      <c r="AG3" s="158"/>
      <c r="AH3" s="158"/>
      <c r="AI3" s="158"/>
      <c r="AJ3" s="158"/>
      <c r="AK3" s="158"/>
      <c r="AL3" s="158"/>
      <c r="AM3" s="158"/>
      <c r="AN3" s="158"/>
      <c r="AO3" s="158"/>
      <c r="AP3" s="158"/>
      <c r="AQ3" s="158"/>
      <c r="AR3" s="158"/>
      <c r="AS3" s="158"/>
      <c r="AT3" s="158"/>
    </row>
    <row r="4" spans="1:46" ht="22.15" customHeight="1" thickBot="1" x14ac:dyDescent="0.25">
      <c r="B4" s="170"/>
      <c r="D4" s="171" t="str">
        <f>[1]Data!$A$132</f>
        <v>End-of-terrace Passive House  /  Climate: PHPP-Standard / TFA: 156 m²  /  Heating: 12.5 kWh/(m²a)  /  Freq. overheating: 1 % /  PER: 30 kWh/(m²a)</v>
      </c>
      <c r="E4" s="171"/>
      <c r="F4" s="171"/>
      <c r="G4" s="171"/>
      <c r="H4" s="171"/>
      <c r="I4" s="171"/>
      <c r="J4" s="171"/>
      <c r="K4" s="171"/>
      <c r="L4" s="171"/>
      <c r="M4" s="171"/>
      <c r="N4" s="171"/>
      <c r="O4" s="171"/>
      <c r="P4" s="171"/>
      <c r="Q4" s="171"/>
      <c r="R4" s="171"/>
      <c r="S4" s="171"/>
      <c r="T4" s="171"/>
      <c r="U4" s="171"/>
      <c r="W4" s="172"/>
      <c r="X4" s="158"/>
      <c r="Y4" s="158"/>
      <c r="Z4" s="158"/>
      <c r="AA4" s="158"/>
      <c r="AB4" s="158"/>
      <c r="AC4" s="158"/>
      <c r="AD4" s="158"/>
      <c r="AE4" s="158"/>
      <c r="AF4" s="158"/>
      <c r="AG4" s="158"/>
      <c r="AH4" s="158"/>
      <c r="AI4" s="158"/>
      <c r="AJ4" s="158"/>
      <c r="AK4" s="158"/>
      <c r="AL4" s="158"/>
      <c r="AM4" s="158"/>
      <c r="AN4" s="158"/>
      <c r="AO4" s="158"/>
      <c r="AP4" s="158"/>
      <c r="AQ4" s="158"/>
      <c r="AR4" s="158"/>
      <c r="AS4" s="158"/>
      <c r="AT4" s="158"/>
    </row>
    <row r="5" spans="1:46" ht="18" customHeight="1" thickBot="1" x14ac:dyDescent="0.25">
      <c r="B5" s="173"/>
      <c r="E5" s="174"/>
      <c r="F5" s="174"/>
      <c r="G5" s="174"/>
      <c r="H5" s="174"/>
      <c r="I5" s="174"/>
      <c r="J5" s="174"/>
      <c r="K5" s="174"/>
      <c r="L5" s="174"/>
      <c r="M5" s="174"/>
      <c r="W5" s="175"/>
      <c r="X5" s="158"/>
      <c r="Y5" s="158"/>
      <c r="Z5" s="158"/>
      <c r="AA5" s="158"/>
      <c r="AB5" s="158"/>
      <c r="AC5" s="158"/>
      <c r="AD5" s="158"/>
      <c r="AE5" s="158"/>
      <c r="AF5" s="158"/>
      <c r="AG5" s="158"/>
      <c r="AH5" s="158"/>
      <c r="AI5" s="158"/>
      <c r="AJ5" s="158"/>
      <c r="AK5" s="158"/>
      <c r="AL5" s="158"/>
      <c r="AM5" s="158"/>
      <c r="AN5" s="158"/>
      <c r="AO5" s="158"/>
      <c r="AP5" s="158"/>
      <c r="AQ5" s="158"/>
      <c r="AR5" s="158"/>
      <c r="AS5" s="158"/>
      <c r="AT5" s="158"/>
    </row>
    <row r="6" spans="1:46" ht="20.25" customHeight="1" x14ac:dyDescent="0.2">
      <c r="B6" s="173" t="str">
        <f>IF(W6="","",[1]Data!$A$1030)</f>
        <v/>
      </c>
      <c r="D6" s="417" t="s">
        <v>201</v>
      </c>
      <c r="E6" s="418"/>
      <c r="F6" s="418"/>
      <c r="G6" s="418"/>
      <c r="H6" s="419"/>
      <c r="I6" s="176"/>
      <c r="J6" s="177" t="s">
        <v>202</v>
      </c>
      <c r="K6" s="178" t="str">
        <f>[1]Verification!K9</f>
        <v>DE-9999-PHPP-Standard</v>
      </c>
      <c r="L6" s="179"/>
      <c r="W6" s="175"/>
      <c r="X6" s="158"/>
      <c r="Y6" s="158"/>
      <c r="Z6" s="158"/>
      <c r="AA6" s="158"/>
      <c r="AB6" s="158"/>
      <c r="AC6" s="158"/>
      <c r="AD6" s="158"/>
      <c r="AE6" s="158"/>
      <c r="AF6" s="158"/>
      <c r="AG6" s="158"/>
      <c r="AH6" s="158"/>
      <c r="AI6" s="158"/>
      <c r="AJ6" s="158"/>
      <c r="AK6" s="158"/>
      <c r="AL6" s="158"/>
      <c r="AM6" s="158"/>
      <c r="AN6" s="158"/>
      <c r="AO6" s="158"/>
      <c r="AP6" s="158"/>
      <c r="AQ6" s="158"/>
      <c r="AR6" s="158"/>
      <c r="AS6" s="158"/>
      <c r="AT6" s="158"/>
    </row>
    <row r="7" spans="1:46" ht="84" customHeight="1" thickBot="1" x14ac:dyDescent="0.25">
      <c r="B7" s="173" t="str">
        <f>IF(W7="","",[1]Data!$A$1030)</f>
        <v/>
      </c>
      <c r="D7" s="420"/>
      <c r="E7" s="421"/>
      <c r="F7" s="421"/>
      <c r="G7" s="421"/>
      <c r="H7" s="422"/>
      <c r="J7" s="177" t="s">
        <v>203</v>
      </c>
      <c r="K7" s="178" t="str">
        <f>IF([1]Verification!K8&lt;&gt;"",[1]Verification!K8,"")</f>
        <v xml:space="preserve">Row house  </v>
      </c>
      <c r="L7" s="179"/>
      <c r="W7" s="175"/>
      <c r="X7" s="158"/>
      <c r="Y7" s="158"/>
      <c r="Z7" s="158"/>
      <c r="AA7" s="158"/>
      <c r="AB7" s="158"/>
      <c r="AC7" s="158"/>
      <c r="AD7" s="158"/>
      <c r="AE7" s="158"/>
      <c r="AF7" s="158"/>
      <c r="AG7" s="158"/>
      <c r="AH7" s="158"/>
      <c r="AI7" s="158"/>
      <c r="AJ7" s="158"/>
      <c r="AK7" s="158"/>
      <c r="AL7" s="158"/>
      <c r="AM7" s="158"/>
      <c r="AN7" s="158"/>
      <c r="AO7" s="158"/>
      <c r="AP7" s="158"/>
      <c r="AQ7" s="158"/>
      <c r="AR7" s="158"/>
      <c r="AS7" s="158"/>
      <c r="AT7" s="158"/>
    </row>
    <row r="8" spans="1:46" ht="72" customHeight="1" thickBot="1" x14ac:dyDescent="0.25">
      <c r="B8" s="173" t="str">
        <f>IF(W8="","",[1]Data!$A$1030)</f>
        <v/>
      </c>
      <c r="D8" s="423" t="s">
        <v>204</v>
      </c>
      <c r="E8" s="424"/>
      <c r="F8" s="424"/>
      <c r="G8" s="424"/>
      <c r="H8" s="425"/>
      <c r="I8" s="180"/>
      <c r="J8" s="177" t="s">
        <v>205</v>
      </c>
      <c r="K8" s="181">
        <f>[1]Areas!AB33</f>
        <v>80.9255</v>
      </c>
      <c r="L8" s="182" t="s">
        <v>206</v>
      </c>
      <c r="M8" s="180"/>
      <c r="W8" s="175"/>
      <c r="X8" s="158"/>
      <c r="Y8" s="158"/>
      <c r="Z8" s="158"/>
      <c r="AA8" s="158"/>
      <c r="AB8" s="158"/>
      <c r="AC8" s="158"/>
      <c r="AD8" s="158"/>
      <c r="AE8" s="158"/>
      <c r="AF8" s="158"/>
      <c r="AG8" s="158"/>
      <c r="AH8" s="158"/>
      <c r="AI8" s="158"/>
      <c r="AJ8" s="158"/>
      <c r="AK8" s="158"/>
      <c r="AL8" s="158"/>
      <c r="AM8" s="158"/>
      <c r="AN8" s="158"/>
      <c r="AO8" s="158"/>
      <c r="AP8" s="158"/>
      <c r="AQ8" s="158"/>
      <c r="AR8" s="158"/>
      <c r="AS8" s="158"/>
      <c r="AT8" s="158"/>
    </row>
    <row r="9" spans="1:46" ht="18" customHeight="1" x14ac:dyDescent="0.2">
      <c r="B9" s="173" t="str">
        <f>IF(W9="","",[1]Data!$A$1030)</f>
        <v/>
      </c>
      <c r="D9" s="180"/>
      <c r="E9" s="180"/>
      <c r="F9" s="183"/>
      <c r="H9" s="184"/>
      <c r="I9" s="184"/>
      <c r="J9" s="184"/>
      <c r="K9" s="184"/>
      <c r="L9" s="184"/>
      <c r="M9" s="184"/>
      <c r="W9" s="175"/>
      <c r="X9" s="158"/>
      <c r="Y9" s="158"/>
      <c r="Z9" s="158"/>
      <c r="AA9" s="158"/>
      <c r="AB9" s="158"/>
      <c r="AC9" s="158"/>
      <c r="AD9" s="158"/>
      <c r="AE9" s="158"/>
      <c r="AF9" s="158"/>
      <c r="AG9" s="158"/>
      <c r="AH9" s="158"/>
      <c r="AI9" s="158"/>
      <c r="AJ9" s="158"/>
      <c r="AK9" s="158"/>
      <c r="AL9" s="158"/>
      <c r="AM9" s="158"/>
      <c r="AN9" s="158"/>
      <c r="AO9" s="158"/>
      <c r="AP9" s="158"/>
      <c r="AQ9" s="158"/>
      <c r="AR9" s="158"/>
      <c r="AS9" s="158"/>
      <c r="AT9" s="158"/>
    </row>
    <row r="10" spans="1:46" ht="18" customHeight="1" x14ac:dyDescent="0.2">
      <c r="B10" s="173" t="str">
        <f>IF(W10="","",[1]Data!$A$1030)</f>
        <v/>
      </c>
      <c r="D10" s="180"/>
      <c r="E10" s="180"/>
      <c r="F10" s="185" t="s">
        <v>207</v>
      </c>
      <c r="H10" s="186" t="s">
        <v>208</v>
      </c>
      <c r="I10" s="186"/>
      <c r="J10" s="186"/>
      <c r="K10" s="186"/>
      <c r="L10" s="186"/>
      <c r="M10" s="187" t="s">
        <v>209</v>
      </c>
      <c r="W10" s="175"/>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row>
    <row r="11" spans="1:46" ht="18" customHeight="1" x14ac:dyDescent="0.2">
      <c r="B11" s="173" t="str">
        <f>IF(W11="","",[1]Data!$A$1030)</f>
        <v/>
      </c>
      <c r="D11" s="180"/>
      <c r="E11" s="180"/>
      <c r="F11" s="188" t="s">
        <v>210</v>
      </c>
      <c r="H11" s="189" t="s">
        <v>211</v>
      </c>
      <c r="I11" s="189"/>
      <c r="J11" s="189"/>
      <c r="K11" s="189"/>
      <c r="L11" s="189"/>
      <c r="M11" s="181" t="str">
        <f>IF([1]SolarDHW!G14="","",[1]SolarDHW!G14)</f>
        <v>4-Roof</v>
      </c>
      <c r="W11" s="175"/>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row>
    <row r="12" spans="1:46" ht="18" customHeight="1" x14ac:dyDescent="0.2">
      <c r="B12" s="173" t="str">
        <f>IF(W12="","",[1]Data!$A$1030)</f>
        <v/>
      </c>
      <c r="D12" s="180"/>
      <c r="E12" s="180"/>
      <c r="F12" s="190" t="s">
        <v>212</v>
      </c>
      <c r="H12" s="181">
        <f>IF(AND($H11&gt;0,ISNUMBER(INDEX([1]Areas!AB$41:AB$140,LEFT($H11,FIND("-",$H11)-1)))),INDEX([1]Areas!AB$41:AB$140,LEFT($H11,FIND("-",$H11)-1)),"")</f>
        <v>83.411774671520433</v>
      </c>
      <c r="I12" s="181" t="str">
        <f>IF(AND($I11&gt;0,ISNUMBER(INDEX([1]Areas!AB$41:AB$140,LEFT($I11,FIND("-",$I11)-1)))),INDEX([1]Areas!AB$41:AB$140,LEFT($I11,FIND("-",$I11)-1)),"")</f>
        <v/>
      </c>
      <c r="J12" s="181" t="str">
        <f>IF(AND($J11&gt;0,ISNUMBER(INDEX([1]Areas!AB$41:AB$140,LEFT($J11,FIND("-",$J11)-1)))),INDEX([1]Areas!AB$41:AB$140,LEFT($J11,FIND("-",$J11)-1)),"")</f>
        <v/>
      </c>
      <c r="K12" s="181" t="str">
        <f>IF(AND($K11&gt;0,ISNUMBER(INDEX([1]Areas!AB$41:AB$140,LEFT($K11,FIND("-",$K11)-1)))),INDEX([1]Areas!AB$41:AB$140,LEFT($K11,FIND("-",$K11)-1)),"")</f>
        <v/>
      </c>
      <c r="L12" s="181" t="str">
        <f>IF(AND($L11&gt;0,ISNUMBER(INDEX([1]Areas!AB$41:AB$140,LEFT($L11,FIND("-",$L11)-1)))),INDEX([1]Areas!AB$41:AB$140,LEFT($L11,FIND("-",$L11)-1)),"")</f>
        <v/>
      </c>
      <c r="M12" s="181">
        <f>[1]SolarDHW!G15</f>
        <v>83.411774671520433</v>
      </c>
      <c r="N12" s="161" t="s">
        <v>206</v>
      </c>
      <c r="W12" s="175"/>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row>
    <row r="13" spans="1:46" ht="18" customHeight="1" thickBot="1" x14ac:dyDescent="0.25">
      <c r="B13" s="173" t="str">
        <f>IF(W13="","",[1]Data!$A$1030)</f>
        <v/>
      </c>
      <c r="D13" s="180"/>
      <c r="E13" s="180"/>
      <c r="F13" s="190" t="s">
        <v>213</v>
      </c>
      <c r="G13" s="191"/>
      <c r="H13" s="192">
        <f>IF(ISNUMBER(H15),H15,IF(AND($H11&gt;0,ISNUMBER(INDEX([1]Areas!AG$41:AG$140,LEFT($H11,FIND("-",$H11)-1)))),INDEX([1]Areas!AG$41:AG$140,LEFT($H11,FIND("-",$H11)-1)),""))</f>
        <v>180</v>
      </c>
      <c r="I13" s="192" t="str">
        <f>IF(ISNUMBER(I15),I15,IF(AND($I11&gt;0,ISNUMBER(INDEX([1]Areas!AG$41:AG$140,LEFT($I11,FIND("-",$I11)-1)))),INDEX([1]Areas!AG$41:AG$140,LEFT($I11,FIND("-",$I11)-1)),""))</f>
        <v/>
      </c>
      <c r="J13" s="192" t="str">
        <f>IF(ISNUMBER(J15),J15,IF(AND($J11&gt;0,ISNUMBER(INDEX([1]Areas!AG$41:AG$140,LEFT($J11,FIND("-",$J11)-1)))),INDEX([1]Areas!AG$41:AG$140,LEFT($J11,FIND("-",$J11)-1)),""))</f>
        <v/>
      </c>
      <c r="K13" s="192" t="str">
        <f>IF(ISNUMBER(K15),K15,IF(AND($K11&gt;0,ISNUMBER(INDEX([1]Areas!AG$41:AG$140,LEFT($K11,FIND("-",$K11)-1)))),INDEX([1]Areas!AG$41:AG$140,LEFT($K11,FIND("-",$K11)-1)),""))</f>
        <v/>
      </c>
      <c r="L13" s="192" t="str">
        <f>IF(ISNUMBER(L15),L15,IF(AND($L11&gt;0,ISNUMBER(INDEX([1]Areas!AG$41:AG$140,LEFT($L11,FIND("-",$L11)-1)))),INDEX([1]Areas!AG$41:AG$140,LEFT($L11,FIND("-",$L11)-1)),""))</f>
        <v/>
      </c>
      <c r="M13" s="193">
        <f>[1]SolarDHW!G17</f>
        <v>180</v>
      </c>
      <c r="N13" s="180" t="s">
        <v>214</v>
      </c>
      <c r="W13" s="175"/>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row>
    <row r="14" spans="1:46" ht="18" customHeight="1" x14ac:dyDescent="0.2">
      <c r="B14" s="173" t="str">
        <f>IF(W14="","",[1]Data!$A$1030)</f>
        <v/>
      </c>
      <c r="D14" s="402" t="s">
        <v>215</v>
      </c>
      <c r="E14" s="403"/>
      <c r="F14" s="190" t="s">
        <v>216</v>
      </c>
      <c r="G14" s="191"/>
      <c r="H14" s="192">
        <f>IF(ISNUMBER(H16),H16,IF(AND($H11&gt;0,ISNUMBER(INDEX([1]Areas!AH$41:AH$140,LEFT($H11,FIND("-",$H11)-1)))),INDEX([1]Areas!AH$41:AH$140,LEFT($H11,FIND("-",$H11)-1)),""))</f>
        <v>30</v>
      </c>
      <c r="I14" s="192" t="str">
        <f>IF(ISNUMBER(I16),I16,IF(AND($I11&gt;0,ISNUMBER(INDEX([1]Areas!AH$41:AH$140,LEFT($I11,FIND("-",$I11)-1)))),INDEX([1]Areas!AH$41:AH$140,LEFT($I11,FIND("-",$I11)-1)),""))</f>
        <v/>
      </c>
      <c r="J14" s="192" t="str">
        <f>IF(ISNUMBER(J16),J16,IF(AND($J11&gt;0,ISNUMBER(INDEX([1]Areas!AH$41:AH$140,LEFT($J11,FIND("-",$J11)-1)))),INDEX([1]Areas!AH$41:AH$140,LEFT($J11,FIND("-",$J11)-1)),""))</f>
        <v/>
      </c>
      <c r="K14" s="192" t="str">
        <f>IF(ISNUMBER(K16),K16,IF(AND($K11&gt;0,ISNUMBER(INDEX([1]Areas!AH$41:AH$140,LEFT($K11,FIND("-",$K11)-1)))),INDEX([1]Areas!AH$41:AH$140,LEFT($K11,FIND("-",$K11)-1)),""))</f>
        <v/>
      </c>
      <c r="L14" s="192" t="str">
        <f>IF(ISNUMBER(L16),L16,IF(AND($L11&gt;0,ISNUMBER(INDEX([1]Areas!AH$41:AH$140,LEFT($L11,FIND("-",$L11)-1)))),INDEX([1]Areas!AH$41:AH$140,LEFT($L11,FIND("-",$L11)-1)),""))</f>
        <v/>
      </c>
      <c r="M14" s="193">
        <f>[1]SolarDHW!G18</f>
        <v>45</v>
      </c>
      <c r="N14" s="180" t="s">
        <v>214</v>
      </c>
      <c r="W14" s="175"/>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row>
    <row r="15" spans="1:46" ht="18" customHeight="1" x14ac:dyDescent="0.2">
      <c r="B15" s="173" t="str">
        <f>IF(W15="","",[1]Data!$A$1030)</f>
        <v/>
      </c>
      <c r="D15" s="404"/>
      <c r="E15" s="405"/>
      <c r="F15" s="188" t="s">
        <v>217</v>
      </c>
      <c r="H15" s="194">
        <v>180</v>
      </c>
      <c r="I15" s="194"/>
      <c r="J15" s="194"/>
      <c r="K15" s="194"/>
      <c r="L15" s="194"/>
      <c r="M15" s="180"/>
      <c r="N15" s="180" t="s">
        <v>214</v>
      </c>
      <c r="W15" s="175"/>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row>
    <row r="16" spans="1:46" ht="18" customHeight="1" x14ac:dyDescent="0.2">
      <c r="B16" s="173" t="str">
        <f>IF(W16="","",[1]Data!$A$1030)</f>
        <v/>
      </c>
      <c r="D16" s="404"/>
      <c r="E16" s="405"/>
      <c r="F16" s="188" t="s">
        <v>218</v>
      </c>
      <c r="H16" s="194">
        <v>30</v>
      </c>
      <c r="I16" s="194"/>
      <c r="J16" s="194"/>
      <c r="K16" s="194"/>
      <c r="L16" s="194"/>
      <c r="M16" s="180"/>
      <c r="N16" s="180" t="s">
        <v>214</v>
      </c>
      <c r="W16" s="175"/>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row>
    <row r="17" spans="2:46" ht="18" customHeight="1" x14ac:dyDescent="0.2">
      <c r="B17" s="173" t="str">
        <f>IF(W17="","",[1]Data!$A$1030)</f>
        <v/>
      </c>
      <c r="D17" s="404"/>
      <c r="E17" s="405"/>
      <c r="F17" s="190"/>
      <c r="G17" s="177"/>
      <c r="H17" s="195"/>
      <c r="I17" s="195"/>
      <c r="J17" s="195"/>
      <c r="K17" s="195"/>
      <c r="L17" s="195"/>
      <c r="M17" s="195"/>
      <c r="N17" s="180"/>
      <c r="W17" s="175"/>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row>
    <row r="18" spans="2:46" ht="18" customHeight="1" x14ac:dyDescent="0.2">
      <c r="B18" s="173" t="str">
        <f>IF(W18="","",[1]Data!$A$1030)</f>
        <v/>
      </c>
      <c r="D18" s="404"/>
      <c r="E18" s="405"/>
      <c r="F18" s="196" t="s">
        <v>219</v>
      </c>
      <c r="G18" s="177"/>
      <c r="H18" s="195"/>
      <c r="I18" s="195"/>
      <c r="J18" s="195"/>
      <c r="K18" s="195"/>
      <c r="L18" s="195"/>
      <c r="M18" s="195"/>
      <c r="N18" s="180"/>
      <c r="W18" s="175"/>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row>
    <row r="19" spans="2:46" ht="18" customHeight="1" x14ac:dyDescent="0.2">
      <c r="B19" s="173" t="str">
        <f>IF(W19="","",[1]Data!$A$1030)</f>
        <v/>
      </c>
      <c r="D19" s="404"/>
      <c r="E19" s="405"/>
      <c r="F19" s="190" t="s">
        <v>220</v>
      </c>
      <c r="H19" s="189" t="s">
        <v>221</v>
      </c>
      <c r="I19" s="189"/>
      <c r="J19" s="189"/>
      <c r="K19" s="189"/>
      <c r="L19" s="189"/>
      <c r="M19" s="187" t="str">
        <f>X81</f>
        <v>4-Mono-Si</v>
      </c>
      <c r="N19" s="180"/>
      <c r="W19" s="175"/>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row>
    <row r="20" spans="2:46" ht="18" customHeight="1" thickBot="1" x14ac:dyDescent="0.25">
      <c r="B20" s="173" t="str">
        <f>IF(W20="","",[1]Data!$A$1030)</f>
        <v/>
      </c>
      <c r="D20" s="406"/>
      <c r="E20" s="407"/>
      <c r="F20" s="197" t="s">
        <v>222</v>
      </c>
      <c r="G20" s="198" t="s">
        <v>223</v>
      </c>
      <c r="H20" s="186">
        <v>8.18</v>
      </c>
      <c r="I20" s="199"/>
      <c r="J20" s="199"/>
      <c r="K20" s="199"/>
      <c r="L20" s="186"/>
      <c r="M20" s="200">
        <v>7.71</v>
      </c>
      <c r="N20" s="180" t="s">
        <v>224</v>
      </c>
      <c r="W20" s="175"/>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row>
    <row r="21" spans="2:46" ht="18" customHeight="1" thickTop="1" x14ac:dyDescent="0.2">
      <c r="B21" s="173" t="str">
        <f>IF(W21="","",[1]Data!$A$1030)</f>
        <v/>
      </c>
      <c r="D21" s="411" t="s">
        <v>225</v>
      </c>
      <c r="E21" s="412"/>
      <c r="F21" s="197" t="s">
        <v>226</v>
      </c>
      <c r="G21" s="198" t="s">
        <v>227</v>
      </c>
      <c r="H21" s="201">
        <v>31.2</v>
      </c>
      <c r="I21" s="426" t="s">
        <v>228</v>
      </c>
      <c r="J21" s="427"/>
      <c r="K21" s="428"/>
      <c r="L21" s="202"/>
      <c r="M21" s="200">
        <v>30.5</v>
      </c>
      <c r="N21" s="180" t="s">
        <v>229</v>
      </c>
      <c r="W21" s="175"/>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row>
    <row r="22" spans="2:46" ht="18" customHeight="1" thickBot="1" x14ac:dyDescent="0.25">
      <c r="B22" s="173" t="str">
        <f>IF(W22="","",[1]Data!$A$1030)</f>
        <v/>
      </c>
      <c r="D22" s="415"/>
      <c r="E22" s="416"/>
      <c r="F22" s="190" t="s">
        <v>230</v>
      </c>
      <c r="G22" s="198" t="s">
        <v>231</v>
      </c>
      <c r="H22" s="203">
        <f>H21*H20</f>
        <v>255.21599999999998</v>
      </c>
      <c r="I22" s="204" t="s">
        <v>232</v>
      </c>
      <c r="J22" s="205" t="s">
        <v>233</v>
      </c>
      <c r="K22" s="206" t="s">
        <v>234</v>
      </c>
      <c r="L22" s="207">
        <f t="shared" ref="L22:M22" si="0">L21*L20</f>
        <v>0</v>
      </c>
      <c r="M22" s="208">
        <f t="shared" si="0"/>
        <v>235.155</v>
      </c>
      <c r="N22" s="180" t="s">
        <v>235</v>
      </c>
      <c r="W22" s="175"/>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row>
    <row r="23" spans="2:46" ht="34.5" customHeight="1" thickTop="1" thickBot="1" x14ac:dyDescent="0.25">
      <c r="B23" s="173" t="str">
        <f>IF(W23="","",[1]Data!$A$1030)</f>
        <v/>
      </c>
      <c r="D23" s="402" t="s">
        <v>236</v>
      </c>
      <c r="E23" s="403"/>
      <c r="F23" s="209" t="s">
        <v>237</v>
      </c>
      <c r="G23" s="210" t="s">
        <v>238</v>
      </c>
      <c r="H23" s="211">
        <v>5.6000000000000001E-2</v>
      </c>
      <c r="I23" s="212">
        <v>1.76</v>
      </c>
      <c r="J23" s="213">
        <v>5.85</v>
      </c>
      <c r="K23" s="214">
        <f>100*I23/(J23*1000)</f>
        <v>3.0085470085470085E-2</v>
      </c>
      <c r="L23" s="215"/>
      <c r="M23" s="216">
        <v>0.04</v>
      </c>
      <c r="N23" s="180" t="s">
        <v>239</v>
      </c>
      <c r="W23" s="175"/>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row>
    <row r="24" spans="2:46" ht="31.5" customHeight="1" thickTop="1" thickBot="1" x14ac:dyDescent="0.25">
      <c r="B24" s="173" t="str">
        <f>IF(W24="","",[1]Data!$A$1030)</f>
        <v/>
      </c>
      <c r="D24" s="404"/>
      <c r="E24" s="405"/>
      <c r="F24" s="209" t="s">
        <v>240</v>
      </c>
      <c r="G24" s="210" t="s">
        <v>241</v>
      </c>
      <c r="H24" s="211">
        <v>-0.35</v>
      </c>
      <c r="I24" s="217">
        <v>-0.13100000000000001</v>
      </c>
      <c r="J24" s="218">
        <v>52.4</v>
      </c>
      <c r="K24" s="214">
        <f>100*I24/J24</f>
        <v>-0.25000000000000006</v>
      </c>
      <c r="L24" s="219"/>
      <c r="M24" s="216">
        <v>-0.34</v>
      </c>
      <c r="N24" s="161" t="s">
        <v>239</v>
      </c>
      <c r="W24" s="175"/>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row>
    <row r="25" spans="2:46" ht="18" customHeight="1" thickTop="1" x14ac:dyDescent="0.2">
      <c r="B25" s="173" t="str">
        <f>IF(W25="","",[1]Data!$A$1030)</f>
        <v/>
      </c>
      <c r="D25" s="404"/>
      <c r="E25" s="405"/>
      <c r="F25" s="190" t="s">
        <v>242</v>
      </c>
      <c r="G25" s="210"/>
      <c r="H25" s="211">
        <v>1.6579999999999999</v>
      </c>
      <c r="I25" s="220" t="s">
        <v>243</v>
      </c>
      <c r="J25" s="221" t="s">
        <v>244</v>
      </c>
      <c r="K25" s="222" t="s">
        <v>234</v>
      </c>
      <c r="L25" s="215"/>
      <c r="M25" s="216">
        <v>1.6579999999999999</v>
      </c>
      <c r="N25" s="180" t="s">
        <v>245</v>
      </c>
      <c r="W25" s="175"/>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row>
    <row r="26" spans="2:46" ht="18" customHeight="1" thickBot="1" x14ac:dyDescent="0.25">
      <c r="B26" s="173" t="str">
        <f>IF(W26="","",[1]Data!$A$1030)</f>
        <v/>
      </c>
      <c r="D26" s="404"/>
      <c r="E26" s="405"/>
      <c r="F26" s="190" t="s">
        <v>246</v>
      </c>
      <c r="G26" s="210"/>
      <c r="H26" s="211">
        <v>0.99399999999999999</v>
      </c>
      <c r="I26" s="408" t="s">
        <v>247</v>
      </c>
      <c r="J26" s="409"/>
      <c r="K26" s="410"/>
      <c r="L26" s="215"/>
      <c r="M26" s="216">
        <v>0.99399999999999999</v>
      </c>
      <c r="N26" s="180" t="s">
        <v>245</v>
      </c>
      <c r="W26" s="175"/>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row>
    <row r="27" spans="2:46" ht="18" customHeight="1" thickTop="1" x14ac:dyDescent="0.2">
      <c r="B27" s="173" t="str">
        <f>IF(W27="","",[1]Data!$A$1030)</f>
        <v/>
      </c>
      <c r="D27" s="404"/>
      <c r="E27" s="405"/>
      <c r="F27" s="190"/>
      <c r="G27" s="223"/>
      <c r="H27" s="180"/>
      <c r="I27" s="180"/>
      <c r="J27" s="180"/>
      <c r="K27" s="180"/>
      <c r="L27" s="180"/>
      <c r="M27" s="187">
        <f>M26*M25</f>
        <v>1.6480519999999999</v>
      </c>
      <c r="N27" s="180" t="s">
        <v>248</v>
      </c>
      <c r="W27" s="175"/>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row>
    <row r="28" spans="2:46" ht="18" customHeight="1" x14ac:dyDescent="0.2">
      <c r="B28" s="173" t="str">
        <f>IF(W28="","",[1]Data!$A$1030)</f>
        <v/>
      </c>
      <c r="D28" s="404"/>
      <c r="E28" s="405"/>
      <c r="F28" s="185" t="s">
        <v>249</v>
      </c>
      <c r="G28" s="223"/>
      <c r="H28" s="180"/>
      <c r="I28" s="180"/>
      <c r="J28" s="180"/>
      <c r="K28" s="180"/>
      <c r="L28" s="180"/>
      <c r="N28" s="180"/>
      <c r="W28" s="175"/>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row>
    <row r="29" spans="2:46" ht="64.5" customHeight="1" thickBot="1" x14ac:dyDescent="0.25">
      <c r="B29" s="173" t="str">
        <f>IF(W29="","",[1]Data!$A$1030)</f>
        <v/>
      </c>
      <c r="D29" s="406"/>
      <c r="E29" s="407"/>
      <c r="F29" s="180" t="s">
        <v>250</v>
      </c>
      <c r="G29" s="198" t="s">
        <v>251</v>
      </c>
      <c r="H29" s="194">
        <v>8</v>
      </c>
      <c r="I29" s="194"/>
      <c r="J29" s="194"/>
      <c r="K29" s="194"/>
      <c r="L29" s="194"/>
      <c r="M29" s="181">
        <f>[1]SolarDHW!G22/M27</f>
        <v>3.2765956413996653</v>
      </c>
      <c r="W29" s="175"/>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row>
    <row r="30" spans="2:46" ht="18" customHeight="1" thickTop="1" thickBot="1" x14ac:dyDescent="0.25">
      <c r="B30" s="173" t="str">
        <f>IF(W30="","",[1]Data!$A$1030)</f>
        <v/>
      </c>
      <c r="D30" s="402" t="s">
        <v>252</v>
      </c>
      <c r="E30" s="403"/>
      <c r="F30" s="224" t="s">
        <v>253</v>
      </c>
      <c r="G30" s="225"/>
      <c r="H30" s="226">
        <f>H25*SIN(RADIANS(H16))</f>
        <v>0.82899999999999985</v>
      </c>
      <c r="I30" s="227"/>
      <c r="J30" s="227"/>
      <c r="K30" s="227"/>
      <c r="L30" s="227"/>
      <c r="M30" s="193">
        <f>IF(ISNUMBER([1]SolarDHW!G24),[1]SolarDHW!G24,"")</f>
        <v>1</v>
      </c>
      <c r="N30" s="180" t="s">
        <v>254</v>
      </c>
      <c r="W30" s="175"/>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row>
    <row r="31" spans="2:46" ht="18" customHeight="1" thickTop="1" x14ac:dyDescent="0.2">
      <c r="B31" s="173" t="e">
        <f>IF(W31="","",[1]Data!$A$1030)</f>
        <v>#VALUE!</v>
      </c>
      <c r="D31" s="404"/>
      <c r="E31" s="405"/>
      <c r="F31" s="224" t="s">
        <v>255</v>
      </c>
      <c r="G31" s="198" t="s">
        <v>256</v>
      </c>
      <c r="H31" s="227"/>
      <c r="I31" s="227"/>
      <c r="J31" s="227"/>
      <c r="K31" s="227"/>
      <c r="L31" s="227"/>
      <c r="M31" s="193">
        <f>IF(ISNUMBER([1]SolarDHW!G25),[1]SolarDHW!G25,"")</f>
        <v>0</v>
      </c>
      <c r="N31" s="180" t="s">
        <v>254</v>
      </c>
      <c r="W31" s="175" t="e">
        <f>IF(AND(X31,Y31,Z31,AA31,AB31),"",[1]Data!$A$1031)</f>
        <v>#VALUE!</v>
      </c>
      <c r="X31" s="158" t="b">
        <f>IF(H25*H26&gt;0,NOT(AND(COUNT(H31:H32)=1,H31="")),TRUE)</f>
        <v>1</v>
      </c>
      <c r="Y31" s="158" t="e">
        <f>IF(I25*I26&gt;0,NOT(AND(COUNT(I31:I32)=1,I31="")),TRUE)</f>
        <v>#VALUE!</v>
      </c>
      <c r="Z31" s="158" t="e">
        <f>IF(J25*J26&gt;0,NOT(AND(COUNT(J31:J32)=1,J31="")),TRUE)</f>
        <v>#VALUE!</v>
      </c>
      <c r="AA31" s="158" t="e">
        <f>IF(K25*K26&gt;0,NOT(AND(COUNT(K31:K32)=1,K31="")),TRUE)</f>
        <v>#VALUE!</v>
      </c>
      <c r="AB31" s="158" t="b">
        <f>IF(L25*L26&gt;0,NOT(AND(COUNT(L31:L32)=1,L31="")),TRUE)</f>
        <v>1</v>
      </c>
      <c r="AC31" s="158"/>
      <c r="AD31" s="158"/>
      <c r="AE31" s="158"/>
      <c r="AF31" s="158"/>
      <c r="AG31" s="158"/>
      <c r="AH31" s="158"/>
      <c r="AI31" s="158"/>
      <c r="AJ31" s="158"/>
      <c r="AK31" s="158"/>
      <c r="AL31" s="158"/>
      <c r="AM31" s="158"/>
      <c r="AN31" s="158"/>
      <c r="AO31" s="158"/>
      <c r="AP31" s="158"/>
      <c r="AQ31" s="158"/>
      <c r="AR31" s="158"/>
      <c r="AS31" s="158"/>
      <c r="AT31" s="158"/>
    </row>
    <row r="32" spans="2:46" ht="18" customHeight="1" x14ac:dyDescent="0.2">
      <c r="B32" s="173" t="e">
        <f>IF(W32="","",[1]Data!$A$1030)</f>
        <v>#VALUE!</v>
      </c>
      <c r="D32" s="404"/>
      <c r="E32" s="405"/>
      <c r="F32" s="180" t="s">
        <v>257</v>
      </c>
      <c r="G32" s="198" t="s">
        <v>258</v>
      </c>
      <c r="H32" s="227"/>
      <c r="I32" s="227"/>
      <c r="J32" s="227"/>
      <c r="K32" s="227"/>
      <c r="L32" s="227"/>
      <c r="M32" s="181">
        <f>IF(ISNUMBER([1]SolarDHW!G26),[1]SolarDHW!G26,"")</f>
        <v>1000</v>
      </c>
      <c r="N32" s="180" t="s">
        <v>245</v>
      </c>
      <c r="W32" s="175" t="e">
        <f>IF(AND(X32,Y32,Z32,AA32,AB32),"",[1]Data!$A$1031)</f>
        <v>#VALUE!</v>
      </c>
      <c r="X32" s="158" t="b">
        <f>IF(H25*H26&gt;0,NOT(AND(COUNT(H31:H32)=1,H32="")),TRUE)</f>
        <v>1</v>
      </c>
      <c r="Y32" s="158" t="e">
        <f>IF(I25*I26&gt;0,NOT(AND(COUNT(I31:I32)=1,I32="")),TRUE)</f>
        <v>#VALUE!</v>
      </c>
      <c r="Z32" s="158" t="e">
        <f>IF(J25*J26&gt;0,NOT(AND(COUNT(J31:J32)=1,J32="")),TRUE)</f>
        <v>#VALUE!</v>
      </c>
      <c r="AA32" s="158" t="e">
        <f>IF(K25*K26&gt;0,NOT(AND(COUNT(K31:K32)=1,K32="")),TRUE)</f>
        <v>#VALUE!</v>
      </c>
      <c r="AB32" s="158" t="b">
        <f>IF(L25*L26&gt;0,NOT(AND(COUNT(L31:L32)=1,L32="")),TRUE)</f>
        <v>1</v>
      </c>
      <c r="AC32" s="158"/>
      <c r="AD32" s="158"/>
      <c r="AE32" s="158"/>
      <c r="AF32" s="158"/>
      <c r="AG32" s="158"/>
      <c r="AH32" s="158"/>
      <c r="AI32" s="158"/>
      <c r="AJ32" s="158"/>
      <c r="AK32" s="158"/>
      <c r="AL32" s="158"/>
      <c r="AM32" s="158"/>
      <c r="AN32" s="158"/>
      <c r="AO32" s="158"/>
      <c r="AP32" s="158"/>
      <c r="AQ32" s="158"/>
      <c r="AR32" s="158"/>
      <c r="AS32" s="158"/>
      <c r="AT32" s="158"/>
    </row>
    <row r="33" spans="2:46" ht="18" customHeight="1" x14ac:dyDescent="0.2">
      <c r="B33" s="173" t="str">
        <f>IF(W33="","",[1]Data!$A$1030)</f>
        <v/>
      </c>
      <c r="D33" s="404"/>
      <c r="E33" s="405"/>
      <c r="F33" s="180" t="s">
        <v>259</v>
      </c>
      <c r="G33" s="198" t="s">
        <v>260</v>
      </c>
      <c r="H33" s="228">
        <v>0.95</v>
      </c>
      <c r="I33" s="228"/>
      <c r="J33" s="228"/>
      <c r="K33" s="228"/>
      <c r="L33" s="228"/>
      <c r="M33" s="229" t="str">
        <f>IF(ISNUMBER([1]SolarDHW!G27),[1]SolarDHW!G27,"")</f>
        <v/>
      </c>
      <c r="N33" s="180"/>
      <c r="W33" s="175"/>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row>
    <row r="34" spans="2:46" ht="18" customHeight="1" thickBot="1" x14ac:dyDescent="0.25">
      <c r="B34" s="173" t="e">
        <f>IF(W34="","",[1]Data!$A$1030)</f>
        <v>#VALUE!</v>
      </c>
      <c r="D34" s="406"/>
      <c r="E34" s="407"/>
      <c r="F34" s="180" t="s">
        <v>261</v>
      </c>
      <c r="G34" s="210" t="s">
        <v>262</v>
      </c>
      <c r="H34" s="228">
        <v>0.95</v>
      </c>
      <c r="I34" s="228"/>
      <c r="J34" s="228"/>
      <c r="K34" s="228"/>
      <c r="L34" s="228"/>
      <c r="M34" s="230">
        <v>0.95</v>
      </c>
      <c r="N34" s="180"/>
      <c r="W34" s="175" t="e">
        <f>IF(AND(X34,Y34,Z34,AA34,AB34),"",[1]Data!$A$1031)</f>
        <v>#VALUE!</v>
      </c>
      <c r="X34" s="158" t="b">
        <f>IF(H25*H26&gt;0,ISNUMBER(H34),TRUE)</f>
        <v>1</v>
      </c>
      <c r="Y34" s="158" t="e">
        <f>IF(I25*I26&gt;0,ISNUMBER(I34),TRUE)</f>
        <v>#VALUE!</v>
      </c>
      <c r="Z34" s="158" t="e">
        <f>IF(J25*J26&gt;0,ISNUMBER(J34),TRUE)</f>
        <v>#VALUE!</v>
      </c>
      <c r="AA34" s="158" t="e">
        <f>IF(K25*K26&gt;0,ISNUMBER(K34),TRUE)</f>
        <v>#VALUE!</v>
      </c>
      <c r="AB34" s="158" t="b">
        <f>IF(L25*L26&gt;0,ISNUMBER(L34),TRUE)</f>
        <v>1</v>
      </c>
      <c r="AC34" s="158"/>
      <c r="AD34" s="158"/>
      <c r="AE34" s="158"/>
      <c r="AF34" s="158"/>
      <c r="AG34" s="158"/>
      <c r="AH34" s="158"/>
      <c r="AI34" s="158"/>
      <c r="AJ34" s="158"/>
      <c r="AK34" s="158"/>
      <c r="AL34" s="158"/>
      <c r="AM34" s="158"/>
      <c r="AN34" s="158"/>
      <c r="AO34" s="158"/>
      <c r="AP34" s="158"/>
      <c r="AQ34" s="158"/>
      <c r="AR34" s="158"/>
      <c r="AS34" s="158"/>
      <c r="AT34" s="158"/>
    </row>
    <row r="35" spans="2:46" ht="18" customHeight="1" x14ac:dyDescent="0.2">
      <c r="B35" s="173" t="str">
        <f>IF(W35="","",[1]Data!$A$1030)</f>
        <v/>
      </c>
      <c r="D35" s="411" t="s">
        <v>263</v>
      </c>
      <c r="E35" s="412"/>
      <c r="F35" s="180"/>
      <c r="G35" s="191"/>
      <c r="H35" s="180"/>
      <c r="I35" s="180"/>
      <c r="J35" s="180"/>
      <c r="K35" s="180"/>
      <c r="L35" s="180"/>
      <c r="M35" s="180"/>
      <c r="N35" s="180"/>
      <c r="W35" s="175"/>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row>
    <row r="36" spans="2:46" ht="18" customHeight="1" x14ac:dyDescent="0.2">
      <c r="B36" s="173" t="str">
        <f>IF(W36="","",[1]Data!$A$1030)</f>
        <v/>
      </c>
      <c r="D36" s="413"/>
      <c r="E36" s="414"/>
      <c r="F36" s="185" t="s">
        <v>264</v>
      </c>
      <c r="G36" s="191"/>
      <c r="H36" s="180"/>
      <c r="I36" s="180"/>
      <c r="J36" s="180"/>
      <c r="K36" s="180"/>
      <c r="L36" s="180"/>
      <c r="M36" s="180"/>
      <c r="N36" s="180"/>
      <c r="W36" s="175"/>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row>
    <row r="37" spans="2:46" ht="18" customHeight="1" x14ac:dyDescent="0.2">
      <c r="B37" s="173" t="str">
        <f>IF(W37="","",[1]Data!$A$1030)</f>
        <v/>
      </c>
      <c r="D37" s="413"/>
      <c r="E37" s="414"/>
      <c r="F37" s="180" t="s">
        <v>265</v>
      </c>
      <c r="G37" s="191"/>
      <c r="H37" s="187">
        <f t="shared" ref="H37:M37" si="1">H29*H26*H25</f>
        <v>13.184415999999999</v>
      </c>
      <c r="I37" s="187" t="e">
        <f t="shared" si="1"/>
        <v>#VALUE!</v>
      </c>
      <c r="J37" s="187" t="e">
        <f t="shared" si="1"/>
        <v>#VALUE!</v>
      </c>
      <c r="K37" s="187" t="e">
        <f t="shared" si="1"/>
        <v>#VALUE!</v>
      </c>
      <c r="L37" s="187">
        <f t="shared" si="1"/>
        <v>0</v>
      </c>
      <c r="M37" s="187">
        <f t="shared" si="1"/>
        <v>5.4000000000000012</v>
      </c>
      <c r="N37" s="180" t="s">
        <v>206</v>
      </c>
      <c r="W37" s="175"/>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row>
    <row r="38" spans="2:46" ht="18" customHeight="1" thickBot="1" x14ac:dyDescent="0.25">
      <c r="B38" s="173" t="str">
        <f>IF(W38="","",[1]Data!$A$1030)</f>
        <v/>
      </c>
      <c r="D38" s="415"/>
      <c r="E38" s="416"/>
      <c r="F38" s="180" t="s">
        <v>266</v>
      </c>
      <c r="G38" s="191"/>
      <c r="H38" s="187">
        <f>IF(H11="","",H12-VLOOKUP(H11,[1]Areas!$BK$41:$BN$140,4,0))</f>
        <v>12.089694671520434</v>
      </c>
      <c r="I38" s="187" t="str">
        <f>IF(I11="","",I12-VLOOKUP(I11,[1]Areas!$BK$41:$BN$140,4,0))</f>
        <v/>
      </c>
      <c r="J38" s="187" t="str">
        <f>IF(J11="","",J12-VLOOKUP(J11,[1]Areas!$BK$41:$BN$140,4,0))</f>
        <v/>
      </c>
      <c r="K38" s="187" t="str">
        <f>IF(K11="","",K12-VLOOKUP(K11,[1]Areas!$BK$41:$BN$140,4,0))</f>
        <v/>
      </c>
      <c r="L38" s="187" t="str">
        <f>IF(L11="","",L12-VLOOKUP(L11,[1]Areas!$BK$41:$BN$140,4,0))</f>
        <v/>
      </c>
      <c r="M38" s="187">
        <f>IF(M11="","",M12-VLOOKUP(M11,[1]Areas!$BK$41:$BN$140,4,0))</f>
        <v>12.089694671520434</v>
      </c>
      <c r="N38" s="180" t="s">
        <v>206</v>
      </c>
      <c r="W38" s="175"/>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row>
    <row r="39" spans="2:46" ht="18" customHeight="1" x14ac:dyDescent="0.2">
      <c r="B39" s="173" t="str">
        <f>IF(W39="","",[1]Data!$A$1030)</f>
        <v/>
      </c>
      <c r="D39" s="180"/>
      <c r="E39" s="180"/>
      <c r="F39" s="180" t="s">
        <v>267</v>
      </c>
      <c r="G39" s="191"/>
      <c r="H39" s="230">
        <f t="shared" ref="H39:M39" si="2">IF(AND(H38="",H12=""),"",1-H38/H12)</f>
        <v>0.85506009530272875</v>
      </c>
      <c r="I39" s="230" t="str">
        <f t="shared" si="2"/>
        <v/>
      </c>
      <c r="J39" s="230" t="str">
        <f t="shared" si="2"/>
        <v/>
      </c>
      <c r="K39" s="230" t="str">
        <f t="shared" si="2"/>
        <v/>
      </c>
      <c r="L39" s="230" t="str">
        <f t="shared" si="2"/>
        <v/>
      </c>
      <c r="M39" s="230">
        <f t="shared" si="2"/>
        <v>0.85506009530272875</v>
      </c>
      <c r="N39" s="180"/>
      <c r="W39" s="175"/>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row>
    <row r="40" spans="2:46" ht="18" customHeight="1" x14ac:dyDescent="0.2">
      <c r="B40" s="173" t="str">
        <f>IF(W40="","",[1]Data!$A$1030)</f>
        <v/>
      </c>
      <c r="D40" s="180"/>
      <c r="E40" s="180"/>
      <c r="F40" s="180" t="s">
        <v>268</v>
      </c>
      <c r="H40" s="208">
        <f>H105</f>
        <v>91.06751616874044</v>
      </c>
      <c r="I40" s="208" t="str">
        <f>H182</f>
        <v/>
      </c>
      <c r="J40" s="208" t="str">
        <f>H259</f>
        <v/>
      </c>
      <c r="K40" s="208" t="str">
        <f>H336</f>
        <v/>
      </c>
      <c r="L40" s="208" t="str">
        <f>H413</f>
        <v/>
      </c>
      <c r="M40" s="208">
        <f>H490</f>
        <v>0</v>
      </c>
      <c r="N40" s="180" t="s">
        <v>269</v>
      </c>
      <c r="W40" s="175"/>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row>
    <row r="41" spans="2:46" ht="18" customHeight="1" thickBot="1" x14ac:dyDescent="0.25">
      <c r="B41" s="173" t="str">
        <f>IF(W41="","",[1]Data!$A$1030)</f>
        <v/>
      </c>
      <c r="D41" s="180"/>
      <c r="E41" s="180"/>
      <c r="F41" s="231"/>
      <c r="G41" s="191"/>
      <c r="H41" s="180"/>
      <c r="I41" s="180"/>
      <c r="J41" s="180"/>
      <c r="K41" s="180"/>
      <c r="L41" s="180"/>
      <c r="M41" s="180"/>
      <c r="N41" s="232" t="s">
        <v>270</v>
      </c>
      <c r="W41" s="175"/>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row>
    <row r="42" spans="2:46" ht="18" customHeight="1" thickTop="1" thickBot="1" x14ac:dyDescent="0.25">
      <c r="B42" s="173" t="str">
        <f>IF(W42="","",[1]Data!$A$1030)</f>
        <v/>
      </c>
      <c r="D42" s="180"/>
      <c r="E42" s="180"/>
      <c r="F42" s="233" t="s">
        <v>271</v>
      </c>
      <c r="G42" s="191"/>
      <c r="H42" s="234">
        <f>L89</f>
        <v>1730.2828072060672</v>
      </c>
      <c r="I42" s="234" t="str">
        <f>L166</f>
        <v/>
      </c>
      <c r="J42" s="234" t="str">
        <f>L243</f>
        <v/>
      </c>
      <c r="K42" s="234" t="str">
        <f>L320</f>
        <v/>
      </c>
      <c r="L42" s="234" t="str">
        <f>L397</f>
        <v/>
      </c>
      <c r="M42" s="235">
        <f>L474</f>
        <v>692.95361413695116</v>
      </c>
      <c r="N42" s="234">
        <f>SUM(H42:L42)</f>
        <v>1730.2828072060672</v>
      </c>
      <c r="O42" s="180" t="s">
        <v>272</v>
      </c>
      <c r="W42" s="175"/>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row>
    <row r="43" spans="2:46" ht="18" customHeight="1" thickTop="1" thickBot="1" x14ac:dyDescent="0.35">
      <c r="B43" s="173" t="str">
        <f>IF(W43="","",[1]Data!$A$1030)</f>
        <v/>
      </c>
      <c r="D43" s="180"/>
      <c r="E43" s="180"/>
      <c r="F43" s="190" t="s">
        <v>273</v>
      </c>
      <c r="G43" s="191"/>
      <c r="H43" s="226">
        <f>IF(ISNUMBER(H42),L90,"")</f>
        <v>21.381181546064802</v>
      </c>
      <c r="I43" s="226" t="str">
        <f>IF(ISNUMBER(I42),L167,"")</f>
        <v/>
      </c>
      <c r="J43" s="226" t="str">
        <f>IF(ISNUMBER(J42),L244,"")</f>
        <v/>
      </c>
      <c r="K43" s="226" t="str">
        <f>IF(ISNUMBER(K42),L321,"")</f>
        <v/>
      </c>
      <c r="L43" s="226" t="str">
        <f>IF(ISNUMBER(L42),L398,"")</f>
        <v/>
      </c>
      <c r="M43" s="236">
        <f>IF(ISNUMBER(M42),L475,"")</f>
        <v>8.5628586062112824</v>
      </c>
      <c r="N43" s="234">
        <f>SUM(H43:L43)</f>
        <v>21.381181546064802</v>
      </c>
      <c r="O43" s="237" t="s">
        <v>274</v>
      </c>
      <c r="W43" s="175"/>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row>
    <row r="44" spans="2:46" ht="18" customHeight="1" outlineLevel="1" thickTop="1" x14ac:dyDescent="0.2">
      <c r="B44" s="173" t="str">
        <f>IF(W44="","",[1]Data!$A$1030)</f>
        <v/>
      </c>
      <c r="D44" s="180"/>
      <c r="E44" s="180">
        <f>80*60</f>
        <v>4800</v>
      </c>
      <c r="F44" s="188" t="s">
        <v>275</v>
      </c>
      <c r="G44" s="191"/>
      <c r="H44" s="238">
        <f>Q88</f>
        <v>0.46609869591332775</v>
      </c>
      <c r="I44" s="238" t="str">
        <f>Q165</f>
        <v/>
      </c>
      <c r="J44" s="239" t="str">
        <f>Q242</f>
        <v/>
      </c>
      <c r="K44" s="239" t="str">
        <f>Q319</f>
        <v/>
      </c>
      <c r="L44" s="239" t="str">
        <f>Q396</f>
        <v/>
      </c>
      <c r="M44" s="239">
        <f>Q473</f>
        <v>0.43920775326372513</v>
      </c>
      <c r="N44" s="240" t="s">
        <v>276</v>
      </c>
      <c r="W44" s="175"/>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row>
    <row r="45" spans="2:46" ht="18" customHeight="1" outlineLevel="1" x14ac:dyDescent="0.2">
      <c r="B45" s="173" t="str">
        <f>IF(W45="","",[1]Data!$A$1030)</f>
        <v/>
      </c>
      <c r="D45" s="180"/>
      <c r="E45" s="180"/>
      <c r="F45" s="188" t="s">
        <v>277</v>
      </c>
      <c r="G45" s="191"/>
      <c r="H45" s="239">
        <f>R88</f>
        <v>70.097113876919693</v>
      </c>
      <c r="I45" s="239" t="str">
        <f>R165</f>
        <v/>
      </c>
      <c r="J45" s="239" t="str">
        <f>R242</f>
        <v/>
      </c>
      <c r="K45" s="239" t="str">
        <f>R319</f>
        <v/>
      </c>
      <c r="L45" s="239" t="str">
        <f>R396</f>
        <v/>
      </c>
      <c r="M45" s="239">
        <f>R473</f>
        <v>66.05295437659484</v>
      </c>
      <c r="N45" s="180" t="s">
        <v>278</v>
      </c>
      <c r="W45" s="175"/>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row>
    <row r="46" spans="2:46" ht="18" customHeight="1" x14ac:dyDescent="0.2">
      <c r="B46" s="173" t="str">
        <f>IF(W46="","",[1]Data!$A$1030)</f>
        <v/>
      </c>
      <c r="D46" s="180"/>
      <c r="E46" s="180"/>
      <c r="F46" s="188" t="str">
        <f>"CO2-equivalent emissions according to "&amp;N78</f>
        <v xml:space="preserve">CO2-equivalent emissions according to 1-CO2 factors GEMIS (Germany) </v>
      </c>
      <c r="G46" s="191"/>
      <c r="H46" s="239">
        <f>IF(ISNUMBER(H42),H42*$P$88,"")</f>
        <v>224.93676493678873</v>
      </c>
      <c r="I46" s="239" t="str">
        <f>IF(ISNUMBER(I42),I42*$P$165,"")</f>
        <v/>
      </c>
      <c r="J46" s="239" t="str">
        <f>IF(ISNUMBER(J42),J42*$P$242,"")</f>
        <v/>
      </c>
      <c r="K46" s="239" t="str">
        <f>IF(ISNUMBER(K42),K42*$P$319,"")</f>
        <v/>
      </c>
      <c r="L46" s="239" t="str">
        <f>IF(ISNUMBER(L42),L42*$P$396,"")</f>
        <v/>
      </c>
      <c r="M46" s="239">
        <f>IF(ISNUMBER(M42),M42*$P$473,"")</f>
        <v>90.08396983780365</v>
      </c>
      <c r="N46" s="239">
        <f>SUM(H46:L46)</f>
        <v>224.93676493678873</v>
      </c>
      <c r="O46" s="237" t="s">
        <v>279</v>
      </c>
      <c r="W46" s="175"/>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row>
    <row r="47" spans="2:46" ht="18" customHeight="1" x14ac:dyDescent="0.3">
      <c r="B47" s="173" t="str">
        <f>IF(W47="","",[1]Data!$A$1030)</f>
        <v/>
      </c>
      <c r="D47" s="180"/>
      <c r="E47" s="180"/>
      <c r="F47" s="180" t="str">
        <f>"PE-factor according to "&amp;M78</f>
        <v>PE-factor according to 1-PE-factors (non-renewable) PHI Certification</v>
      </c>
      <c r="G47" s="191"/>
      <c r="H47" s="238">
        <f>IF(ISNUMBER(N88),N88,"")</f>
        <v>0</v>
      </c>
      <c r="I47" s="238" t="str">
        <f>IF(ISNUMBER(N165),N165,"")</f>
        <v/>
      </c>
      <c r="J47" s="238" t="str">
        <f>IF(ISNUMBER(N242),N242,"")</f>
        <v/>
      </c>
      <c r="K47" s="238" t="str">
        <f>IF(ISNUMBER(N319),N319,"")</f>
        <v/>
      </c>
      <c r="L47" s="238" t="str">
        <f>IF(ISNUMBER(N396),N396,"")</f>
        <v/>
      </c>
      <c r="M47" s="239">
        <f>IF(ISNUMBER(N473),N473,"")</f>
        <v>0</v>
      </c>
      <c r="N47" s="238">
        <f>IF(ISNUMBER(H47),SUMPRODUCT(H42:L42,H47:L47)/N42,"")</f>
        <v>0</v>
      </c>
      <c r="O47" s="237" t="s">
        <v>280</v>
      </c>
      <c r="W47" s="175"/>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row>
    <row r="48" spans="2:46" ht="18" customHeight="1" x14ac:dyDescent="0.2">
      <c r="B48" s="173" t="str">
        <f>IF(W48="","",[1]Data!$A$1030)</f>
        <v/>
      </c>
      <c r="D48" s="180"/>
      <c r="E48" s="180"/>
      <c r="F48" s="180"/>
      <c r="G48" s="191"/>
      <c r="H48" s="180"/>
      <c r="I48" s="180"/>
      <c r="J48" s="180"/>
      <c r="K48" s="180"/>
      <c r="L48" s="180"/>
      <c r="M48" s="180"/>
      <c r="W48" s="175"/>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row>
    <row r="49" spans="2:46" ht="18" customHeight="1" x14ac:dyDescent="0.2">
      <c r="B49" s="173" t="str">
        <f>IF(W49="","",[1]Data!$A$1030)</f>
        <v/>
      </c>
      <c r="D49" s="180"/>
      <c r="E49" s="180"/>
      <c r="F49" s="241" t="s">
        <v>281</v>
      </c>
      <c r="G49" s="242" t="s">
        <v>282</v>
      </c>
      <c r="H49" s="208">
        <f>$G$108</f>
        <v>28.338111805702567</v>
      </c>
      <c r="I49" s="208" t="str">
        <f>$G$185</f>
        <v/>
      </c>
      <c r="J49" s="208" t="str">
        <f>$G$262</f>
        <v/>
      </c>
      <c r="K49" s="208" t="str">
        <f>$G$339</f>
        <v/>
      </c>
      <c r="L49" s="208" t="str">
        <f>$G$416</f>
        <v/>
      </c>
      <c r="M49" s="208">
        <f>$G$493</f>
        <v>32.797725299901529</v>
      </c>
      <c r="N49" s="243">
        <f>SUM(H49:L49)</f>
        <v>28.338111805702567</v>
      </c>
      <c r="W49" s="175"/>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row>
    <row r="50" spans="2:46" ht="18" customHeight="1" x14ac:dyDescent="0.2">
      <c r="B50" s="173" t="str">
        <f>IF(W50="","",[1]Data!$A$1030)</f>
        <v/>
      </c>
      <c r="D50" s="180"/>
      <c r="E50" s="180"/>
      <c r="F50" s="188" t="s">
        <v>283</v>
      </c>
      <c r="G50" s="242" t="s">
        <v>284</v>
      </c>
      <c r="H50" s="208">
        <f>$H$108</f>
        <v>55.457594679009112</v>
      </c>
      <c r="I50" s="208" t="str">
        <f>$H$185</f>
        <v/>
      </c>
      <c r="J50" s="208" t="str">
        <f>$H$262</f>
        <v/>
      </c>
      <c r="K50" s="208" t="str">
        <f>$H$339</f>
        <v/>
      </c>
      <c r="L50" s="208" t="str">
        <f>$H$416</f>
        <v/>
      </c>
      <c r="M50" s="208">
        <f>$H$493</f>
        <v>64.747528950428034</v>
      </c>
      <c r="N50" s="243">
        <f t="shared" ref="N50:N61" si="3">SUM(H50:L50)</f>
        <v>55.457594679009112</v>
      </c>
      <c r="W50" s="175"/>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row>
    <row r="51" spans="2:46" ht="18" customHeight="1" x14ac:dyDescent="0.2">
      <c r="B51" s="173" t="str">
        <f>IF(W51="","",[1]Data!$A$1030)</f>
        <v/>
      </c>
      <c r="D51" s="180"/>
      <c r="E51" s="180"/>
      <c r="F51" s="242"/>
      <c r="G51" s="242" t="s">
        <v>285</v>
      </c>
      <c r="H51" s="208">
        <f>$I$108</f>
        <v>80.40472583029694</v>
      </c>
      <c r="I51" s="208" t="str">
        <f>$I$185</f>
        <v/>
      </c>
      <c r="J51" s="208" t="str">
        <f>$I$262</f>
        <v/>
      </c>
      <c r="K51" s="208" t="str">
        <f>$I$339</f>
        <v/>
      </c>
      <c r="L51" s="208" t="str">
        <f>$I$416</f>
        <v/>
      </c>
      <c r="M51" s="208">
        <f>$I$493</f>
        <v>88.379152336373153</v>
      </c>
      <c r="N51" s="243">
        <f t="shared" si="3"/>
        <v>80.40472583029694</v>
      </c>
      <c r="W51" s="175"/>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row>
    <row r="52" spans="2:46" ht="18" customHeight="1" x14ac:dyDescent="0.2">
      <c r="B52" s="173" t="str">
        <f>IF(W52="","",[1]Data!$A$1030)</f>
        <v/>
      </c>
      <c r="D52" s="180"/>
      <c r="E52" s="180"/>
      <c r="F52" s="242"/>
      <c r="G52" s="242" t="s">
        <v>286</v>
      </c>
      <c r="H52" s="208">
        <f>$J$108</f>
        <v>122.07078580447789</v>
      </c>
      <c r="I52" s="208" t="str">
        <f>$J$185</f>
        <v/>
      </c>
      <c r="J52" s="208" t="str">
        <f>$J$262</f>
        <v/>
      </c>
      <c r="K52" s="208" t="str">
        <f>$J$339</f>
        <v/>
      </c>
      <c r="L52" s="208" t="str">
        <f>$J$416</f>
        <v/>
      </c>
      <c r="M52" s="208">
        <f>$J$493</f>
        <v>128.03757438876869</v>
      </c>
      <c r="N52" s="243">
        <f t="shared" si="3"/>
        <v>122.07078580447789</v>
      </c>
      <c r="W52" s="175"/>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row>
    <row r="53" spans="2:46" ht="18" customHeight="1" x14ac:dyDescent="0.2">
      <c r="B53" s="173" t="str">
        <f>IF(W53="","",[1]Data!$A$1030)</f>
        <v/>
      </c>
      <c r="D53" s="180"/>
      <c r="E53" s="180"/>
      <c r="F53" s="242"/>
      <c r="G53" s="242" t="s">
        <v>287</v>
      </c>
      <c r="H53" s="208">
        <f>$K$108</f>
        <v>145.364133430664</v>
      </c>
      <c r="I53" s="208" t="str">
        <f>$K$185</f>
        <v/>
      </c>
      <c r="J53" s="208" t="str">
        <f>$K$262</f>
        <v/>
      </c>
      <c r="K53" s="208" t="str">
        <f>$K$339</f>
        <v/>
      </c>
      <c r="L53" s="208" t="str">
        <f>$K$416</f>
        <v/>
      </c>
      <c r="M53" s="208">
        <f>$K$493</f>
        <v>145.88791353932916</v>
      </c>
      <c r="N53" s="243">
        <f t="shared" si="3"/>
        <v>145.364133430664</v>
      </c>
      <c r="W53" s="175"/>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row>
    <row r="54" spans="2:46" ht="18" customHeight="1" x14ac:dyDescent="0.2">
      <c r="B54" s="173" t="str">
        <f>IF(W54="","",[1]Data!$A$1030)</f>
        <v/>
      </c>
      <c r="D54" s="180"/>
      <c r="E54" s="180"/>
      <c r="F54" s="242"/>
      <c r="G54" s="242" t="s">
        <v>288</v>
      </c>
      <c r="H54" s="208">
        <f>$L$108</f>
        <v>136.473552706112</v>
      </c>
      <c r="I54" s="208" t="str">
        <f>$L$185</f>
        <v/>
      </c>
      <c r="J54" s="208" t="str">
        <f>$L$262</f>
        <v/>
      </c>
      <c r="K54" s="208" t="str">
        <f>$L$339</f>
        <v/>
      </c>
      <c r="L54" s="208" t="str">
        <f>$L$416</f>
        <v/>
      </c>
      <c r="M54" s="208">
        <f>$L$493</f>
        <v>134.08403159517496</v>
      </c>
      <c r="N54" s="243">
        <f t="shared" si="3"/>
        <v>136.473552706112</v>
      </c>
      <c r="W54" s="175"/>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row>
    <row r="55" spans="2:46" ht="18" customHeight="1" x14ac:dyDescent="0.2">
      <c r="B55" s="173" t="str">
        <f>IF(W55="","",[1]Data!$A$1030)</f>
        <v/>
      </c>
      <c r="D55" s="180"/>
      <c r="E55" s="180"/>
      <c r="F55" s="242"/>
      <c r="G55" s="242" t="s">
        <v>289</v>
      </c>
      <c r="H55" s="208">
        <f>$M$108</f>
        <v>141.66266103058621</v>
      </c>
      <c r="I55" s="208" t="str">
        <f>$M$185</f>
        <v/>
      </c>
      <c r="J55" s="208" t="str">
        <f>$M$262</f>
        <v/>
      </c>
      <c r="K55" s="208" t="str">
        <f>$M$339</f>
        <v/>
      </c>
      <c r="L55" s="208" t="str">
        <f>$M$416</f>
        <v/>
      </c>
      <c r="M55" s="208">
        <f>$M$493</f>
        <v>140.07341595233373</v>
      </c>
      <c r="N55" s="243">
        <f t="shared" si="3"/>
        <v>141.66266103058621</v>
      </c>
      <c r="W55" s="175"/>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row>
    <row r="56" spans="2:46" ht="18" customHeight="1" x14ac:dyDescent="0.2">
      <c r="B56" s="173" t="str">
        <f>IF(W56="","",[1]Data!$A$1030)</f>
        <v/>
      </c>
      <c r="D56" s="180"/>
      <c r="E56" s="180"/>
      <c r="F56" s="242"/>
      <c r="G56" s="242" t="s">
        <v>290</v>
      </c>
      <c r="H56" s="208">
        <f>$N$108</f>
        <v>136.19418540281563</v>
      </c>
      <c r="I56" s="208" t="str">
        <f>$N$185</f>
        <v/>
      </c>
      <c r="J56" s="208" t="str">
        <f>$N$262</f>
        <v/>
      </c>
      <c r="K56" s="208" t="str">
        <f>$N$339</f>
        <v/>
      </c>
      <c r="L56" s="208" t="str">
        <f>$N$416</f>
        <v/>
      </c>
      <c r="M56" s="208">
        <f>$N$493</f>
        <v>140.00127853126895</v>
      </c>
      <c r="N56" s="243">
        <f t="shared" si="3"/>
        <v>136.19418540281563</v>
      </c>
      <c r="W56" s="175"/>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row>
    <row r="57" spans="2:46" ht="18" customHeight="1" x14ac:dyDescent="0.2">
      <c r="B57" s="173" t="str">
        <f>IF(W57="","",[1]Data!$A$1030)</f>
        <v/>
      </c>
      <c r="D57" s="180"/>
      <c r="E57" s="180"/>
      <c r="F57" s="242"/>
      <c r="G57" s="242" t="s">
        <v>291</v>
      </c>
      <c r="H57" s="208">
        <f>$O$108</f>
        <v>104.35244567186105</v>
      </c>
      <c r="I57" s="208" t="str">
        <f>$O$185</f>
        <v/>
      </c>
      <c r="J57" s="208" t="str">
        <f>$O$262</f>
        <v/>
      </c>
      <c r="K57" s="208" t="str">
        <f>$O$339</f>
        <v/>
      </c>
      <c r="L57" s="208" t="str">
        <f>$O$416</f>
        <v/>
      </c>
      <c r="M57" s="208">
        <f>$O$493</f>
        <v>112.70431854455097</v>
      </c>
      <c r="N57" s="243">
        <f t="shared" si="3"/>
        <v>104.35244567186105</v>
      </c>
      <c r="W57" s="175"/>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row>
    <row r="58" spans="2:46" ht="18" customHeight="1" x14ac:dyDescent="0.2">
      <c r="B58" s="173" t="str">
        <f>IF(W58="","",[1]Data!$A$1030)</f>
        <v/>
      </c>
      <c r="D58" s="180"/>
      <c r="E58" s="180"/>
      <c r="F58" s="242"/>
      <c r="G58" s="242" t="s">
        <v>292</v>
      </c>
      <c r="H58" s="208">
        <f>$P$108</f>
        <v>66.044799563492774</v>
      </c>
      <c r="I58" s="208" t="str">
        <f>$P$185</f>
        <v/>
      </c>
      <c r="J58" s="208" t="str">
        <f>$P$262</f>
        <v/>
      </c>
      <c r="K58" s="208" t="str">
        <f>$P$339</f>
        <v/>
      </c>
      <c r="L58" s="208" t="str">
        <f>$P$416</f>
        <v/>
      </c>
      <c r="M58" s="208">
        <f>$P$493</f>
        <v>75.087165990683445</v>
      </c>
      <c r="N58" s="243">
        <f t="shared" si="3"/>
        <v>66.044799563492774</v>
      </c>
      <c r="W58" s="175"/>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row>
    <row r="59" spans="2:46" ht="18" customHeight="1" x14ac:dyDescent="0.2">
      <c r="B59" s="173" t="str">
        <f>IF(W59="","",[1]Data!$A$1030)</f>
        <v/>
      </c>
      <c r="D59" s="180"/>
      <c r="E59" s="180"/>
      <c r="F59" s="242"/>
      <c r="G59" s="242" t="s">
        <v>293</v>
      </c>
      <c r="H59" s="208">
        <f>$Q$108</f>
        <v>31.161957352785457</v>
      </c>
      <c r="I59" s="208" t="str">
        <f>$Q$185</f>
        <v/>
      </c>
      <c r="J59" s="208" t="str">
        <f>$Q$262</f>
        <v/>
      </c>
      <c r="K59" s="208" t="str">
        <f>$Q$339</f>
        <v/>
      </c>
      <c r="L59" s="208" t="str">
        <f>$Q$416</f>
        <v/>
      </c>
      <c r="M59" s="208">
        <f>$Q$493</f>
        <v>36.074988282869846</v>
      </c>
      <c r="N59" s="243">
        <f t="shared" si="3"/>
        <v>31.161957352785457</v>
      </c>
      <c r="W59" s="175"/>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row>
    <row r="60" spans="2:46" ht="18" customHeight="1" x14ac:dyDescent="0.2">
      <c r="B60" s="173" t="str">
        <f>IF(W60="","",[1]Data!$A$1030)</f>
        <v/>
      </c>
      <c r="D60" s="180"/>
      <c r="E60" s="180"/>
      <c r="F60" s="242"/>
      <c r="G60" s="242" t="s">
        <v>294</v>
      </c>
      <c r="H60" s="208">
        <f>$R$108</f>
        <v>20.327258477243557</v>
      </c>
      <c r="I60" s="208" t="str">
        <f>$R$185</f>
        <v/>
      </c>
      <c r="J60" s="208" t="str">
        <f>$R$262</f>
        <v/>
      </c>
      <c r="K60" s="208" t="str">
        <f>$R$339</f>
        <v/>
      </c>
      <c r="L60" s="208" t="str">
        <f>$R$416</f>
        <v/>
      </c>
      <c r="M60" s="208">
        <f>$R$493</f>
        <v>23.574073214112161</v>
      </c>
      <c r="N60" s="243">
        <f t="shared" si="3"/>
        <v>20.327258477243557</v>
      </c>
      <c r="W60" s="175"/>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row>
    <row r="61" spans="2:46" ht="18" customHeight="1" x14ac:dyDescent="0.2">
      <c r="B61" s="173" t="str">
        <f>IF(W61="","",[1]Data!$A$1030)</f>
        <v/>
      </c>
      <c r="D61" s="180"/>
      <c r="E61" s="180"/>
      <c r="F61" s="244"/>
      <c r="G61" s="242" t="s">
        <v>295</v>
      </c>
      <c r="H61" s="208">
        <f>$T$108</f>
        <v>1067.8522117550472</v>
      </c>
      <c r="I61" s="208" t="str">
        <f>$T$185</f>
        <v/>
      </c>
      <c r="J61" s="208" t="str">
        <f>$T$262</f>
        <v/>
      </c>
      <c r="K61" s="208" t="str">
        <f>$T$339</f>
        <v/>
      </c>
      <c r="L61" s="208" t="str">
        <f>$T$416</f>
        <v/>
      </c>
      <c r="M61" s="208">
        <f>$T$493</f>
        <v>1121.4491666257945</v>
      </c>
      <c r="N61" s="243">
        <f t="shared" si="3"/>
        <v>1067.8522117550472</v>
      </c>
      <c r="W61" s="175"/>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row>
    <row r="62" spans="2:46" ht="18" customHeight="1" x14ac:dyDescent="0.2">
      <c r="B62" s="173" t="str">
        <f>IF(W62="","",[1]Data!$A$1030)</f>
        <v/>
      </c>
      <c r="D62" s="180"/>
      <c r="E62" s="180"/>
      <c r="F62" s="242"/>
      <c r="G62" s="242"/>
      <c r="H62" s="245"/>
      <c r="I62" s="245"/>
      <c r="J62" s="245"/>
      <c r="K62" s="245"/>
      <c r="L62" s="245"/>
      <c r="M62" s="245"/>
      <c r="W62" s="175"/>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row>
    <row r="63" spans="2:46" ht="18" customHeight="1" x14ac:dyDescent="0.2">
      <c r="B63" s="173" t="str">
        <f>IF(W63="","",[1]Data!$A$1030)</f>
        <v/>
      </c>
      <c r="D63" s="180"/>
      <c r="E63" s="180"/>
      <c r="F63" s="241" t="s">
        <v>296</v>
      </c>
      <c r="G63" s="242" t="s">
        <v>282</v>
      </c>
      <c r="H63" s="208">
        <f>$G$110</f>
        <v>44.53803006726001</v>
      </c>
      <c r="I63" s="208" t="str">
        <f>$G$187</f>
        <v/>
      </c>
      <c r="J63" s="208" t="str">
        <f>$G$264</f>
        <v/>
      </c>
      <c r="K63" s="208" t="str">
        <f>$G$341</f>
        <v/>
      </c>
      <c r="L63" s="208" t="str">
        <f>$G$418</f>
        <v/>
      </c>
      <c r="M63" s="208">
        <f>$G$495</f>
        <v>20.068292617877734</v>
      </c>
      <c r="N63" s="243">
        <f t="shared" ref="N63:N75" si="4">SUM(H63:L63)</f>
        <v>44.53803006726001</v>
      </c>
      <c r="W63" s="175"/>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row>
    <row r="64" spans="2:46" ht="18" customHeight="1" x14ac:dyDescent="0.2">
      <c r="B64" s="173" t="str">
        <f>IF(W64="","",[1]Data!$A$1030)</f>
        <v/>
      </c>
      <c r="D64" s="180"/>
      <c r="E64" s="180"/>
      <c r="F64" s="188" t="s">
        <v>297</v>
      </c>
      <c r="G64" s="242" t="s">
        <v>284</v>
      </c>
      <c r="H64" s="208">
        <f>$H$110</f>
        <v>87.540701754642498</v>
      </c>
      <c r="I64" s="208" t="str">
        <f>$H$187</f>
        <v/>
      </c>
      <c r="J64" s="208" t="str">
        <f>$H$264</f>
        <v/>
      </c>
      <c r="K64" s="208" t="str">
        <f>$H$341</f>
        <v/>
      </c>
      <c r="L64" s="208" t="str">
        <f>$H$418</f>
        <v/>
      </c>
      <c r="M64" s="208">
        <f>$H$495</f>
        <v>39.699919975082665</v>
      </c>
      <c r="N64" s="243">
        <f t="shared" si="4"/>
        <v>87.540701754642498</v>
      </c>
      <c r="W64" s="175"/>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row>
    <row r="65" spans="2:46" ht="18" customHeight="1" x14ac:dyDescent="0.2">
      <c r="B65" s="173" t="str">
        <f>IF(W65="","",[1]Data!$A$1030)</f>
        <v/>
      </c>
      <c r="D65" s="180"/>
      <c r="E65" s="180"/>
      <c r="F65" s="242"/>
      <c r="G65" s="242" t="s">
        <v>285</v>
      </c>
      <c r="H65" s="208">
        <f>$I$110</f>
        <v>128.56259667650795</v>
      </c>
      <c r="I65" s="208" t="str">
        <f>$I$187</f>
        <v/>
      </c>
      <c r="J65" s="208" t="str">
        <f>$I$264</f>
        <v/>
      </c>
      <c r="K65" s="208" t="str">
        <f>$I$341</f>
        <v/>
      </c>
      <c r="L65" s="208" t="str">
        <f>$I$418</f>
        <v/>
      </c>
      <c r="M65" s="208">
        <f>$I$495</f>
        <v>54.502585177848843</v>
      </c>
      <c r="N65" s="243">
        <f t="shared" si="4"/>
        <v>128.56259667650795</v>
      </c>
      <c r="W65" s="175"/>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row>
    <row r="66" spans="2:46" ht="18" customHeight="1" x14ac:dyDescent="0.2">
      <c r="B66" s="173" t="str">
        <f>IF(W66="","",[1]Data!$A$1030)</f>
        <v/>
      </c>
      <c r="D66" s="180"/>
      <c r="E66" s="180"/>
      <c r="F66" s="242"/>
      <c r="G66" s="242" t="s">
        <v>286</v>
      </c>
      <c r="H66" s="208">
        <f>$J$110</f>
        <v>197.51570078229946</v>
      </c>
      <c r="I66" s="208" t="str">
        <f>$J$187</f>
        <v/>
      </c>
      <c r="J66" s="208" t="str">
        <f>$J$264</f>
        <v/>
      </c>
      <c r="K66" s="208" t="str">
        <f>$J$341</f>
        <v/>
      </c>
      <c r="L66" s="208" t="str">
        <f>$J$418</f>
        <v/>
      </c>
      <c r="M66" s="208">
        <f>$J$495</f>
        <v>79.301190780952382</v>
      </c>
      <c r="N66" s="243">
        <f t="shared" si="4"/>
        <v>197.51570078229946</v>
      </c>
      <c r="W66" s="175"/>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row>
    <row r="67" spans="2:46" ht="18" customHeight="1" x14ac:dyDescent="0.2">
      <c r="B67" s="173" t="str">
        <f>IF(W67="","",[1]Data!$A$1030)</f>
        <v/>
      </c>
      <c r="D67" s="180"/>
      <c r="E67" s="180"/>
      <c r="F67" s="242"/>
      <c r="G67" s="242" t="s">
        <v>287</v>
      </c>
      <c r="H67" s="208">
        <f>$K$110</f>
        <v>236.90756613404616</v>
      </c>
      <c r="I67" s="208" t="str">
        <f>$K$187</f>
        <v/>
      </c>
      <c r="J67" s="208" t="str">
        <f>$K$264</f>
        <v/>
      </c>
      <c r="K67" s="208" t="str">
        <f>$K$341</f>
        <v/>
      </c>
      <c r="L67" s="208" t="str">
        <f>$K$418</f>
        <v/>
      </c>
      <c r="M67" s="208">
        <f>$K$495</f>
        <v>90.421405467509459</v>
      </c>
      <c r="N67" s="243">
        <f t="shared" si="4"/>
        <v>236.90756613404616</v>
      </c>
      <c r="W67" s="175"/>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row>
    <row r="68" spans="2:46" ht="18" customHeight="1" x14ac:dyDescent="0.2">
      <c r="B68" s="173" t="str">
        <f>IF(W68="","",[1]Data!$A$1030)</f>
        <v/>
      </c>
      <c r="D68" s="180"/>
      <c r="E68" s="180"/>
      <c r="F68" s="242"/>
      <c r="G68" s="242" t="s">
        <v>288</v>
      </c>
      <c r="H68" s="208">
        <f>$L$110</f>
        <v>222.68869294869339</v>
      </c>
      <c r="I68" s="208" t="str">
        <f>$L$187</f>
        <v/>
      </c>
      <c r="J68" s="208" t="str">
        <f>$L$264</f>
        <v/>
      </c>
      <c r="K68" s="208" t="str">
        <f>$L$341</f>
        <v/>
      </c>
      <c r="L68" s="208" t="str">
        <f>$L$418</f>
        <v/>
      </c>
      <c r="M68" s="208">
        <f>$L$495</f>
        <v>82.909071443978149</v>
      </c>
      <c r="N68" s="243">
        <f t="shared" si="4"/>
        <v>222.68869294869339</v>
      </c>
      <c r="W68" s="175"/>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row>
    <row r="69" spans="2:46" ht="18" customHeight="1" x14ac:dyDescent="0.2">
      <c r="B69" s="173" t="str">
        <f>IF(W69="","",[1]Data!$A$1030)</f>
        <v/>
      </c>
      <c r="D69" s="180"/>
      <c r="E69" s="180"/>
      <c r="F69" s="242"/>
      <c r="G69" s="242" t="s">
        <v>289</v>
      </c>
      <c r="H69" s="208">
        <f>$M$110</f>
        <v>231.04210498285372</v>
      </c>
      <c r="I69" s="208" t="str">
        <f>$M$187</f>
        <v/>
      </c>
      <c r="J69" s="208" t="str">
        <f>$M$264</f>
        <v/>
      </c>
      <c r="K69" s="208" t="str">
        <f>$M$341</f>
        <v/>
      </c>
      <c r="L69" s="208" t="str">
        <f>$M$418</f>
        <v/>
      </c>
      <c r="M69" s="208">
        <f>$M$495</f>
        <v>86.476846501105214</v>
      </c>
      <c r="N69" s="243">
        <f t="shared" si="4"/>
        <v>231.04210498285372</v>
      </c>
      <c r="W69" s="175"/>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row>
    <row r="70" spans="2:46" ht="18" customHeight="1" x14ac:dyDescent="0.2">
      <c r="B70" s="173" t="str">
        <f>IF(W70="","",[1]Data!$A$1030)</f>
        <v/>
      </c>
      <c r="D70" s="180"/>
      <c r="E70" s="180"/>
      <c r="F70" s="242"/>
      <c r="G70" s="242" t="s">
        <v>290</v>
      </c>
      <c r="H70" s="208">
        <f>$N$110</f>
        <v>222.18852814764304</v>
      </c>
      <c r="I70" s="208" t="str">
        <f>$N$187</f>
        <v/>
      </c>
      <c r="J70" s="208" t="str">
        <f>$N$264</f>
        <v/>
      </c>
      <c r="K70" s="208" t="str">
        <f>$N$341</f>
        <v/>
      </c>
      <c r="L70" s="208" t="str">
        <f>$N$418</f>
        <v/>
      </c>
      <c r="M70" s="208">
        <f>$N$495</f>
        <v>86.498836189740899</v>
      </c>
      <c r="N70" s="243">
        <f t="shared" si="4"/>
        <v>222.18852814764304</v>
      </c>
      <c r="W70" s="175"/>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row>
    <row r="71" spans="2:46" ht="18" customHeight="1" x14ac:dyDescent="0.2">
      <c r="B71" s="173" t="str">
        <f>IF(W71="","",[1]Data!$A$1030)</f>
        <v/>
      </c>
      <c r="D71" s="180"/>
      <c r="E71" s="180"/>
      <c r="F71" s="242"/>
      <c r="G71" s="242" t="s">
        <v>291</v>
      </c>
      <c r="H71" s="208">
        <f>$O$110</f>
        <v>170.19352465641461</v>
      </c>
      <c r="I71" s="208" t="str">
        <f>$O$187</f>
        <v/>
      </c>
      <c r="J71" s="208" t="str">
        <f>$O$264</f>
        <v/>
      </c>
      <c r="K71" s="208" t="str">
        <f>$O$341</f>
        <v/>
      </c>
      <c r="L71" s="208" t="str">
        <f>$O$418</f>
        <v/>
      </c>
      <c r="M71" s="208">
        <f>$O$495</f>
        <v>69.823774123823711</v>
      </c>
      <c r="N71" s="243">
        <f t="shared" si="4"/>
        <v>170.19352465641461</v>
      </c>
      <c r="W71" s="175"/>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row>
    <row r="72" spans="2:46" ht="18" customHeight="1" x14ac:dyDescent="0.2">
      <c r="B72" s="173" t="str">
        <f>IF(W72="","",[1]Data!$A$1030)</f>
        <v/>
      </c>
      <c r="D72" s="180"/>
      <c r="E72" s="180"/>
      <c r="F72" s="242"/>
      <c r="G72" s="242" t="s">
        <v>292</v>
      </c>
      <c r="H72" s="208">
        <f>$P$110</f>
        <v>107.09422955683422</v>
      </c>
      <c r="I72" s="208" t="str">
        <f>$P$187</f>
        <v/>
      </c>
      <c r="J72" s="208" t="str">
        <f>$P$264</f>
        <v/>
      </c>
      <c r="K72" s="208" t="str">
        <f>$P$341</f>
        <v/>
      </c>
      <c r="L72" s="208" t="str">
        <f>$P$418</f>
        <v/>
      </c>
      <c r="M72" s="208">
        <f>$P$495</f>
        <v>46.530852991921293</v>
      </c>
      <c r="N72" s="243">
        <f t="shared" si="4"/>
        <v>107.09422955683422</v>
      </c>
      <c r="W72" s="175"/>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row>
    <row r="73" spans="2:46" ht="18" customHeight="1" x14ac:dyDescent="0.2">
      <c r="B73" s="173" t="str">
        <f>IF(W73="","",[1]Data!$A$1030)</f>
        <v/>
      </c>
      <c r="D73" s="180"/>
      <c r="E73" s="180"/>
      <c r="F73" s="242"/>
      <c r="G73" s="242" t="s">
        <v>293</v>
      </c>
      <c r="H73" s="208">
        <f>$Q$110</f>
        <v>49.879680585570263</v>
      </c>
      <c r="I73" s="208" t="str">
        <f>$Q$187</f>
        <v/>
      </c>
      <c r="J73" s="208" t="str">
        <f>$Q$264</f>
        <v/>
      </c>
      <c r="K73" s="208" t="str">
        <f>$Q$341</f>
        <v/>
      </c>
      <c r="L73" s="208" t="str">
        <f>$Q$418</f>
        <v/>
      </c>
      <c r="M73" s="208">
        <f>$Q$495</f>
        <v>22.257002378025287</v>
      </c>
      <c r="N73" s="243">
        <f t="shared" si="4"/>
        <v>49.879680585570263</v>
      </c>
      <c r="W73" s="175"/>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row>
    <row r="74" spans="2:46" ht="18" customHeight="1" x14ac:dyDescent="0.2">
      <c r="B74" s="173" t="str">
        <f>IF(W74="","",[1]Data!$A$1030)</f>
        <v/>
      </c>
      <c r="D74" s="180"/>
      <c r="E74" s="180"/>
      <c r="F74" s="242"/>
      <c r="G74" s="242" t="s">
        <v>294</v>
      </c>
      <c r="H74" s="208">
        <f>$R$110</f>
        <v>32.131450913302032</v>
      </c>
      <c r="I74" s="208" t="str">
        <f>$R$187</f>
        <v/>
      </c>
      <c r="J74" s="208" t="str">
        <f>$R$264</f>
        <v/>
      </c>
      <c r="K74" s="208" t="str">
        <f>$R$341</f>
        <v/>
      </c>
      <c r="L74" s="208" t="str">
        <f>$R$418</f>
        <v/>
      </c>
      <c r="M74" s="208">
        <f>$R$495</f>
        <v>14.463836489085525</v>
      </c>
      <c r="N74" s="243">
        <f t="shared" si="4"/>
        <v>32.131450913302032</v>
      </c>
      <c r="W74" s="175"/>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row>
    <row r="75" spans="2:46" ht="18" customHeight="1" x14ac:dyDescent="0.2">
      <c r="B75" s="173" t="str">
        <f>IF(W75="","",[1]Data!$A$1030)</f>
        <v/>
      </c>
      <c r="D75" s="180"/>
      <c r="E75" s="180"/>
      <c r="F75" s="242"/>
      <c r="G75" s="242" t="s">
        <v>298</v>
      </c>
      <c r="H75" s="208">
        <f>$T$110</f>
        <v>1730.2828072060672</v>
      </c>
      <c r="I75" s="208" t="str">
        <f>$T$187</f>
        <v/>
      </c>
      <c r="J75" s="208" t="str">
        <f>$T$264</f>
        <v/>
      </c>
      <c r="K75" s="208" t="str">
        <f>$T$341</f>
        <v/>
      </c>
      <c r="L75" s="208" t="str">
        <f>$T$418</f>
        <v/>
      </c>
      <c r="M75" s="208">
        <f>$T$495</f>
        <v>692.95361413695116</v>
      </c>
      <c r="N75" s="243">
        <f t="shared" si="4"/>
        <v>1730.2828072060672</v>
      </c>
      <c r="W75" s="175"/>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row>
    <row r="76" spans="2:46" ht="18" customHeight="1" x14ac:dyDescent="0.2">
      <c r="B76" s="173" t="str">
        <f>IF(W76="","",[1]Data!$A$1030)</f>
        <v/>
      </c>
      <c r="D76" s="180"/>
      <c r="E76" s="180"/>
      <c r="F76" s="242"/>
      <c r="G76" s="242"/>
      <c r="H76" s="246"/>
      <c r="I76" s="246"/>
      <c r="J76" s="246"/>
      <c r="K76" s="246"/>
      <c r="L76" s="246"/>
      <c r="M76" s="246"/>
      <c r="N76" s="247"/>
      <c r="W76" s="175"/>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row>
    <row r="77" spans="2:46" ht="18" customHeight="1" x14ac:dyDescent="0.2">
      <c r="B77" s="173" t="str">
        <f>IF(W77="","",[1]Data!$A$1030)</f>
        <v/>
      </c>
      <c r="D77" s="180"/>
      <c r="E77" s="180"/>
      <c r="F77" s="242"/>
      <c r="G77" s="248" t="s">
        <v>299</v>
      </c>
      <c r="H77" s="249"/>
      <c r="I77" s="250"/>
      <c r="J77" s="251"/>
      <c r="K77" s="251"/>
      <c r="L77" s="252"/>
      <c r="M77" s="249"/>
      <c r="N77" s="253"/>
      <c r="W77" s="175"/>
      <c r="X77" s="158"/>
      <c r="Y77" s="158" t="str">
        <f>L78</f>
        <v>PER-factor</v>
      </c>
      <c r="Z77" s="158" t="str">
        <f>M78</f>
        <v>1-PE-factors (non-renewable) PHI Certification</v>
      </c>
      <c r="AA77" s="158" t="str">
        <f>N78</f>
        <v xml:space="preserve">1-CO2 factors GEMIS (Germany) </v>
      </c>
      <c r="AB77" s="158"/>
      <c r="AC77" s="158"/>
      <c r="AD77" s="158"/>
      <c r="AE77" s="158"/>
      <c r="AF77" s="158"/>
      <c r="AG77" s="158"/>
      <c r="AH77" s="158"/>
      <c r="AI77" s="158"/>
      <c r="AJ77" s="158"/>
      <c r="AK77" s="158"/>
      <c r="AL77" s="158"/>
      <c r="AM77" s="158"/>
      <c r="AN77" s="158"/>
      <c r="AO77" s="158"/>
      <c r="AP77" s="158"/>
      <c r="AQ77" s="158"/>
      <c r="AR77" s="158"/>
      <c r="AS77" s="158"/>
      <c r="AT77" s="158"/>
    </row>
    <row r="78" spans="2:46" ht="47.25" customHeight="1" x14ac:dyDescent="0.2">
      <c r="B78" s="173" t="str">
        <f>IF(W78="","",[1]Data!$A$1030)</f>
        <v/>
      </c>
      <c r="D78" s="180"/>
      <c r="E78" s="180"/>
      <c r="F78" s="242"/>
      <c r="G78" s="254"/>
      <c r="H78" s="255" t="s">
        <v>220</v>
      </c>
      <c r="I78" s="256" t="s">
        <v>300</v>
      </c>
      <c r="J78" s="256" t="s">
        <v>301</v>
      </c>
      <c r="K78" s="256" t="s">
        <v>302</v>
      </c>
      <c r="L78" s="257" t="str">
        <f>[1]Data!D7</f>
        <v>PER-factor</v>
      </c>
      <c r="M78" s="258" t="str">
        <f>[1]Data!E7</f>
        <v>1-PE-factors (non-renewable) PHI Certification</v>
      </c>
      <c r="N78" s="259" t="str">
        <f>[1]Data!F7</f>
        <v xml:space="preserve">1-CO2 factors GEMIS (Germany) </v>
      </c>
      <c r="W78" s="175"/>
      <c r="X78" s="158" t="str">
        <f>G80&amp;"-"&amp;H80</f>
        <v>1-</v>
      </c>
      <c r="Y78" s="260">
        <f t="shared" ref="Y78:AA82" si="5">L80</f>
        <v>0</v>
      </c>
      <c r="Z78" s="260">
        <f t="shared" si="5"/>
        <v>0</v>
      </c>
      <c r="AA78" s="260">
        <f t="shared" si="5"/>
        <v>0</v>
      </c>
      <c r="AB78" s="158"/>
      <c r="AC78" s="158"/>
      <c r="AD78" s="158"/>
      <c r="AE78" s="158"/>
      <c r="AF78" s="158"/>
      <c r="AG78" s="158"/>
      <c r="AH78" s="158"/>
      <c r="AI78" s="158"/>
      <c r="AJ78" s="158"/>
      <c r="AK78" s="158"/>
      <c r="AL78" s="158"/>
      <c r="AM78" s="158"/>
      <c r="AN78" s="158"/>
      <c r="AO78" s="158"/>
      <c r="AP78" s="158"/>
      <c r="AQ78" s="158"/>
      <c r="AR78" s="158"/>
      <c r="AS78" s="158"/>
      <c r="AT78" s="158"/>
    </row>
    <row r="79" spans="2:46" ht="24" customHeight="1" x14ac:dyDescent="0.2">
      <c r="B79" s="173" t="str">
        <f>IF(W79="","",[1]Data!$A$1030)</f>
        <v/>
      </c>
      <c r="D79" s="180"/>
      <c r="E79" s="180"/>
      <c r="F79" s="242"/>
      <c r="G79" s="261"/>
      <c r="H79" s="262"/>
      <c r="I79" s="263" t="s">
        <v>303</v>
      </c>
      <c r="J79" s="263" t="s">
        <v>304</v>
      </c>
      <c r="K79" s="263" t="s">
        <v>305</v>
      </c>
      <c r="L79" s="258" t="str">
        <f>[1]Data!D8</f>
        <v>kWhprim-el/ kWhFinal</v>
      </c>
      <c r="M79" s="258" t="str">
        <f>[1]Data!E8</f>
        <v>kWhprim/ kWhFinal</v>
      </c>
      <c r="N79" s="264" t="str">
        <f>[1]Data!F8</f>
        <v>kgCO2eq/ kWhFinal</v>
      </c>
      <c r="W79" s="175"/>
      <c r="X79" s="158" t="str">
        <f>G81&amp;"-"&amp;H81</f>
        <v>2-Amorph-Si</v>
      </c>
      <c r="Y79" s="260">
        <f t="shared" si="5"/>
        <v>1</v>
      </c>
      <c r="Z79" s="260">
        <f t="shared" si="5"/>
        <v>0</v>
      </c>
      <c r="AA79" s="260">
        <f t="shared" si="5"/>
        <v>6.3E-2</v>
      </c>
      <c r="AB79" s="158"/>
      <c r="AC79" s="158"/>
      <c r="AD79" s="158"/>
      <c r="AE79" s="158"/>
      <c r="AF79" s="158"/>
      <c r="AG79" s="158"/>
      <c r="AH79" s="158"/>
      <c r="AI79" s="158"/>
      <c r="AJ79" s="158"/>
      <c r="AK79" s="158"/>
      <c r="AL79" s="158"/>
      <c r="AM79" s="158"/>
      <c r="AN79" s="158"/>
      <c r="AO79" s="158"/>
      <c r="AP79" s="158"/>
      <c r="AQ79" s="158"/>
      <c r="AR79" s="158"/>
      <c r="AS79" s="158"/>
      <c r="AT79" s="158"/>
    </row>
    <row r="80" spans="2:46" ht="18" customHeight="1" x14ac:dyDescent="0.2">
      <c r="B80" s="173" t="str">
        <f>IF(W80="","",[1]Data!$A$1030)</f>
        <v/>
      </c>
      <c r="D80" s="180"/>
      <c r="E80" s="180"/>
      <c r="F80" s="242"/>
      <c r="G80" s="265">
        <v>1</v>
      </c>
      <c r="H80" s="266"/>
      <c r="I80" s="266"/>
      <c r="J80" s="266"/>
      <c r="K80" s="267"/>
      <c r="L80" s="266"/>
      <c r="M80" s="266"/>
      <c r="N80" s="268"/>
      <c r="W80" s="175"/>
      <c r="X80" s="158" t="str">
        <f>G82&amp;"-"&amp;H82</f>
        <v>3-CIGS</v>
      </c>
      <c r="Y80" s="260">
        <f t="shared" si="5"/>
        <v>1</v>
      </c>
      <c r="Z80" s="260">
        <f t="shared" si="5"/>
        <v>0</v>
      </c>
      <c r="AA80" s="260">
        <f t="shared" si="5"/>
        <v>6.3E-2</v>
      </c>
      <c r="AB80" s="158"/>
      <c r="AC80" s="158"/>
      <c r="AD80" s="158"/>
      <c r="AE80" s="158"/>
      <c r="AF80" s="158"/>
      <c r="AG80" s="158"/>
      <c r="AH80" s="158"/>
      <c r="AI80" s="158"/>
      <c r="AJ80" s="158"/>
      <c r="AK80" s="158"/>
      <c r="AL80" s="158"/>
      <c r="AM80" s="158"/>
      <c r="AN80" s="158"/>
      <c r="AO80" s="158"/>
      <c r="AP80" s="158"/>
      <c r="AQ80" s="158"/>
      <c r="AR80" s="158"/>
      <c r="AS80" s="158"/>
      <c r="AT80" s="158"/>
    </row>
    <row r="81" spans="1:46" ht="18" customHeight="1" x14ac:dyDescent="0.2">
      <c r="B81" s="173" t="str">
        <f>IF(W81="","",[1]Data!$A$1030)</f>
        <v/>
      </c>
      <c r="D81" s="180"/>
      <c r="E81" s="180"/>
      <c r="F81" s="242"/>
      <c r="G81" s="269">
        <f>G80+1</f>
        <v>2</v>
      </c>
      <c r="H81" s="270" t="s">
        <v>306</v>
      </c>
      <c r="I81" s="271">
        <v>7.9550000000000001</v>
      </c>
      <c r="J81" s="271">
        <v>1.1416949999999999</v>
      </c>
      <c r="K81" s="271">
        <v>30</v>
      </c>
      <c r="L81" s="272">
        <f>[1]Data!D36</f>
        <v>1</v>
      </c>
      <c r="M81" s="272">
        <f>[1]Data!E36</f>
        <v>0</v>
      </c>
      <c r="N81" s="273">
        <f>[1]Data!F36</f>
        <v>6.3E-2</v>
      </c>
      <c r="W81" s="175"/>
      <c r="X81" s="158" t="str">
        <f>G83&amp;"-"&amp;H83</f>
        <v>4-Mono-Si</v>
      </c>
      <c r="Y81" s="260">
        <f t="shared" si="5"/>
        <v>1</v>
      </c>
      <c r="Z81" s="260">
        <f t="shared" si="5"/>
        <v>0</v>
      </c>
      <c r="AA81" s="260">
        <f t="shared" si="5"/>
        <v>0.13</v>
      </c>
      <c r="AB81" s="158"/>
      <c r="AC81" s="158"/>
      <c r="AD81" s="158"/>
      <c r="AE81" s="158"/>
      <c r="AF81" s="158"/>
      <c r="AG81" s="158"/>
      <c r="AH81" s="158"/>
      <c r="AI81" s="158"/>
      <c r="AJ81" s="158"/>
      <c r="AK81" s="158"/>
      <c r="AL81" s="158"/>
      <c r="AM81" s="158"/>
      <c r="AN81" s="158"/>
      <c r="AO81" s="158"/>
      <c r="AP81" s="158"/>
      <c r="AQ81" s="158"/>
      <c r="AR81" s="158"/>
      <c r="AS81" s="158"/>
      <c r="AT81" s="158"/>
    </row>
    <row r="82" spans="1:46" ht="18" customHeight="1" x14ac:dyDescent="0.2">
      <c r="B82" s="173" t="str">
        <f>IF(W82="","",[1]Data!$A$1030)</f>
        <v/>
      </c>
      <c r="D82" s="180"/>
      <c r="E82" s="180"/>
      <c r="F82" s="242"/>
      <c r="G82" s="269">
        <f>G81+1</f>
        <v>3</v>
      </c>
      <c r="H82" s="274" t="s">
        <v>307</v>
      </c>
      <c r="I82" s="275">
        <v>5.8049999999999997</v>
      </c>
      <c r="J82" s="275">
        <v>0.788184</v>
      </c>
      <c r="K82" s="275">
        <v>30</v>
      </c>
      <c r="L82" s="276">
        <f>[1]Data!D36</f>
        <v>1</v>
      </c>
      <c r="M82" s="276">
        <f>[1]Data!E36</f>
        <v>0</v>
      </c>
      <c r="N82" s="277">
        <f>[1]Data!F36</f>
        <v>6.3E-2</v>
      </c>
      <c r="W82" s="175"/>
      <c r="X82" s="158" t="str">
        <f>G84&amp;"-"&amp;H84</f>
        <v>5-Poly-Si</v>
      </c>
      <c r="Y82" s="260">
        <f t="shared" si="5"/>
        <v>1</v>
      </c>
      <c r="Z82" s="260">
        <f t="shared" si="5"/>
        <v>0</v>
      </c>
      <c r="AA82" s="260">
        <f t="shared" si="5"/>
        <v>6.3E-2</v>
      </c>
      <c r="AB82" s="158"/>
      <c r="AC82" s="158"/>
      <c r="AD82" s="158"/>
      <c r="AE82" s="158"/>
      <c r="AF82" s="158"/>
      <c r="AG82" s="158"/>
      <c r="AH82" s="158"/>
      <c r="AI82" s="158"/>
      <c r="AJ82" s="158"/>
      <c r="AK82" s="158"/>
      <c r="AL82" s="158"/>
      <c r="AM82" s="158"/>
      <c r="AN82" s="158"/>
      <c r="AO82" s="158"/>
      <c r="AP82" s="158"/>
      <c r="AQ82" s="158"/>
      <c r="AR82" s="158"/>
      <c r="AS82" s="158"/>
      <c r="AT82" s="158"/>
    </row>
    <row r="83" spans="1:46" ht="18" customHeight="1" x14ac:dyDescent="0.2">
      <c r="B83" s="173" t="str">
        <f>IF(W83="","",[1]Data!$A$1030)</f>
        <v/>
      </c>
      <c r="D83" s="180"/>
      <c r="E83" s="180"/>
      <c r="F83" s="242"/>
      <c r="G83" s="269">
        <f>G82+1</f>
        <v>4</v>
      </c>
      <c r="H83" s="274" t="s">
        <v>308</v>
      </c>
      <c r="I83" s="275">
        <v>11.85</v>
      </c>
      <c r="J83" s="275">
        <v>1.782135</v>
      </c>
      <c r="K83" s="275">
        <v>30</v>
      </c>
      <c r="L83" s="276">
        <f>[1]Data!D35</f>
        <v>1</v>
      </c>
      <c r="M83" s="276">
        <f>[1]Data!E35</f>
        <v>0</v>
      </c>
      <c r="N83" s="277">
        <f>[1]Data!F35</f>
        <v>0.13</v>
      </c>
      <c r="W83" s="175"/>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row>
    <row r="84" spans="1:46" ht="18" customHeight="1" x14ac:dyDescent="0.2">
      <c r="B84" s="170" t="str">
        <f>IF(W84="","",[1]Data!$A$1030)</f>
        <v/>
      </c>
      <c r="D84" s="180"/>
      <c r="E84" s="180"/>
      <c r="F84" s="180"/>
      <c r="G84" s="278">
        <f>G83+1</f>
        <v>5</v>
      </c>
      <c r="H84" s="279" t="s">
        <v>309</v>
      </c>
      <c r="I84" s="280">
        <v>8.0399999999999991</v>
      </c>
      <c r="J84" s="280">
        <v>1.5958889999999999</v>
      </c>
      <c r="K84" s="280">
        <v>30</v>
      </c>
      <c r="L84" s="281">
        <f>[1]Data!D36</f>
        <v>1</v>
      </c>
      <c r="M84" s="281">
        <f>[1]Data!E36</f>
        <v>0</v>
      </c>
      <c r="N84" s="282">
        <f>[1]Data!F36</f>
        <v>6.3E-2</v>
      </c>
      <c r="W84" s="172"/>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row>
    <row r="85" spans="1:46" ht="18" customHeight="1" x14ac:dyDescent="0.2">
      <c r="D85" s="180"/>
      <c r="E85" s="180"/>
      <c r="F85" s="180"/>
      <c r="G85" s="283"/>
      <c r="L85" s="284"/>
      <c r="M85" s="284"/>
      <c r="N85" s="285"/>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row>
    <row r="86" spans="1:46" ht="18" customHeight="1" x14ac:dyDescent="0.2">
      <c r="A86" s="286" t="s">
        <v>310</v>
      </c>
      <c r="E86" s="287" t="str">
        <f>IF(H10&lt;&gt;"",H10,"System 1")</f>
        <v>System 1</v>
      </c>
      <c r="G86" s="177"/>
      <c r="H86" s="195"/>
      <c r="I86" s="180"/>
      <c r="J86" s="180"/>
      <c r="K86" s="180"/>
      <c r="L86" s="180"/>
      <c r="M86" s="180"/>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row>
    <row r="87" spans="1:46" ht="86.25" outlineLevel="1" x14ac:dyDescent="0.2">
      <c r="A87" s="180"/>
      <c r="F87" s="288" t="s">
        <v>219</v>
      </c>
      <c r="G87" s="177"/>
      <c r="H87" s="195"/>
      <c r="I87" s="180"/>
      <c r="J87" s="289" t="s">
        <v>311</v>
      </c>
      <c r="K87" s="223"/>
      <c r="L87" s="290" t="s">
        <v>312</v>
      </c>
      <c r="M87" s="290" t="str">
        <f>[1]Data!D7</f>
        <v>PER-factor</v>
      </c>
      <c r="N87" s="291" t="str">
        <f>[1]Data!E7</f>
        <v>1-PE-factors (non-renewable) PHI Certification</v>
      </c>
      <c r="O87" s="292"/>
      <c r="P87" s="291" t="str">
        <f>[1]Data!F7</f>
        <v xml:space="preserve">1-CO2 factors GEMIS (Germany) </v>
      </c>
      <c r="Q87" s="293" t="s">
        <v>313</v>
      </c>
      <c r="R87" s="293" t="s">
        <v>314</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row>
    <row r="88" spans="1:46" ht="18" customHeight="1" outlineLevel="1" x14ac:dyDescent="0.2">
      <c r="E88" s="177"/>
      <c r="F88" s="294" t="str">
        <f>H19</f>
        <v>4-Mono-Si</v>
      </c>
      <c r="I88" s="180"/>
      <c r="J88" s="180"/>
      <c r="L88" s="295"/>
      <c r="M88" s="296">
        <f>VLOOKUP(F88,$X$78:$AA$82,2,0)</f>
        <v>1</v>
      </c>
      <c r="N88" s="297">
        <f>VLOOKUP(F88,$X$78:$AA$82,3,0)</f>
        <v>0</v>
      </c>
      <c r="P88" s="298">
        <f>VLOOKUP(F88,$X$78:$AA$82,4,0)</f>
        <v>0.13</v>
      </c>
      <c r="Q88" s="299">
        <f>IF(ISNUMBER(G161),G161,"")</f>
        <v>0.46609869591332775</v>
      </c>
      <c r="R88" s="299">
        <f>IF(ISNUMBER(G162),G162,"")</f>
        <v>70.097113876919693</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row>
    <row r="89" spans="1:46" ht="18" customHeight="1" outlineLevel="1" x14ac:dyDescent="0.2">
      <c r="F89" s="180" t="s">
        <v>315</v>
      </c>
      <c r="G89" s="198" t="s">
        <v>223</v>
      </c>
      <c r="H89" s="294">
        <f>H20</f>
        <v>8.18</v>
      </c>
      <c r="I89" s="180" t="s">
        <v>224</v>
      </c>
      <c r="J89" s="180"/>
      <c r="K89" s="300" t="s">
        <v>272</v>
      </c>
      <c r="L89" s="301">
        <f>IF(ISNUMBER(S158),IF(S158&gt;0,S158,""),"")</f>
        <v>1730.2828072060672</v>
      </c>
      <c r="M89" s="301">
        <f>M88*L89</f>
        <v>1730.2828072060672</v>
      </c>
      <c r="N89" s="301">
        <f>N88*L89</f>
        <v>0</v>
      </c>
      <c r="O89" s="302"/>
      <c r="P89" s="301">
        <f>P88*L89</f>
        <v>224.93676493678873</v>
      </c>
      <c r="Q89" s="188" t="s">
        <v>316</v>
      </c>
      <c r="R89" s="180"/>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row>
    <row r="90" spans="1:46" ht="18" customHeight="1" outlineLevel="1" x14ac:dyDescent="0.3">
      <c r="F90" s="180" t="s">
        <v>317</v>
      </c>
      <c r="G90" s="198" t="s">
        <v>227</v>
      </c>
      <c r="H90" s="294">
        <f>H21</f>
        <v>31.2</v>
      </c>
      <c r="I90" s="180" t="s">
        <v>229</v>
      </c>
      <c r="J90" s="180"/>
      <c r="K90" s="300" t="s">
        <v>318</v>
      </c>
      <c r="L90" s="303">
        <f>L89/$K$8</f>
        <v>21.381181546064802</v>
      </c>
      <c r="M90" s="303">
        <f>M89/$K$8</f>
        <v>21.381181546064802</v>
      </c>
      <c r="N90" s="303">
        <f>N89/$K$8</f>
        <v>0</v>
      </c>
      <c r="O90" s="302"/>
      <c r="P90" s="303">
        <f>P89/$K$8</f>
        <v>2.7795536009884243</v>
      </c>
      <c r="Q90" s="188" t="s">
        <v>319</v>
      </c>
      <c r="R90" s="180"/>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row>
    <row r="91" spans="1:46" ht="18" customHeight="1" outlineLevel="1" x14ac:dyDescent="0.2">
      <c r="F91" s="180" t="s">
        <v>230</v>
      </c>
      <c r="G91" s="198" t="s">
        <v>231</v>
      </c>
      <c r="H91" s="294">
        <f>H22</f>
        <v>255.21599999999998</v>
      </c>
      <c r="I91" s="180" t="s">
        <v>235</v>
      </c>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row>
    <row r="92" spans="1:46" ht="18" customHeight="1" outlineLevel="1" x14ac:dyDescent="0.2">
      <c r="F92" s="180" t="s">
        <v>320</v>
      </c>
      <c r="G92" s="210" t="s">
        <v>238</v>
      </c>
      <c r="H92" s="294">
        <f>H23</f>
        <v>5.6000000000000001E-2</v>
      </c>
      <c r="I92" s="180" t="s">
        <v>239</v>
      </c>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row>
    <row r="93" spans="1:46" ht="18" customHeight="1" outlineLevel="1" x14ac:dyDescent="0.2">
      <c r="F93" s="180" t="s">
        <v>321</v>
      </c>
      <c r="G93" s="210" t="s">
        <v>241</v>
      </c>
      <c r="H93" s="294">
        <f>H24</f>
        <v>-0.35</v>
      </c>
      <c r="I93" s="161" t="s">
        <v>239</v>
      </c>
      <c r="J93" s="180"/>
      <c r="K93" s="180"/>
      <c r="M93" s="180"/>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row>
    <row r="94" spans="1:46" ht="18" customHeight="1" outlineLevel="1" x14ac:dyDescent="0.2">
      <c r="F94" s="180"/>
      <c r="G94" s="223"/>
      <c r="H94" s="180"/>
      <c r="I94" s="180"/>
      <c r="J94" s="180"/>
      <c r="K94" s="180"/>
      <c r="M94" s="180"/>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row>
    <row r="95" spans="1:46" ht="18" customHeight="1" outlineLevel="1" x14ac:dyDescent="0.2">
      <c r="F95" s="185" t="s">
        <v>249</v>
      </c>
      <c r="G95" s="223"/>
      <c r="H95" s="180"/>
      <c r="I95" s="180"/>
      <c r="J95" s="180"/>
      <c r="K95" s="180"/>
      <c r="M95" s="180"/>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row>
    <row r="96" spans="1:46" ht="18" customHeight="1" outlineLevel="1" x14ac:dyDescent="0.2">
      <c r="F96" s="180" t="s">
        <v>322</v>
      </c>
      <c r="H96" s="294">
        <f>[1]Climate!$F$23</f>
        <v>51.301000000000002</v>
      </c>
      <c r="I96" s="161" t="s">
        <v>214</v>
      </c>
      <c r="J96" s="304"/>
      <c r="K96" s="180"/>
      <c r="M96" s="180"/>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row>
    <row r="97" spans="1:46" ht="18" customHeight="1" outlineLevel="1" x14ac:dyDescent="0.2">
      <c r="F97" s="180" t="s">
        <v>250</v>
      </c>
      <c r="G97" s="198" t="s">
        <v>251</v>
      </c>
      <c r="H97" s="294">
        <f>H29</f>
        <v>8</v>
      </c>
      <c r="J97" s="180"/>
      <c r="K97" s="180"/>
      <c r="M97" s="180"/>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row>
    <row r="98" spans="1:46" ht="18" customHeight="1" outlineLevel="1" x14ac:dyDescent="0.2">
      <c r="F98" s="180" t="s">
        <v>213</v>
      </c>
      <c r="G98" s="210"/>
      <c r="H98" s="294">
        <f>H13</f>
        <v>180</v>
      </c>
      <c r="I98" s="180" t="s">
        <v>214</v>
      </c>
      <c r="J98" s="223"/>
      <c r="K98" s="180"/>
      <c r="M98" s="180"/>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row>
    <row r="99" spans="1:46" ht="18" customHeight="1" outlineLevel="1" x14ac:dyDescent="0.2">
      <c r="F99" s="180" t="s">
        <v>216</v>
      </c>
      <c r="G99" s="210"/>
      <c r="H99" s="294">
        <f>H14</f>
        <v>30</v>
      </c>
      <c r="I99" s="180" t="s">
        <v>214</v>
      </c>
      <c r="J99" s="223"/>
      <c r="K99" s="180"/>
      <c r="M99" s="180"/>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row>
    <row r="100" spans="1:46" ht="18" customHeight="1" outlineLevel="1" x14ac:dyDescent="0.2">
      <c r="F100" s="180" t="s">
        <v>323</v>
      </c>
      <c r="G100" s="225"/>
      <c r="H100" s="294">
        <f>IF(ISNUMBER(H30),H30,1)</f>
        <v>0.82899999999999985</v>
      </c>
      <c r="I100" s="180" t="s">
        <v>254</v>
      </c>
      <c r="K100" s="180"/>
      <c r="M100" s="180"/>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row>
    <row r="101" spans="1:46" ht="18" customHeight="1" outlineLevel="1" x14ac:dyDescent="0.2">
      <c r="F101" s="180" t="s">
        <v>324</v>
      </c>
      <c r="G101" s="198" t="s">
        <v>256</v>
      </c>
      <c r="H101" s="294">
        <f>H31</f>
        <v>0</v>
      </c>
      <c r="I101" s="180" t="s">
        <v>254</v>
      </c>
      <c r="J101" s="305"/>
      <c r="K101" s="180"/>
      <c r="M101" s="180"/>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row>
    <row r="102" spans="1:46" ht="18" customHeight="1" outlineLevel="1" x14ac:dyDescent="0.2">
      <c r="F102" s="180" t="s">
        <v>257</v>
      </c>
      <c r="G102" s="198" t="s">
        <v>258</v>
      </c>
      <c r="H102" s="294">
        <f>IF(ISNUMBER(H32),H32,1000)</f>
        <v>1000</v>
      </c>
      <c r="I102" s="180" t="s">
        <v>245</v>
      </c>
      <c r="K102" s="180"/>
      <c r="M102" s="180"/>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row>
    <row r="103" spans="1:46" ht="18" customHeight="1" outlineLevel="1" x14ac:dyDescent="0.2">
      <c r="F103" s="180" t="s">
        <v>259</v>
      </c>
      <c r="G103" s="198" t="s">
        <v>260</v>
      </c>
      <c r="H103" s="306">
        <f>IF(ISNUMBER(H33),H33,1)</f>
        <v>0.95</v>
      </c>
      <c r="I103" s="180"/>
      <c r="K103" s="180"/>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row>
    <row r="104" spans="1:46" ht="18" customHeight="1" outlineLevel="1" x14ac:dyDescent="0.2">
      <c r="F104" s="180" t="s">
        <v>261</v>
      </c>
      <c r="G104" s="210" t="s">
        <v>262</v>
      </c>
      <c r="H104" s="306">
        <f>H34</f>
        <v>0.95</v>
      </c>
      <c r="I104" s="180"/>
      <c r="J104" s="305"/>
      <c r="K104" s="180"/>
      <c r="M104" s="180"/>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row>
    <row r="105" spans="1:46" ht="18" customHeight="1" outlineLevel="1" x14ac:dyDescent="0.2">
      <c r="F105" s="180" t="s">
        <v>268</v>
      </c>
      <c r="H105" s="208">
        <f>IF(ISNUMBER(S158),IF(S158&gt;0,$S$159-$S$158,""),"")</f>
        <v>91.06751616874044</v>
      </c>
      <c r="I105" s="180" t="s">
        <v>269</v>
      </c>
      <c r="J105" s="305"/>
      <c r="K105" s="180"/>
      <c r="M105" s="180"/>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row>
    <row r="106" spans="1:46" ht="43.5" customHeight="1" outlineLevel="1" x14ac:dyDescent="0.2">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row>
    <row r="107" spans="1:46" ht="18" customHeight="1" outlineLevel="1" x14ac:dyDescent="0.2">
      <c r="F107" s="307"/>
      <c r="G107" s="308" t="s">
        <v>282</v>
      </c>
      <c r="H107" s="308" t="s">
        <v>284</v>
      </c>
      <c r="I107" s="308" t="s">
        <v>285</v>
      </c>
      <c r="J107" s="308" t="s">
        <v>286</v>
      </c>
      <c r="K107" s="308" t="s">
        <v>287</v>
      </c>
      <c r="L107" s="308" t="s">
        <v>288</v>
      </c>
      <c r="M107" s="308" t="s">
        <v>289</v>
      </c>
      <c r="N107" s="308" t="s">
        <v>290</v>
      </c>
      <c r="O107" s="308" t="s">
        <v>291</v>
      </c>
      <c r="P107" s="308" t="s">
        <v>292</v>
      </c>
      <c r="Q107" s="308" t="s">
        <v>293</v>
      </c>
      <c r="R107" s="309" t="s">
        <v>294</v>
      </c>
      <c r="S107" s="223"/>
      <c r="T107" s="310" t="s">
        <v>325</v>
      </c>
      <c r="U107" s="223"/>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row>
    <row r="108" spans="1:46" ht="18" customHeight="1" outlineLevel="1" x14ac:dyDescent="0.2">
      <c r="F108" s="311" t="s">
        <v>281</v>
      </c>
      <c r="G108" s="312">
        <f t="shared" ref="G108:R108" si="6">G$157</f>
        <v>28.338111805702567</v>
      </c>
      <c r="H108" s="313">
        <f t="shared" si="6"/>
        <v>55.457594679009112</v>
      </c>
      <c r="I108" s="313">
        <f t="shared" si="6"/>
        <v>80.40472583029694</v>
      </c>
      <c r="J108" s="313">
        <f t="shared" si="6"/>
        <v>122.07078580447789</v>
      </c>
      <c r="K108" s="313">
        <f t="shared" si="6"/>
        <v>145.364133430664</v>
      </c>
      <c r="L108" s="313">
        <f t="shared" si="6"/>
        <v>136.473552706112</v>
      </c>
      <c r="M108" s="313">
        <f t="shared" si="6"/>
        <v>141.66266103058621</v>
      </c>
      <c r="N108" s="313">
        <f t="shared" si="6"/>
        <v>136.19418540281563</v>
      </c>
      <c r="O108" s="313">
        <f t="shared" si="6"/>
        <v>104.35244567186105</v>
      </c>
      <c r="P108" s="313">
        <f t="shared" si="6"/>
        <v>66.044799563492774</v>
      </c>
      <c r="Q108" s="313">
        <f t="shared" si="6"/>
        <v>31.161957352785457</v>
      </c>
      <c r="R108" s="314">
        <f t="shared" si="6"/>
        <v>20.327258477243557</v>
      </c>
      <c r="S108" s="223" t="s">
        <v>326</v>
      </c>
      <c r="T108" s="315">
        <f>IF(ISNUMBER(G108),SUM(G108:R108),"")</f>
        <v>1067.8522117550472</v>
      </c>
      <c r="U108" s="223" t="s">
        <v>327</v>
      </c>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row>
    <row r="109" spans="1:46" ht="18" customHeight="1" outlineLevel="1" x14ac:dyDescent="0.2">
      <c r="F109" s="311" t="s">
        <v>328</v>
      </c>
      <c r="G109" s="312">
        <f t="shared" ref="G109:R109" si="7">G121</f>
        <v>0.4</v>
      </c>
      <c r="H109" s="313">
        <f t="shared" si="7"/>
        <v>1.3</v>
      </c>
      <c r="I109" s="313">
        <f t="shared" si="7"/>
        <v>4.4000000000000004</v>
      </c>
      <c r="J109" s="313">
        <f t="shared" si="7"/>
        <v>8.4</v>
      </c>
      <c r="K109" s="313">
        <f t="shared" si="7"/>
        <v>12.9</v>
      </c>
      <c r="L109" s="313">
        <f t="shared" si="7"/>
        <v>16.3</v>
      </c>
      <c r="M109" s="313">
        <f t="shared" si="7"/>
        <v>17.600000000000001</v>
      </c>
      <c r="N109" s="313">
        <f t="shared" si="7"/>
        <v>17</v>
      </c>
      <c r="O109" s="313">
        <f t="shared" si="7"/>
        <v>13.9</v>
      </c>
      <c r="P109" s="313">
        <f t="shared" si="7"/>
        <v>9.4</v>
      </c>
      <c r="Q109" s="313">
        <f t="shared" si="7"/>
        <v>4.7</v>
      </c>
      <c r="R109" s="314">
        <f t="shared" si="7"/>
        <v>1.6</v>
      </c>
      <c r="S109" s="223" t="s">
        <v>329</v>
      </c>
      <c r="T109" s="315">
        <f>AVERAGE(G109:R109)</f>
        <v>8.9916666666666689</v>
      </c>
      <c r="U109" s="223" t="s">
        <v>329</v>
      </c>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row>
    <row r="110" spans="1:46" ht="18" customHeight="1" outlineLevel="1" x14ac:dyDescent="0.2">
      <c r="F110" s="311" t="s">
        <v>296</v>
      </c>
      <c r="G110" s="312">
        <f t="shared" ref="G110:R110" si="8">IF(ISNUMBER(G158),G158,"")</f>
        <v>44.53803006726001</v>
      </c>
      <c r="H110" s="313">
        <f t="shared" si="8"/>
        <v>87.540701754642498</v>
      </c>
      <c r="I110" s="313">
        <f t="shared" si="8"/>
        <v>128.56259667650795</v>
      </c>
      <c r="J110" s="313">
        <f t="shared" si="8"/>
        <v>197.51570078229946</v>
      </c>
      <c r="K110" s="313">
        <f t="shared" si="8"/>
        <v>236.90756613404616</v>
      </c>
      <c r="L110" s="313">
        <f t="shared" si="8"/>
        <v>222.68869294869339</v>
      </c>
      <c r="M110" s="313">
        <f t="shared" si="8"/>
        <v>231.04210498285372</v>
      </c>
      <c r="N110" s="313">
        <f t="shared" si="8"/>
        <v>222.18852814764304</v>
      </c>
      <c r="O110" s="313">
        <f t="shared" si="8"/>
        <v>170.19352465641461</v>
      </c>
      <c r="P110" s="313">
        <f t="shared" si="8"/>
        <v>107.09422955683422</v>
      </c>
      <c r="Q110" s="313">
        <f t="shared" si="8"/>
        <v>49.879680585570263</v>
      </c>
      <c r="R110" s="314">
        <f t="shared" si="8"/>
        <v>32.131450913302032</v>
      </c>
      <c r="S110" s="223" t="s">
        <v>297</v>
      </c>
      <c r="T110" s="315">
        <f>IF(ISNUMBER(G110),SUM(G110:R110),"")</f>
        <v>1730.2828072060672</v>
      </c>
      <c r="U110" s="223" t="s">
        <v>272</v>
      </c>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row>
    <row r="111" spans="1:46" ht="18" customHeight="1" outlineLevel="1" x14ac:dyDescent="0.2">
      <c r="A111" s="180"/>
      <c r="E111" s="180"/>
      <c r="F111" s="311" t="s">
        <v>330</v>
      </c>
      <c r="G111" s="312">
        <f t="shared" ref="G111:R111" si="9">IF(ISNUMBER(G158),G$159-G$158,"")</f>
        <v>2.3441068456452641</v>
      </c>
      <c r="H111" s="313">
        <f t="shared" si="9"/>
        <v>4.6074053555075096</v>
      </c>
      <c r="I111" s="313">
        <f t="shared" si="9"/>
        <v>6.7664524566582998</v>
      </c>
      <c r="J111" s="313">
        <f t="shared" si="9"/>
        <v>10.395563199068391</v>
      </c>
      <c r="K111" s="313">
        <f t="shared" si="9"/>
        <v>12.468819270212947</v>
      </c>
      <c r="L111" s="313">
        <f t="shared" si="9"/>
        <v>11.720457523615465</v>
      </c>
      <c r="M111" s="313">
        <f t="shared" si="9"/>
        <v>12.160110788571274</v>
      </c>
      <c r="N111" s="313">
        <f t="shared" si="9"/>
        <v>11.694133060402237</v>
      </c>
      <c r="O111" s="313">
        <f t="shared" si="9"/>
        <v>8.9575539292849555</v>
      </c>
      <c r="P111" s="313">
        <f t="shared" si="9"/>
        <v>5.6365383977281454</v>
      </c>
      <c r="Q111" s="313">
        <f t="shared" si="9"/>
        <v>2.6252463466089537</v>
      </c>
      <c r="R111" s="314">
        <f t="shared" si="9"/>
        <v>1.6911289954369622</v>
      </c>
      <c r="S111" s="223" t="s">
        <v>297</v>
      </c>
      <c r="T111" s="315">
        <f>IF(ISNUMBER(G111),SUM(G111:R111),"")</f>
        <v>91.067516168740411</v>
      </c>
      <c r="U111" s="223" t="s">
        <v>272</v>
      </c>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row>
    <row r="112" spans="1:46" ht="18" customHeight="1" outlineLevel="1" x14ac:dyDescent="0.2">
      <c r="A112" s="180"/>
      <c r="E112" s="223"/>
      <c r="F112" s="180"/>
      <c r="G112" s="223"/>
      <c r="H112" s="190"/>
      <c r="I112" s="190"/>
      <c r="J112" s="316"/>
      <c r="K112" s="190"/>
      <c r="L112" s="190"/>
      <c r="M112" s="190"/>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row>
    <row r="113" spans="1:46" x14ac:dyDescent="0.2">
      <c r="A113" s="158"/>
      <c r="B113" s="159"/>
      <c r="C113" s="158"/>
      <c r="D113" s="158"/>
      <c r="E113" s="158"/>
      <c r="F113" s="158"/>
      <c r="G113" s="158"/>
      <c r="H113" s="158"/>
      <c r="I113" s="158"/>
      <c r="J113" s="158"/>
      <c r="K113" s="158"/>
      <c r="L113" s="158"/>
      <c r="M113" s="158"/>
      <c r="N113" s="158"/>
      <c r="O113" s="158"/>
      <c r="P113" s="158"/>
      <c r="Q113" s="158"/>
      <c r="R113" s="158"/>
      <c r="S113" s="158"/>
      <c r="T113" s="158"/>
      <c r="U113" s="158"/>
      <c r="V113" s="158"/>
      <c r="W113" s="160"/>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row>
    <row r="114" spans="1:46" x14ac:dyDescent="0.2">
      <c r="A114" s="158"/>
      <c r="B114" s="159"/>
      <c r="C114" s="158"/>
      <c r="D114" s="158"/>
      <c r="E114" s="158"/>
      <c r="F114" s="158"/>
      <c r="G114" s="158"/>
      <c r="H114" s="158"/>
      <c r="I114" s="158"/>
      <c r="J114" s="158"/>
      <c r="K114" s="158"/>
      <c r="L114" s="158"/>
      <c r="M114" s="158"/>
      <c r="N114" s="158"/>
      <c r="O114" s="158"/>
      <c r="P114" s="158"/>
      <c r="Q114" s="158"/>
      <c r="R114" s="158"/>
      <c r="S114" s="158"/>
      <c r="T114" s="158"/>
      <c r="U114" s="158"/>
      <c r="V114" s="158"/>
      <c r="W114" s="160"/>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row>
    <row r="115" spans="1:46" x14ac:dyDescent="0.2">
      <c r="A115" s="158"/>
      <c r="B115" s="159"/>
      <c r="C115" s="158"/>
      <c r="D115" s="158"/>
      <c r="E115" s="158"/>
      <c r="F115" s="158"/>
      <c r="G115" s="158"/>
      <c r="H115" s="158"/>
      <c r="I115" s="158"/>
      <c r="J115" s="158"/>
      <c r="K115" s="158"/>
      <c r="L115" s="158"/>
      <c r="M115" s="158"/>
      <c r="N115" s="158"/>
      <c r="O115" s="158"/>
      <c r="P115" s="158"/>
      <c r="Q115" s="158"/>
      <c r="R115" s="158"/>
      <c r="S115" s="158"/>
      <c r="T115" s="158"/>
      <c r="U115" s="158"/>
      <c r="V115" s="158"/>
      <c r="W115" s="160"/>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row>
    <row r="116" spans="1:46" x14ac:dyDescent="0.2">
      <c r="A116" s="158"/>
      <c r="B116" s="159"/>
      <c r="C116" s="158"/>
      <c r="D116" s="158"/>
      <c r="E116" s="158"/>
      <c r="F116" s="158"/>
      <c r="G116" s="158"/>
      <c r="H116" s="158"/>
      <c r="I116" s="158"/>
      <c r="J116" s="158"/>
      <c r="K116" s="158"/>
      <c r="L116" s="158"/>
      <c r="M116" s="158"/>
      <c r="N116" s="158"/>
      <c r="O116" s="158"/>
      <c r="P116" s="158"/>
      <c r="Q116" s="158"/>
      <c r="R116" s="158"/>
      <c r="S116" s="158"/>
      <c r="T116" s="158"/>
      <c r="U116" s="158"/>
      <c r="V116" s="158"/>
      <c r="W116" s="160"/>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row>
    <row r="117" spans="1:46" x14ac:dyDescent="0.2">
      <c r="A117" s="158"/>
      <c r="B117" s="159"/>
      <c r="C117" s="158"/>
      <c r="D117" s="158"/>
      <c r="E117" s="158"/>
      <c r="F117" s="158"/>
      <c r="G117" s="158" t="s">
        <v>331</v>
      </c>
      <c r="H117" s="158" t="s">
        <v>332</v>
      </c>
      <c r="I117" s="158" t="s">
        <v>333</v>
      </c>
      <c r="J117" s="158" t="s">
        <v>334</v>
      </c>
      <c r="K117" s="158" t="s">
        <v>335</v>
      </c>
      <c r="L117" s="158" t="s">
        <v>336</v>
      </c>
      <c r="M117" s="158" t="s">
        <v>337</v>
      </c>
      <c r="N117" s="158" t="s">
        <v>338</v>
      </c>
      <c r="O117" s="158" t="s">
        <v>339</v>
      </c>
      <c r="P117" s="158" t="s">
        <v>340</v>
      </c>
      <c r="Q117" s="158" t="s">
        <v>341</v>
      </c>
      <c r="R117" s="158" t="s">
        <v>342</v>
      </c>
      <c r="S117" s="158" t="s">
        <v>343</v>
      </c>
      <c r="T117" s="158"/>
      <c r="U117" s="158"/>
      <c r="V117" s="158"/>
      <c r="W117" s="160"/>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row>
    <row r="118" spans="1:46" x14ac:dyDescent="0.2">
      <c r="A118" s="158"/>
      <c r="B118" s="159"/>
      <c r="C118" s="158"/>
      <c r="D118" s="158"/>
      <c r="E118" s="158"/>
      <c r="F118" s="158" t="s">
        <v>344</v>
      </c>
      <c r="G118" s="158">
        <v>1</v>
      </c>
      <c r="H118" s="158">
        <v>2</v>
      </c>
      <c r="I118" s="158">
        <v>3</v>
      </c>
      <c r="J118" s="158">
        <v>4</v>
      </c>
      <c r="K118" s="158">
        <v>5</v>
      </c>
      <c r="L118" s="158">
        <v>6</v>
      </c>
      <c r="M118" s="158">
        <v>7</v>
      </c>
      <c r="N118" s="158">
        <v>8</v>
      </c>
      <c r="O118" s="158">
        <v>9</v>
      </c>
      <c r="P118" s="158">
        <v>10</v>
      </c>
      <c r="Q118" s="158">
        <v>11</v>
      </c>
      <c r="R118" s="158">
        <v>12</v>
      </c>
      <c r="S118" s="158" t="s">
        <v>345</v>
      </c>
      <c r="T118" s="158"/>
      <c r="U118" s="158"/>
      <c r="V118" s="158"/>
      <c r="W118" s="160"/>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row>
    <row r="119" spans="1:46" x14ac:dyDescent="0.2">
      <c r="A119" s="158"/>
      <c r="B119" s="159"/>
      <c r="C119" s="158"/>
      <c r="D119" s="158"/>
      <c r="E119" s="158"/>
      <c r="F119" s="158" t="s">
        <v>346</v>
      </c>
      <c r="G119" s="158">
        <v>31</v>
      </c>
      <c r="H119" s="158">
        <v>28</v>
      </c>
      <c r="I119" s="158">
        <v>31</v>
      </c>
      <c r="J119" s="158">
        <v>30</v>
      </c>
      <c r="K119" s="158">
        <v>31</v>
      </c>
      <c r="L119" s="158">
        <v>30</v>
      </c>
      <c r="M119" s="158">
        <v>31</v>
      </c>
      <c r="N119" s="158">
        <v>31</v>
      </c>
      <c r="O119" s="158">
        <v>30</v>
      </c>
      <c r="P119" s="158">
        <v>31</v>
      </c>
      <c r="Q119" s="158">
        <v>30</v>
      </c>
      <c r="R119" s="158">
        <v>31</v>
      </c>
      <c r="S119" s="158">
        <f>SUM(G119:R119)</f>
        <v>365</v>
      </c>
      <c r="T119" s="158"/>
      <c r="U119" s="158"/>
      <c r="V119" s="158"/>
      <c r="W119" s="160"/>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row>
    <row r="120" spans="1:46" x14ac:dyDescent="0.2">
      <c r="A120" s="158"/>
      <c r="B120" s="159"/>
      <c r="C120" s="158"/>
      <c r="D120" s="158"/>
      <c r="E120" s="158"/>
      <c r="F120" s="158" t="s">
        <v>347</v>
      </c>
      <c r="G120" s="158">
        <f t="shared" ref="G120:R120" si="10">G119*24</f>
        <v>744</v>
      </c>
      <c r="H120" s="158">
        <f t="shared" si="10"/>
        <v>672</v>
      </c>
      <c r="I120" s="158">
        <f t="shared" si="10"/>
        <v>744</v>
      </c>
      <c r="J120" s="158">
        <f t="shared" si="10"/>
        <v>720</v>
      </c>
      <c r="K120" s="158">
        <f t="shared" si="10"/>
        <v>744</v>
      </c>
      <c r="L120" s="158">
        <f t="shared" si="10"/>
        <v>720</v>
      </c>
      <c r="M120" s="158">
        <f t="shared" si="10"/>
        <v>744</v>
      </c>
      <c r="N120" s="158">
        <f t="shared" si="10"/>
        <v>744</v>
      </c>
      <c r="O120" s="158">
        <f t="shared" si="10"/>
        <v>720</v>
      </c>
      <c r="P120" s="158">
        <f t="shared" si="10"/>
        <v>744</v>
      </c>
      <c r="Q120" s="158">
        <f t="shared" si="10"/>
        <v>720</v>
      </c>
      <c r="R120" s="158">
        <f t="shared" si="10"/>
        <v>744</v>
      </c>
      <c r="S120" s="158">
        <f>SUM(G120:R120)</f>
        <v>8760</v>
      </c>
      <c r="T120" s="158"/>
      <c r="U120" s="158"/>
      <c r="V120" s="158"/>
      <c r="W120" s="160"/>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row>
    <row r="121" spans="1:46" x14ac:dyDescent="0.2">
      <c r="A121" s="158"/>
      <c r="B121" s="159"/>
      <c r="C121" s="158"/>
      <c r="D121" s="158"/>
      <c r="E121" s="158"/>
      <c r="F121" s="158" t="s">
        <v>348</v>
      </c>
      <c r="G121" s="158">
        <f>[1]Climate!E24</f>
        <v>0.4</v>
      </c>
      <c r="H121" s="158">
        <f>[1]Climate!F24</f>
        <v>1.3</v>
      </c>
      <c r="I121" s="158">
        <f>[1]Climate!G24</f>
        <v>4.4000000000000004</v>
      </c>
      <c r="J121" s="158">
        <f>[1]Climate!H24</f>
        <v>8.4</v>
      </c>
      <c r="K121" s="158">
        <f>[1]Climate!I24</f>
        <v>12.9</v>
      </c>
      <c r="L121" s="158">
        <f>[1]Climate!J24</f>
        <v>16.3</v>
      </c>
      <c r="M121" s="158">
        <f>[1]Climate!K24</f>
        <v>17.600000000000001</v>
      </c>
      <c r="N121" s="158">
        <f>[1]Climate!L24</f>
        <v>17</v>
      </c>
      <c r="O121" s="158">
        <f>[1]Climate!M24</f>
        <v>13.9</v>
      </c>
      <c r="P121" s="158">
        <f>[1]Climate!N24</f>
        <v>9.4</v>
      </c>
      <c r="Q121" s="158">
        <f>[1]Climate!O24</f>
        <v>4.7</v>
      </c>
      <c r="R121" s="158">
        <f>[1]Climate!P24</f>
        <v>1.6</v>
      </c>
      <c r="S121" s="158">
        <f>AVERAGE(G121:R121)</f>
        <v>8.9916666666666689</v>
      </c>
      <c r="T121" s="158"/>
      <c r="U121" s="158"/>
      <c r="V121" s="158"/>
      <c r="W121" s="160"/>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row>
    <row r="122" spans="1:46" x14ac:dyDescent="0.2">
      <c r="A122" s="158"/>
      <c r="B122" s="159"/>
      <c r="C122" s="158"/>
      <c r="D122" s="158"/>
      <c r="E122" s="158"/>
      <c r="F122" s="158" t="s">
        <v>349</v>
      </c>
      <c r="G122" s="158">
        <f t="shared" ref="G122:R122" si="11">G$157</f>
        <v>28.338111805702567</v>
      </c>
      <c r="H122" s="158">
        <f t="shared" si="11"/>
        <v>55.457594679009112</v>
      </c>
      <c r="I122" s="158">
        <f t="shared" si="11"/>
        <v>80.40472583029694</v>
      </c>
      <c r="J122" s="158">
        <f t="shared" si="11"/>
        <v>122.07078580447789</v>
      </c>
      <c r="K122" s="158">
        <f t="shared" si="11"/>
        <v>145.364133430664</v>
      </c>
      <c r="L122" s="158">
        <f t="shared" si="11"/>
        <v>136.473552706112</v>
      </c>
      <c r="M122" s="158">
        <f t="shared" si="11"/>
        <v>141.66266103058621</v>
      </c>
      <c r="N122" s="158">
        <f t="shared" si="11"/>
        <v>136.19418540281563</v>
      </c>
      <c r="O122" s="158">
        <f t="shared" si="11"/>
        <v>104.35244567186105</v>
      </c>
      <c r="P122" s="158">
        <f t="shared" si="11"/>
        <v>66.044799563492774</v>
      </c>
      <c r="Q122" s="158">
        <f t="shared" si="11"/>
        <v>31.161957352785457</v>
      </c>
      <c r="R122" s="158">
        <f t="shared" si="11"/>
        <v>20.327258477243557</v>
      </c>
      <c r="S122" s="158">
        <f>SUM(G122:R122)</f>
        <v>1067.8522117550472</v>
      </c>
      <c r="T122" s="158"/>
      <c r="U122" s="158"/>
      <c r="V122" s="158"/>
      <c r="W122" s="160"/>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row>
    <row r="123" spans="1:46" x14ac:dyDescent="0.2">
      <c r="A123" s="158"/>
      <c r="B123" s="159"/>
      <c r="C123" s="158"/>
      <c r="D123" s="158"/>
      <c r="E123" s="158"/>
      <c r="F123" s="158"/>
      <c r="G123" s="158"/>
      <c r="H123" s="158"/>
      <c r="I123" s="158"/>
      <c r="J123" s="158"/>
      <c r="K123" s="158"/>
      <c r="L123" s="158"/>
      <c r="M123" s="158"/>
      <c r="N123" s="158"/>
      <c r="O123" s="158"/>
      <c r="P123" s="158"/>
      <c r="Q123" s="158"/>
      <c r="R123" s="158"/>
      <c r="S123" s="158"/>
      <c r="T123" s="158"/>
      <c r="U123" s="158"/>
      <c r="V123" s="158"/>
      <c r="W123" s="160"/>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row>
    <row r="124" spans="1:46" x14ac:dyDescent="0.2">
      <c r="A124" s="158"/>
      <c r="B124" s="159"/>
      <c r="C124" s="158"/>
      <c r="D124" s="158"/>
      <c r="E124" s="158"/>
      <c r="F124" s="158"/>
      <c r="G124" s="317"/>
      <c r="H124" s="158"/>
      <c r="I124" s="158"/>
      <c r="J124" s="158"/>
      <c r="K124" s="158"/>
      <c r="L124" s="158"/>
      <c r="M124" s="158"/>
      <c r="N124" s="158"/>
      <c r="O124" s="158"/>
      <c r="P124" s="158"/>
      <c r="Q124" s="158"/>
      <c r="R124" s="158"/>
      <c r="S124" s="317"/>
      <c r="T124" s="317"/>
      <c r="U124" s="158"/>
      <c r="V124" s="158"/>
      <c r="W124" s="160"/>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row>
    <row r="125" spans="1:46" ht="18" x14ac:dyDescent="0.2">
      <c r="A125" s="158"/>
      <c r="B125" s="318"/>
      <c r="C125" s="158"/>
      <c r="D125" s="158"/>
      <c r="E125" s="158"/>
      <c r="F125" s="158"/>
      <c r="G125" s="317"/>
      <c r="H125" s="158"/>
      <c r="I125" s="158"/>
      <c r="J125" s="158"/>
      <c r="K125" s="158"/>
      <c r="L125" s="158"/>
      <c r="M125" s="158"/>
      <c r="N125" s="158"/>
      <c r="O125" s="158"/>
      <c r="P125" s="158"/>
      <c r="Q125" s="158"/>
      <c r="R125" s="158"/>
      <c r="S125" s="317"/>
      <c r="T125" s="317"/>
      <c r="U125" s="319"/>
      <c r="V125" s="319"/>
      <c r="W125" s="160"/>
      <c r="X125" s="158"/>
      <c r="Y125" s="158"/>
      <c r="Z125" s="158"/>
      <c r="AA125" s="158"/>
      <c r="AB125" s="158"/>
      <c r="AC125" s="158"/>
      <c r="AD125" s="158"/>
      <c r="AE125" s="158"/>
      <c r="AF125" s="158"/>
      <c r="AG125" s="158"/>
      <c r="AH125" s="158"/>
      <c r="AI125" s="158"/>
      <c r="AJ125" s="158"/>
      <c r="AK125" s="317"/>
      <c r="AL125" s="319"/>
      <c r="AM125" s="158"/>
      <c r="AN125" s="158"/>
      <c r="AO125" s="158"/>
      <c r="AP125" s="158"/>
      <c r="AQ125" s="158"/>
      <c r="AR125" s="158"/>
      <c r="AS125" s="158"/>
      <c r="AT125" s="158"/>
    </row>
    <row r="126" spans="1:46" ht="18" x14ac:dyDescent="0.2">
      <c r="A126" s="158"/>
      <c r="B126" s="318"/>
      <c r="C126" s="158"/>
      <c r="D126" s="158"/>
      <c r="E126" s="158"/>
      <c r="F126" s="320" t="s">
        <v>350</v>
      </c>
      <c r="G126" s="158"/>
      <c r="H126" s="158"/>
      <c r="I126" s="158"/>
      <c r="J126" s="158"/>
      <c r="K126" s="158"/>
      <c r="L126" s="158"/>
      <c r="M126" s="158"/>
      <c r="N126" s="158"/>
      <c r="O126" s="158"/>
      <c r="P126" s="158"/>
      <c r="Q126" s="158"/>
      <c r="R126" s="317"/>
      <c r="S126" s="319"/>
      <c r="T126" s="317"/>
      <c r="U126" s="319"/>
      <c r="V126" s="319"/>
      <c r="W126" s="160"/>
      <c r="X126" s="158"/>
      <c r="Y126" s="158"/>
      <c r="Z126" s="158"/>
      <c r="AA126" s="158"/>
      <c r="AB126" s="158"/>
      <c r="AC126" s="158"/>
      <c r="AD126" s="158"/>
      <c r="AE126" s="158"/>
      <c r="AF126" s="158"/>
      <c r="AG126" s="158"/>
      <c r="AH126" s="158"/>
      <c r="AI126" s="158"/>
      <c r="AJ126" s="158"/>
      <c r="AK126" s="317"/>
      <c r="AL126" s="319"/>
      <c r="AM126" s="158"/>
      <c r="AN126" s="158"/>
      <c r="AO126" s="158"/>
      <c r="AP126" s="158"/>
      <c r="AQ126" s="158"/>
      <c r="AR126" s="158"/>
      <c r="AS126" s="158"/>
      <c r="AT126" s="158"/>
    </row>
    <row r="127" spans="1:46" ht="18" x14ac:dyDescent="0.2">
      <c r="A127" s="158"/>
      <c r="B127" s="159"/>
      <c r="C127" s="158"/>
      <c r="D127" s="158"/>
      <c r="E127" s="158"/>
      <c r="F127" s="158" t="s">
        <v>351</v>
      </c>
      <c r="G127" s="158"/>
      <c r="H127" s="158" t="s">
        <v>352</v>
      </c>
      <c r="I127" s="158">
        <v>20</v>
      </c>
      <c r="J127" s="158" t="s">
        <v>353</v>
      </c>
      <c r="K127" s="158">
        <f>PI()/180</f>
        <v>1.7453292519943295E-2</v>
      </c>
      <c r="L127" s="158" t="s">
        <v>354</v>
      </c>
      <c r="M127" s="158">
        <f>[1]Climate!E35</f>
        <v>0.106</v>
      </c>
      <c r="N127" s="158"/>
      <c r="O127" s="158"/>
      <c r="P127" s="158"/>
      <c r="Q127" s="158"/>
      <c r="R127" s="158"/>
      <c r="S127" s="158"/>
      <c r="T127" s="317"/>
      <c r="U127" s="158"/>
      <c r="V127" s="158"/>
      <c r="W127" s="160"/>
      <c r="X127" s="321" t="s">
        <v>355</v>
      </c>
      <c r="Y127" s="158"/>
      <c r="Z127" s="158"/>
      <c r="AA127" s="158"/>
      <c r="AB127" s="158"/>
      <c r="AC127" s="158"/>
      <c r="AD127" s="158"/>
      <c r="AE127" s="158"/>
      <c r="AF127" s="158"/>
      <c r="AG127" s="158"/>
      <c r="AH127" s="158"/>
      <c r="AI127" s="158"/>
      <c r="AJ127" s="158"/>
      <c r="AK127" s="317"/>
      <c r="AL127" s="319"/>
      <c r="AM127" s="158"/>
      <c r="AN127" s="158"/>
      <c r="AO127" s="158"/>
      <c r="AP127" s="158"/>
      <c r="AQ127" s="158"/>
      <c r="AR127" s="158"/>
      <c r="AS127" s="158"/>
      <c r="AT127" s="158"/>
    </row>
    <row r="128" spans="1:46" ht="30" x14ac:dyDescent="0.4">
      <c r="A128" s="158"/>
      <c r="B128" s="159"/>
      <c r="C128" s="158"/>
      <c r="D128" s="158"/>
      <c r="E128" s="158"/>
      <c r="F128" s="322" t="s">
        <v>356</v>
      </c>
      <c r="G128" s="322" t="s">
        <v>357</v>
      </c>
      <c r="H128" s="158"/>
      <c r="I128" s="158"/>
      <c r="J128" s="158"/>
      <c r="K128" s="158"/>
      <c r="L128" s="158"/>
      <c r="M128" s="158"/>
      <c r="N128" s="158"/>
      <c r="O128" s="158"/>
      <c r="P128" s="158"/>
      <c r="Q128" s="158"/>
      <c r="R128" s="158"/>
      <c r="S128" s="158"/>
      <c r="T128" s="317"/>
      <c r="U128" s="158"/>
      <c r="V128" s="158"/>
      <c r="W128" s="160"/>
      <c r="X128" s="322" t="s">
        <v>358</v>
      </c>
      <c r="Y128" s="323"/>
      <c r="Z128" s="322"/>
      <c r="AA128" s="158" t="s">
        <v>359</v>
      </c>
      <c r="AB128" s="158">
        <f>PI()/180</f>
        <v>1.7453292519943295E-2</v>
      </c>
      <c r="AC128" s="324" t="s">
        <v>245</v>
      </c>
      <c r="AD128" s="325" t="s">
        <v>241</v>
      </c>
      <c r="AE128" s="325"/>
      <c r="AF128" s="325" t="s">
        <v>245</v>
      </c>
      <c r="AG128" s="325" t="s">
        <v>241</v>
      </c>
      <c r="AH128" s="326"/>
      <c r="AI128" s="323"/>
      <c r="AJ128" s="322" t="s">
        <v>360</v>
      </c>
      <c r="AK128" s="158"/>
      <c r="AL128" s="322"/>
      <c r="AM128" s="158" t="s">
        <v>359</v>
      </c>
      <c r="AN128" s="158">
        <f>PI()/180</f>
        <v>1.7453292519943295E-2</v>
      </c>
      <c r="AO128" s="324" t="s">
        <v>245</v>
      </c>
      <c r="AP128" s="325" t="s">
        <v>241</v>
      </c>
      <c r="AQ128" s="325"/>
      <c r="AR128" s="325" t="s">
        <v>245</v>
      </c>
      <c r="AS128" s="325" t="s">
        <v>241</v>
      </c>
      <c r="AT128" s="326"/>
    </row>
    <row r="129" spans="1:46" x14ac:dyDescent="0.2">
      <c r="A129" s="158"/>
      <c r="B129" s="159"/>
      <c r="C129" s="158"/>
      <c r="D129" s="158"/>
      <c r="E129" s="158"/>
      <c r="F129" s="158"/>
      <c r="G129" s="322">
        <v>1</v>
      </c>
      <c r="H129" s="322">
        <f t="shared" ref="H129:R129" si="12">G129+1</f>
        <v>2</v>
      </c>
      <c r="I129" s="322">
        <f t="shared" si="12"/>
        <v>3</v>
      </c>
      <c r="J129" s="322">
        <f t="shared" si="12"/>
        <v>4</v>
      </c>
      <c r="K129" s="322">
        <f t="shared" si="12"/>
        <v>5</v>
      </c>
      <c r="L129" s="322">
        <f t="shared" si="12"/>
        <v>6</v>
      </c>
      <c r="M129" s="322">
        <f t="shared" si="12"/>
        <v>7</v>
      </c>
      <c r="N129" s="322">
        <f t="shared" si="12"/>
        <v>8</v>
      </c>
      <c r="O129" s="322">
        <f t="shared" si="12"/>
        <v>9</v>
      </c>
      <c r="P129" s="322">
        <f t="shared" si="12"/>
        <v>10</v>
      </c>
      <c r="Q129" s="322">
        <f t="shared" si="12"/>
        <v>11</v>
      </c>
      <c r="R129" s="322">
        <f t="shared" si="12"/>
        <v>12</v>
      </c>
      <c r="S129" s="158"/>
      <c r="T129" s="317"/>
      <c r="U129" s="158"/>
      <c r="V129" s="158"/>
      <c r="W129" s="160"/>
      <c r="X129" s="158"/>
      <c r="Y129" s="327"/>
      <c r="Z129" s="324"/>
      <c r="AA129" s="325" t="s">
        <v>361</v>
      </c>
      <c r="AB129" s="326"/>
      <c r="AC129" s="328">
        <v>1.1953348352380402E-2</v>
      </c>
      <c r="AD129" s="158">
        <v>-0.26199747481626184</v>
      </c>
      <c r="AE129" s="158">
        <v>90</v>
      </c>
      <c r="AF129" s="158">
        <v>6.4022784193207836E-4</v>
      </c>
      <c r="AG129" s="158">
        <v>9.9820235319462214E-2</v>
      </c>
      <c r="AH129" s="329">
        <v>90</v>
      </c>
      <c r="AI129" s="327"/>
      <c r="AJ129" s="158"/>
      <c r="AK129" s="158"/>
      <c r="AL129" s="324"/>
      <c r="AM129" s="325" t="s">
        <v>361</v>
      </c>
      <c r="AN129" s="326"/>
      <c r="AO129" s="328">
        <v>1.1087353657277796E-2</v>
      </c>
      <c r="AP129" s="158">
        <v>0.24526666635546435</v>
      </c>
      <c r="AQ129" s="158">
        <v>90</v>
      </c>
      <c r="AR129" s="158">
        <v>1.9420641839720431E-2</v>
      </c>
      <c r="AS129" s="158">
        <v>-0.36331154561631929</v>
      </c>
      <c r="AT129" s="329">
        <v>15</v>
      </c>
    </row>
    <row r="130" spans="1:46" x14ac:dyDescent="0.2">
      <c r="A130" s="158"/>
      <c r="B130" s="159"/>
      <c r="C130" s="158"/>
      <c r="D130" s="158"/>
      <c r="E130" s="158"/>
      <c r="F130" s="158"/>
      <c r="G130" s="158"/>
      <c r="H130" s="158"/>
      <c r="I130" s="158"/>
      <c r="J130" s="158"/>
      <c r="K130" s="158"/>
      <c r="L130" s="158"/>
      <c r="M130" s="158"/>
      <c r="N130" s="158"/>
      <c r="O130" s="158"/>
      <c r="P130" s="158"/>
      <c r="Q130" s="158"/>
      <c r="R130" s="158"/>
      <c r="S130" s="158"/>
      <c r="T130" s="317"/>
      <c r="U130" s="158"/>
      <c r="V130" s="158"/>
      <c r="W130" s="160"/>
      <c r="X130" s="158"/>
      <c r="Y130" s="158"/>
      <c r="Z130" s="328"/>
      <c r="AA130" s="158" t="s">
        <v>362</v>
      </c>
      <c r="AB130" s="329" t="s">
        <v>238</v>
      </c>
      <c r="AC130" s="328">
        <v>1.1953348352380402E-2</v>
      </c>
      <c r="AD130" s="158">
        <v>-0.26199747481626184</v>
      </c>
      <c r="AE130" s="158"/>
      <c r="AF130" s="158">
        <v>6.4022784193207836E-4</v>
      </c>
      <c r="AG130" s="158">
        <v>9.9820235319462214E-2</v>
      </c>
      <c r="AH130" s="329"/>
      <c r="AI130" s="158"/>
      <c r="AJ130" s="158"/>
      <c r="AK130" s="158"/>
      <c r="AL130" s="328"/>
      <c r="AM130" s="158" t="s">
        <v>362</v>
      </c>
      <c r="AN130" s="329" t="s">
        <v>238</v>
      </c>
      <c r="AO130" s="328">
        <v>1.1087353657277796E-2</v>
      </c>
      <c r="AP130" s="158">
        <v>0.24526666635546435</v>
      </c>
      <c r="AQ130" s="158"/>
      <c r="AR130" s="158">
        <v>-6.718819681462161E-3</v>
      </c>
      <c r="AS130" s="158">
        <v>7.4358675761283771E-2</v>
      </c>
      <c r="AT130" s="329">
        <v>90</v>
      </c>
    </row>
    <row r="131" spans="1:46" x14ac:dyDescent="0.2">
      <c r="A131" s="158"/>
      <c r="B131" s="159"/>
      <c r="C131" s="158"/>
      <c r="D131" s="158"/>
      <c r="E131" s="158"/>
      <c r="F131" s="330" t="str">
        <f>[1]Climate!D25</f>
        <v>Radiation North</v>
      </c>
      <c r="G131" s="330">
        <f>[1]Climate!E25</f>
        <v>10</v>
      </c>
      <c r="H131" s="330">
        <f>[1]Climate!F25</f>
        <v>15</v>
      </c>
      <c r="I131" s="330">
        <f>[1]Climate!G25</f>
        <v>26</v>
      </c>
      <c r="J131" s="330">
        <f>[1]Climate!H25</f>
        <v>37</v>
      </c>
      <c r="K131" s="330">
        <f>[1]Climate!I25</f>
        <v>50</v>
      </c>
      <c r="L131" s="330">
        <f>[1]Climate!J25</f>
        <v>55</v>
      </c>
      <c r="M131" s="330">
        <f>[1]Climate!K25</f>
        <v>55</v>
      </c>
      <c r="N131" s="330">
        <f>[1]Climate!L25</f>
        <v>44</v>
      </c>
      <c r="O131" s="330">
        <f>[1]Climate!M25</f>
        <v>30</v>
      </c>
      <c r="P131" s="330">
        <f>[1]Climate!N25</f>
        <v>18</v>
      </c>
      <c r="Q131" s="330">
        <f>[1]Climate!O25</f>
        <v>10</v>
      </c>
      <c r="R131" s="330">
        <f>[1]Climate!P25</f>
        <v>7</v>
      </c>
      <c r="S131" s="158"/>
      <c r="T131" s="317"/>
      <c r="U131" s="158"/>
      <c r="V131" s="158"/>
      <c r="W131" s="160"/>
      <c r="X131" s="158"/>
      <c r="Y131" s="158"/>
      <c r="Z131" s="328" t="s">
        <v>363</v>
      </c>
      <c r="AA131" s="158">
        <f>IF(H96&lt;=$AE$129,$AC$129*H96+$AD$129,$AC$130*H96+$AD$130)</f>
        <v>0.35122124900920521</v>
      </c>
      <c r="AB131" s="329">
        <f>IF(H96&lt;=$AH$129,$AF$129*H96^2+$AG$129,$AF$130*H96+$AG$130)</f>
        <v>1.7847671326705037</v>
      </c>
      <c r="AC131" s="328">
        <v>1.476536037986512E-3</v>
      </c>
      <c r="AD131" s="158">
        <v>0.49084860211026732</v>
      </c>
      <c r="AE131" s="158">
        <v>90</v>
      </c>
      <c r="AF131" s="158">
        <v>6.3964052469070304E-3</v>
      </c>
      <c r="AG131" s="158">
        <v>0.27619296292944795</v>
      </c>
      <c r="AH131" s="329">
        <v>90</v>
      </c>
      <c r="AI131" s="158"/>
      <c r="AJ131" s="158"/>
      <c r="AK131" s="158"/>
      <c r="AL131" s="328" t="s">
        <v>363</v>
      </c>
      <c r="AM131" s="158">
        <f>IF(H96&lt;=$AQ$129,$AO$129*H96+$AP$129,$AO$130*H96+$AP$130)</f>
        <v>0.81405899632747258</v>
      </c>
      <c r="AN131" s="329">
        <f>IF(H96&lt;=$AT$129,$AR$129*H96+$AS$129,$AR$130*H96+$AS$130)</f>
        <v>-0.27032349271740652</v>
      </c>
      <c r="AO131" s="328">
        <v>-3.5781100327875529E-4</v>
      </c>
      <c r="AP131" s="158">
        <v>0.43973753607093846</v>
      </c>
      <c r="AQ131" s="158">
        <v>90</v>
      </c>
      <c r="AR131" s="158">
        <v>-1.8923171163629567E-3</v>
      </c>
      <c r="AS131" s="158">
        <v>-0.25147882786208614</v>
      </c>
      <c r="AT131" s="329">
        <v>90</v>
      </c>
    </row>
    <row r="132" spans="1:46" x14ac:dyDescent="0.2">
      <c r="A132" s="158"/>
      <c r="B132" s="159"/>
      <c r="C132" s="158"/>
      <c r="D132" s="158"/>
      <c r="E132" s="158"/>
      <c r="F132" s="330" t="str">
        <f>[1]Climate!D26</f>
        <v>Radiation East</v>
      </c>
      <c r="G132" s="330">
        <f>[1]Climate!E26</f>
        <v>13</v>
      </c>
      <c r="H132" s="330">
        <f>[1]Climate!F26</f>
        <v>26</v>
      </c>
      <c r="I132" s="330">
        <f>[1]Climate!G26</f>
        <v>41</v>
      </c>
      <c r="J132" s="330">
        <f>[1]Climate!H26</f>
        <v>67</v>
      </c>
      <c r="K132" s="330">
        <f>[1]Climate!I26</f>
        <v>83</v>
      </c>
      <c r="L132" s="330">
        <f>[1]Climate!J26</f>
        <v>81</v>
      </c>
      <c r="M132" s="330">
        <f>[1]Climate!K26</f>
        <v>83</v>
      </c>
      <c r="N132" s="330">
        <f>[1]Climate!L26</f>
        <v>75</v>
      </c>
      <c r="O132" s="330">
        <f>[1]Climate!M26</f>
        <v>52</v>
      </c>
      <c r="P132" s="330">
        <f>[1]Climate!N26</f>
        <v>32</v>
      </c>
      <c r="Q132" s="330">
        <f>[1]Climate!O26</f>
        <v>15</v>
      </c>
      <c r="R132" s="330">
        <f>[1]Climate!P26</f>
        <v>9</v>
      </c>
      <c r="S132" s="158"/>
      <c r="T132" s="317"/>
      <c r="U132" s="158"/>
      <c r="V132" s="158"/>
      <c r="W132" s="160"/>
      <c r="X132" s="158"/>
      <c r="Y132" s="158"/>
      <c r="Z132" s="328" t="s">
        <v>364</v>
      </c>
      <c r="AA132" s="158">
        <f>IF(H96&lt;=$AE$131,$AC$131*H96+$AD$131,$AC$132*H96+$AD$132)</f>
        <v>0.56659637739501334</v>
      </c>
      <c r="AB132" s="329">
        <f>IF(H96&lt;=$AH$131,$AF$131*H96+$AG$131,$AF$132*H96+$AG$132)</f>
        <v>0.60433494850102554</v>
      </c>
      <c r="AC132" s="328">
        <v>1.476536037986512E-3</v>
      </c>
      <c r="AD132" s="158">
        <v>0.49084860211026732</v>
      </c>
      <c r="AE132" s="158"/>
      <c r="AF132" s="158">
        <v>6.3964052469070304E-3</v>
      </c>
      <c r="AG132" s="158">
        <v>0.27619296292944795</v>
      </c>
      <c r="AH132" s="329"/>
      <c r="AI132" s="158"/>
      <c r="AJ132" s="158"/>
      <c r="AK132" s="158"/>
      <c r="AL132" s="328" t="s">
        <v>364</v>
      </c>
      <c r="AM132" s="158">
        <f>IF(H96&lt;=$AQ$131,$AO$131*H96+$AP$131,$AO$132*H96+$AP$132)</f>
        <v>0.42138147379173502</v>
      </c>
      <c r="AN132" s="329">
        <f>IF(H96&lt;=$AT$131,$AR$131*H96+$AS$131,$AR$132*H96+$AS$132)</f>
        <v>-0.34855658824862218</v>
      </c>
      <c r="AO132" s="328">
        <v>-3.5781100327875529E-4</v>
      </c>
      <c r="AP132" s="158">
        <v>0.43973753607093846</v>
      </c>
      <c r="AQ132" s="158"/>
      <c r="AR132" s="158">
        <v>-1.8923171163629567E-3</v>
      </c>
      <c r="AS132" s="158">
        <v>-0.25147882786208614</v>
      </c>
      <c r="AT132" s="329"/>
    </row>
    <row r="133" spans="1:46" x14ac:dyDescent="0.2">
      <c r="A133" s="158"/>
      <c r="B133" s="159"/>
      <c r="C133" s="158"/>
      <c r="D133" s="158"/>
      <c r="E133" s="158"/>
      <c r="F133" s="330" t="str">
        <f>[1]Climate!D27</f>
        <v>Radiation South</v>
      </c>
      <c r="G133" s="330">
        <f>[1]Climate!E27</f>
        <v>29</v>
      </c>
      <c r="H133" s="330">
        <f>[1]Climate!F27</f>
        <v>59</v>
      </c>
      <c r="I133" s="330">
        <f>[1]Climate!G27</f>
        <v>66</v>
      </c>
      <c r="J133" s="330">
        <f>[1]Climate!H27</f>
        <v>83</v>
      </c>
      <c r="K133" s="330">
        <f>[1]Climate!I27</f>
        <v>85</v>
      </c>
      <c r="L133" s="330">
        <f>[1]Climate!J27</f>
        <v>76</v>
      </c>
      <c r="M133" s="330">
        <f>[1]Climate!K27</f>
        <v>80</v>
      </c>
      <c r="N133" s="330">
        <f>[1]Climate!L27</f>
        <v>86</v>
      </c>
      <c r="O133" s="330">
        <f>[1]Climate!M27</f>
        <v>80</v>
      </c>
      <c r="P133" s="330">
        <f>[1]Climate!N27</f>
        <v>63</v>
      </c>
      <c r="Q133" s="330">
        <f>[1]Climate!O27</f>
        <v>32</v>
      </c>
      <c r="R133" s="330">
        <f>[1]Climate!P27</f>
        <v>21</v>
      </c>
      <c r="S133" s="158"/>
      <c r="T133" s="317"/>
      <c r="U133" s="158"/>
      <c r="V133" s="158"/>
      <c r="W133" s="160"/>
      <c r="X133" s="158"/>
      <c r="Y133" s="158"/>
      <c r="Z133" s="331" t="s">
        <v>365</v>
      </c>
      <c r="AA133" s="332">
        <f>IF(H96&lt;=$AE$133,$AC$133*H96+$AD$133,$AC$134*H96+$AD$134)</f>
        <v>0.81663649148490502</v>
      </c>
      <c r="AB133" s="333">
        <f>IF(H96&lt;=$AH$133,$AF$133*H96+$AG$133,$AF$134*H96+$AG$134)</f>
        <v>0.49934913426984767</v>
      </c>
      <c r="AC133" s="328">
        <v>-1.3075626952359747E-3</v>
      </c>
      <c r="AD133" s="158">
        <v>0.88371576531320573</v>
      </c>
      <c r="AE133" s="158">
        <v>90</v>
      </c>
      <c r="AF133" s="158">
        <v>5.6353488026687076E-4</v>
      </c>
      <c r="AG133" s="158">
        <v>0.47043923137727695</v>
      </c>
      <c r="AH133" s="329">
        <v>90</v>
      </c>
      <c r="AI133" s="158"/>
      <c r="AJ133" s="158"/>
      <c r="AK133" s="158"/>
      <c r="AL133" s="331" t="s">
        <v>365</v>
      </c>
      <c r="AM133" s="332">
        <f>IF(H96&lt;=$AQ$133,$AO$133*H96+$AP$133,$AO$134*H96+$AP$134)</f>
        <v>0.15139452184232538</v>
      </c>
      <c r="AN133" s="333">
        <f>IF(H96&lt;=$AT$133,$AR$133*H96+$AS$133,$AR$134*H96+$AS$134)</f>
        <v>-0.29552017822586157</v>
      </c>
      <c r="AO133" s="328">
        <v>-2.1768375324438191E-2</v>
      </c>
      <c r="AP133" s="158">
        <v>0.81389146757531972</v>
      </c>
      <c r="AQ133" s="158">
        <v>30</v>
      </c>
      <c r="AR133" s="158">
        <v>7.1118355208185796E-3</v>
      </c>
      <c r="AS133" s="158">
        <v>-0.1835336484274932</v>
      </c>
      <c r="AT133" s="329">
        <v>15</v>
      </c>
    </row>
    <row r="134" spans="1:46" x14ac:dyDescent="0.2">
      <c r="A134" s="158"/>
      <c r="B134" s="159"/>
      <c r="C134" s="158"/>
      <c r="D134" s="158"/>
      <c r="E134" s="158"/>
      <c r="F134" s="330" t="str">
        <f>[1]Climate!D28</f>
        <v>Radiation West</v>
      </c>
      <c r="G134" s="330">
        <f>[1]Climate!E28</f>
        <v>14</v>
      </c>
      <c r="H134" s="330">
        <f>[1]Climate!F28</f>
        <v>28</v>
      </c>
      <c r="I134" s="330">
        <f>[1]Climate!G28</f>
        <v>44</v>
      </c>
      <c r="J134" s="330">
        <f>[1]Climate!H28</f>
        <v>66</v>
      </c>
      <c r="K134" s="330">
        <f>[1]Climate!I28</f>
        <v>82</v>
      </c>
      <c r="L134" s="330">
        <f>[1]Climate!J28</f>
        <v>80</v>
      </c>
      <c r="M134" s="330">
        <f>[1]Climate!K28</f>
        <v>83</v>
      </c>
      <c r="N134" s="330">
        <f>[1]Climate!L28</f>
        <v>73</v>
      </c>
      <c r="O134" s="330">
        <f>[1]Climate!M28</f>
        <v>55</v>
      </c>
      <c r="P134" s="330">
        <f>[1]Climate!N28</f>
        <v>34</v>
      </c>
      <c r="Q134" s="330">
        <f>[1]Climate!O28</f>
        <v>16</v>
      </c>
      <c r="R134" s="330">
        <f>[1]Climate!P28</f>
        <v>10</v>
      </c>
      <c r="S134" s="158"/>
      <c r="T134" s="317"/>
      <c r="U134" s="158"/>
      <c r="V134" s="158"/>
      <c r="W134" s="160"/>
      <c r="X134" s="158"/>
      <c r="Y134" s="158"/>
      <c r="Z134" s="158"/>
      <c r="AA134" s="158"/>
      <c r="AB134" s="158"/>
      <c r="AC134" s="331">
        <v>-1.3075626952359747E-3</v>
      </c>
      <c r="AD134" s="332">
        <v>0.88371576531320573</v>
      </c>
      <c r="AE134" s="332"/>
      <c r="AF134" s="332">
        <v>5.6353488026687076E-4</v>
      </c>
      <c r="AG134" s="332">
        <v>0.47043923137727695</v>
      </c>
      <c r="AH134" s="333"/>
      <c r="AI134" s="158"/>
      <c r="AJ134" s="158"/>
      <c r="AK134" s="158"/>
      <c r="AL134" s="158"/>
      <c r="AM134" s="158"/>
      <c r="AN134" s="158"/>
      <c r="AO134" s="331">
        <v>1.7763638261344345E-3</v>
      </c>
      <c r="AP134" s="332">
        <v>6.0265281197802764E-2</v>
      </c>
      <c r="AQ134" s="332">
        <v>90</v>
      </c>
      <c r="AR134" s="332">
        <v>-6.5130761929283361E-3</v>
      </c>
      <c r="AS134" s="332">
        <v>3.8607143547555012E-2</v>
      </c>
      <c r="AT134" s="333">
        <v>90</v>
      </c>
    </row>
    <row r="135" spans="1:46" x14ac:dyDescent="0.2">
      <c r="A135" s="158"/>
      <c r="B135" s="159"/>
      <c r="C135" s="158"/>
      <c r="D135" s="158"/>
      <c r="E135" s="158"/>
      <c r="F135" s="330" t="str">
        <f>[1]Climate!D29</f>
        <v>Horizontal radiation</v>
      </c>
      <c r="G135" s="330">
        <f>[1]Climate!E29</f>
        <v>21</v>
      </c>
      <c r="H135" s="330">
        <f>[1]Climate!F29</f>
        <v>40</v>
      </c>
      <c r="I135" s="330">
        <f>[1]Climate!G29</f>
        <v>65</v>
      </c>
      <c r="J135" s="330">
        <f>[1]Climate!H29</f>
        <v>108</v>
      </c>
      <c r="K135" s="330">
        <f>[1]Climate!I29</f>
        <v>142</v>
      </c>
      <c r="L135" s="330">
        <f>[1]Climate!J29</f>
        <v>141</v>
      </c>
      <c r="M135" s="330">
        <f>[1]Climate!K29</f>
        <v>144</v>
      </c>
      <c r="N135" s="330">
        <f>[1]Climate!L29</f>
        <v>126</v>
      </c>
      <c r="O135" s="330">
        <f>[1]Climate!M29</f>
        <v>87</v>
      </c>
      <c r="P135" s="330">
        <f>[1]Climate!N29</f>
        <v>50</v>
      </c>
      <c r="Q135" s="330">
        <f>[1]Climate!O29</f>
        <v>23</v>
      </c>
      <c r="R135" s="330">
        <f>[1]Climate!P29</f>
        <v>15</v>
      </c>
      <c r="S135" s="158"/>
      <c r="T135" s="317"/>
      <c r="U135" s="158"/>
      <c r="V135" s="158"/>
      <c r="W135" s="160"/>
      <c r="X135" s="158"/>
      <c r="Y135" s="158"/>
      <c r="Z135" s="324"/>
      <c r="AA135" s="325" t="s">
        <v>366</v>
      </c>
      <c r="AB135" s="326"/>
      <c r="AC135" s="324" t="s">
        <v>245</v>
      </c>
      <c r="AD135" s="325" t="s">
        <v>241</v>
      </c>
      <c r="AE135" s="325"/>
      <c r="AF135" s="325"/>
      <c r="AG135" s="325"/>
      <c r="AH135" s="326"/>
      <c r="AI135" s="158"/>
      <c r="AJ135" s="158"/>
      <c r="AK135" s="158"/>
      <c r="AL135" s="324"/>
      <c r="AM135" s="325" t="s">
        <v>366</v>
      </c>
      <c r="AN135" s="326"/>
      <c r="AO135" s="324" t="s">
        <v>245</v>
      </c>
      <c r="AP135" s="325" t="s">
        <v>241</v>
      </c>
      <c r="AQ135" s="325"/>
      <c r="AR135" s="325"/>
      <c r="AS135" s="325"/>
      <c r="AT135" s="326"/>
    </row>
    <row r="136" spans="1:46" x14ac:dyDescent="0.2">
      <c r="A136" s="158"/>
      <c r="B136" s="159"/>
      <c r="C136" s="158"/>
      <c r="D136" s="158"/>
      <c r="E136" s="158"/>
      <c r="F136" s="158" t="s">
        <v>367</v>
      </c>
      <c r="G136" s="158">
        <f t="shared" ref="G136:R136" si="13">G135*$M$127</f>
        <v>2.226</v>
      </c>
      <c r="H136" s="158">
        <f t="shared" si="13"/>
        <v>4.24</v>
      </c>
      <c r="I136" s="158">
        <f t="shared" si="13"/>
        <v>6.89</v>
      </c>
      <c r="J136" s="158">
        <f t="shared" si="13"/>
        <v>11.448</v>
      </c>
      <c r="K136" s="158">
        <f t="shared" si="13"/>
        <v>15.052</v>
      </c>
      <c r="L136" s="158">
        <f t="shared" si="13"/>
        <v>14.946</v>
      </c>
      <c r="M136" s="158">
        <f t="shared" si="13"/>
        <v>15.263999999999999</v>
      </c>
      <c r="N136" s="158">
        <f t="shared" si="13"/>
        <v>13.356</v>
      </c>
      <c r="O136" s="158">
        <f t="shared" si="13"/>
        <v>9.2219999999999995</v>
      </c>
      <c r="P136" s="158">
        <f t="shared" si="13"/>
        <v>5.3</v>
      </c>
      <c r="Q136" s="158">
        <f t="shared" si="13"/>
        <v>2.4379999999999997</v>
      </c>
      <c r="R136" s="158">
        <f t="shared" si="13"/>
        <v>1.5899999999999999</v>
      </c>
      <c r="S136" s="158"/>
      <c r="T136" s="317"/>
      <c r="U136" s="158"/>
      <c r="V136" s="158"/>
      <c r="W136" s="160"/>
      <c r="X136" s="158"/>
      <c r="Y136" s="158"/>
      <c r="Z136" s="328"/>
      <c r="AA136" s="158" t="s">
        <v>362</v>
      </c>
      <c r="AB136" s="329" t="s">
        <v>238</v>
      </c>
      <c r="AC136" s="328">
        <v>-1.5320157451270313E-3</v>
      </c>
      <c r="AD136" s="158">
        <v>0.15105765980870897</v>
      </c>
      <c r="AE136" s="158">
        <v>90</v>
      </c>
      <c r="AF136" s="158">
        <v>2.4999999999999999E-7</v>
      </c>
      <c r="AG136" s="158">
        <v>0.66270663754736892</v>
      </c>
      <c r="AH136" s="329">
        <v>90</v>
      </c>
      <c r="AI136" s="158"/>
      <c r="AJ136" s="158"/>
      <c r="AK136" s="158"/>
      <c r="AL136" s="328"/>
      <c r="AM136" s="158" t="s">
        <v>362</v>
      </c>
      <c r="AN136" s="329" t="s">
        <v>238</v>
      </c>
      <c r="AO136" s="328">
        <v>-5.4974558955952898E-3</v>
      </c>
      <c r="AP136" s="158">
        <v>0.59156278583789668</v>
      </c>
      <c r="AQ136" s="158">
        <v>15</v>
      </c>
      <c r="AR136" s="158">
        <v>3.4365418641247134E-2</v>
      </c>
      <c r="AS136" s="158">
        <v>-1.4973023970978698</v>
      </c>
      <c r="AT136" s="329">
        <v>30</v>
      </c>
    </row>
    <row r="137" spans="1:46" x14ac:dyDescent="0.2">
      <c r="A137" s="158"/>
      <c r="B137" s="159"/>
      <c r="C137" s="158"/>
      <c r="D137" s="158"/>
      <c r="E137" s="158"/>
      <c r="F137" s="158"/>
      <c r="G137" s="158"/>
      <c r="H137" s="158"/>
      <c r="I137" s="158"/>
      <c r="J137" s="158"/>
      <c r="K137" s="158"/>
      <c r="L137" s="158"/>
      <c r="M137" s="158"/>
      <c r="N137" s="158"/>
      <c r="O137" s="158"/>
      <c r="P137" s="158"/>
      <c r="Q137" s="158"/>
      <c r="R137" s="158"/>
      <c r="S137" s="158"/>
      <c r="T137" s="317"/>
      <c r="U137" s="158"/>
      <c r="V137" s="158"/>
      <c r="W137" s="160"/>
      <c r="X137" s="158"/>
      <c r="Y137" s="158"/>
      <c r="Z137" s="328" t="s">
        <v>363</v>
      </c>
      <c r="AA137" s="158">
        <f>IF(H96&lt;=$AE$136,$AC$136*H96+$AD$136,$AC$137*H96+$AD$137)</f>
        <v>7.2463720067947129E-2</v>
      </c>
      <c r="AB137" s="329">
        <f>IF(H96&lt;=$AH$136,$AF$136*H96^4+$AG$136,$AF$137*H96+$AG$137)</f>
        <v>2.3942897112169552</v>
      </c>
      <c r="AC137" s="328">
        <v>-1.5320157451270313E-3</v>
      </c>
      <c r="AD137" s="158">
        <v>0.15105765980870897</v>
      </c>
      <c r="AE137" s="158"/>
      <c r="AF137" s="158">
        <v>2.4999999999999999E-7</v>
      </c>
      <c r="AG137" s="158">
        <v>0.66270663754736892</v>
      </c>
      <c r="AH137" s="329"/>
      <c r="AI137" s="158"/>
      <c r="AJ137" s="158"/>
      <c r="AK137" s="158"/>
      <c r="AL137" s="328" t="s">
        <v>363</v>
      </c>
      <c r="AM137" s="158">
        <f>IF(H96&lt;=$AQ$136,$AO$136*H96+$AP$136,$AO$137*H96+$AP$137)</f>
        <v>0.85427567574282637</v>
      </c>
      <c r="AN137" s="329">
        <f>IF(H96&lt;=$AT$136,$AR$136*H96+$AS$136,$AR$137*H96+$AS$137)</f>
        <v>-0.44670440508408527</v>
      </c>
      <c r="AO137" s="328">
        <v>9.2458543394668535E-3</v>
      </c>
      <c r="AP137" s="158">
        <v>0.3799541022738373</v>
      </c>
      <c r="AQ137" s="158">
        <v>90</v>
      </c>
      <c r="AR137" s="158">
        <v>-7.993084161015386E-3</v>
      </c>
      <c r="AS137" s="158">
        <v>-3.6651194539834966E-2</v>
      </c>
      <c r="AT137" s="329">
        <v>90</v>
      </c>
    </row>
    <row r="138" spans="1:46" x14ac:dyDescent="0.2">
      <c r="A138" s="158"/>
      <c r="B138" s="159"/>
      <c r="C138" s="158"/>
      <c r="D138" s="158"/>
      <c r="E138" s="317" t="s">
        <v>368</v>
      </c>
      <c r="F138" s="158" t="s">
        <v>369</v>
      </c>
      <c r="G138" s="158">
        <f t="shared" ref="G138:R138" si="14">(G135+G136)/4+(G134+G132)/4</f>
        <v>12.5565</v>
      </c>
      <c r="H138" s="158">
        <f t="shared" si="14"/>
        <v>24.560000000000002</v>
      </c>
      <c r="I138" s="158">
        <f t="shared" si="14"/>
        <v>39.222499999999997</v>
      </c>
      <c r="J138" s="158">
        <f t="shared" si="14"/>
        <v>63.112000000000002</v>
      </c>
      <c r="K138" s="158">
        <f t="shared" si="14"/>
        <v>80.513000000000005</v>
      </c>
      <c r="L138" s="158">
        <f t="shared" si="14"/>
        <v>79.236500000000007</v>
      </c>
      <c r="M138" s="158">
        <f t="shared" si="14"/>
        <v>81.316000000000003</v>
      </c>
      <c r="N138" s="158">
        <f t="shared" si="14"/>
        <v>71.838999999999999</v>
      </c>
      <c r="O138" s="158">
        <f t="shared" si="14"/>
        <v>50.805499999999995</v>
      </c>
      <c r="P138" s="158">
        <f t="shared" si="14"/>
        <v>30.324999999999999</v>
      </c>
      <c r="Q138" s="158">
        <f t="shared" si="14"/>
        <v>14.109500000000001</v>
      </c>
      <c r="R138" s="158">
        <f t="shared" si="14"/>
        <v>8.8975000000000009</v>
      </c>
      <c r="S138" s="158"/>
      <c r="T138" s="317"/>
      <c r="U138" s="158"/>
      <c r="V138" s="158"/>
      <c r="W138" s="160"/>
      <c r="X138" s="158"/>
      <c r="Y138" s="158"/>
      <c r="Z138" s="328" t="s">
        <v>364</v>
      </c>
      <c r="AA138" s="158">
        <f>IF(H96&lt;=$AE$138,$AC$138*H96+$AD$138,$AC$141*H96+$AD$141)</f>
        <v>0.82105208288194209</v>
      </c>
      <c r="AB138" s="329">
        <f>IF(H96&lt;=$AH$138,$AF$138*H96+$AG$138,$AF$141*H96+$AG$141)</f>
        <v>-1.1772236380332175</v>
      </c>
      <c r="AC138" s="328">
        <v>1.0817999549110266E-3</v>
      </c>
      <c r="AD138" s="158">
        <v>0.76555466339505152</v>
      </c>
      <c r="AE138" s="158">
        <v>90</v>
      </c>
      <c r="AF138" s="158">
        <v>-9.5713078073730497E-3</v>
      </c>
      <c r="AG138" s="158">
        <v>-0.68620597620717261</v>
      </c>
      <c r="AH138" s="329">
        <v>90</v>
      </c>
      <c r="AI138" s="158"/>
      <c r="AJ138" s="158"/>
      <c r="AK138" s="158"/>
      <c r="AL138" s="328" t="s">
        <v>364</v>
      </c>
      <c r="AM138" s="158">
        <f>IF(H96&lt;=$AQ$138,$AO$138*H96+$AP$138,$AO$141*H96+$AP$141)</f>
        <v>0.79923565094135407</v>
      </c>
      <c r="AN138" s="329">
        <f>IF(H96&lt;=$AT$138,$AR$138*H96+$AS$138,$AR$141*H96+$AS$141)</f>
        <v>-0.90350121946323136</v>
      </c>
      <c r="AO138" s="328">
        <v>6.8723123395087371E-4</v>
      </c>
      <c r="AP138" s="158">
        <v>0.76398000140844025</v>
      </c>
      <c r="AQ138" s="158">
        <v>90</v>
      </c>
      <c r="AR138" s="158">
        <v>-3.6876129145110492E-3</v>
      </c>
      <c r="AS138" s="158">
        <v>-0.71432298933589999</v>
      </c>
      <c r="AT138" s="329">
        <v>90</v>
      </c>
    </row>
    <row r="139" spans="1:46" x14ac:dyDescent="0.2">
      <c r="A139" s="158"/>
      <c r="B139" s="159"/>
      <c r="C139" s="158"/>
      <c r="D139" s="158"/>
      <c r="E139" s="317"/>
      <c r="F139" s="158" t="s">
        <v>370</v>
      </c>
      <c r="G139" s="158">
        <f t="shared" ref="G139:R139" si="15">(G135-G136)/2</f>
        <v>9.3870000000000005</v>
      </c>
      <c r="H139" s="158">
        <f t="shared" si="15"/>
        <v>17.88</v>
      </c>
      <c r="I139" s="158">
        <f t="shared" si="15"/>
        <v>29.055</v>
      </c>
      <c r="J139" s="158">
        <f t="shared" si="15"/>
        <v>48.275999999999996</v>
      </c>
      <c r="K139" s="158">
        <f t="shared" si="15"/>
        <v>63.474000000000004</v>
      </c>
      <c r="L139" s="158">
        <f t="shared" si="15"/>
        <v>63.027000000000001</v>
      </c>
      <c r="M139" s="158">
        <f t="shared" si="15"/>
        <v>64.367999999999995</v>
      </c>
      <c r="N139" s="158">
        <f t="shared" si="15"/>
        <v>56.322000000000003</v>
      </c>
      <c r="O139" s="158">
        <f t="shared" si="15"/>
        <v>38.889000000000003</v>
      </c>
      <c r="P139" s="158">
        <f t="shared" si="15"/>
        <v>22.35</v>
      </c>
      <c r="Q139" s="158">
        <f t="shared" si="15"/>
        <v>10.281000000000001</v>
      </c>
      <c r="R139" s="158">
        <f t="shared" si="15"/>
        <v>6.7050000000000001</v>
      </c>
      <c r="S139" s="158"/>
      <c r="T139" s="317"/>
      <c r="U139" s="158"/>
      <c r="V139" s="158"/>
      <c r="W139" s="160"/>
      <c r="X139" s="158"/>
      <c r="Y139" s="158"/>
      <c r="Z139" s="328"/>
      <c r="AA139" s="158"/>
      <c r="AB139" s="329"/>
      <c r="AC139" s="328"/>
      <c r="AD139" s="158"/>
      <c r="AE139" s="158"/>
      <c r="AF139" s="158"/>
      <c r="AG139" s="158"/>
      <c r="AH139" s="329"/>
      <c r="AI139" s="158"/>
      <c r="AJ139" s="158"/>
      <c r="AK139" s="158"/>
      <c r="AL139" s="328"/>
      <c r="AM139" s="158"/>
      <c r="AN139" s="329"/>
      <c r="AO139" s="328"/>
      <c r="AP139" s="158"/>
      <c r="AQ139" s="158"/>
      <c r="AR139" s="158"/>
      <c r="AS139" s="158"/>
      <c r="AT139" s="329"/>
    </row>
    <row r="140" spans="1:46" x14ac:dyDescent="0.2">
      <c r="A140" s="158"/>
      <c r="B140" s="159"/>
      <c r="C140" s="158"/>
      <c r="D140" s="158"/>
      <c r="E140" s="317"/>
      <c r="F140" s="158" t="s">
        <v>371</v>
      </c>
      <c r="G140" s="158">
        <f t="shared" ref="G140:R140" si="16">(G135+G136)/4-(G134+G132)/4</f>
        <v>-0.94350000000000023</v>
      </c>
      <c r="H140" s="158">
        <f t="shared" si="16"/>
        <v>-2.4399999999999995</v>
      </c>
      <c r="I140" s="158">
        <f t="shared" si="16"/>
        <v>-3.2774999999999999</v>
      </c>
      <c r="J140" s="158">
        <f t="shared" si="16"/>
        <v>-3.3879999999999981</v>
      </c>
      <c r="K140" s="158">
        <f t="shared" si="16"/>
        <v>-1.9870000000000019</v>
      </c>
      <c r="L140" s="158">
        <f t="shared" si="16"/>
        <v>-1.2635000000000005</v>
      </c>
      <c r="M140" s="158">
        <f t="shared" si="16"/>
        <v>-1.6839999999999975</v>
      </c>
      <c r="N140" s="158">
        <f t="shared" si="16"/>
        <v>-2.1610000000000014</v>
      </c>
      <c r="O140" s="158">
        <f t="shared" si="16"/>
        <v>-2.6945000000000014</v>
      </c>
      <c r="P140" s="158">
        <f t="shared" si="16"/>
        <v>-2.6750000000000007</v>
      </c>
      <c r="Q140" s="158">
        <f t="shared" si="16"/>
        <v>-1.3905000000000003</v>
      </c>
      <c r="R140" s="158">
        <f t="shared" si="16"/>
        <v>-0.60250000000000004</v>
      </c>
      <c r="S140" s="158"/>
      <c r="T140" s="317"/>
      <c r="U140" s="158"/>
      <c r="V140" s="158"/>
      <c r="W140" s="160"/>
      <c r="X140" s="158"/>
      <c r="Y140" s="158"/>
      <c r="Z140" s="328"/>
      <c r="AA140" s="158"/>
      <c r="AB140" s="329"/>
      <c r="AC140" s="328"/>
      <c r="AD140" s="158"/>
      <c r="AE140" s="158"/>
      <c r="AF140" s="158"/>
      <c r="AG140" s="158"/>
      <c r="AH140" s="329"/>
      <c r="AI140" s="158"/>
      <c r="AJ140" s="158"/>
      <c r="AK140" s="158"/>
      <c r="AL140" s="328"/>
      <c r="AM140" s="158"/>
      <c r="AN140" s="329"/>
      <c r="AO140" s="328"/>
      <c r="AP140" s="158"/>
      <c r="AQ140" s="158"/>
      <c r="AR140" s="158"/>
      <c r="AS140" s="158"/>
      <c r="AT140" s="329"/>
    </row>
    <row r="141" spans="1:46" x14ac:dyDescent="0.2">
      <c r="A141" s="158"/>
      <c r="B141" s="159"/>
      <c r="C141" s="158"/>
      <c r="D141" s="158"/>
      <c r="E141" s="317"/>
      <c r="F141" s="158" t="s">
        <v>372</v>
      </c>
      <c r="G141" s="158">
        <f t="shared" ref="G141:R141" si="17">(G134-G132)/2</f>
        <v>0.5</v>
      </c>
      <c r="H141" s="158">
        <f t="shared" si="17"/>
        <v>1</v>
      </c>
      <c r="I141" s="158">
        <f t="shared" si="17"/>
        <v>1.5</v>
      </c>
      <c r="J141" s="158">
        <f t="shared" si="17"/>
        <v>-0.5</v>
      </c>
      <c r="K141" s="158">
        <f t="shared" si="17"/>
        <v>-0.5</v>
      </c>
      <c r="L141" s="158">
        <f t="shared" si="17"/>
        <v>-0.5</v>
      </c>
      <c r="M141" s="158">
        <f t="shared" si="17"/>
        <v>0</v>
      </c>
      <c r="N141" s="158">
        <f t="shared" si="17"/>
        <v>-1</v>
      </c>
      <c r="O141" s="158">
        <f t="shared" si="17"/>
        <v>1.5</v>
      </c>
      <c r="P141" s="158">
        <f t="shared" si="17"/>
        <v>1</v>
      </c>
      <c r="Q141" s="158">
        <f t="shared" si="17"/>
        <v>0.5</v>
      </c>
      <c r="R141" s="158">
        <f t="shared" si="17"/>
        <v>0.5</v>
      </c>
      <c r="S141" s="158"/>
      <c r="T141" s="317"/>
      <c r="U141" s="158"/>
      <c r="V141" s="158"/>
      <c r="W141" s="160"/>
      <c r="X141" s="158"/>
      <c r="Y141" s="158"/>
      <c r="Z141" s="331" t="s">
        <v>365</v>
      </c>
      <c r="AA141" s="332">
        <f>IF(H96&lt;=$AE$142,$AC$142*H96+$AD$142,$AC$143*H96+$AD$143)</f>
        <v>0.63074512244859116</v>
      </c>
      <c r="AB141" s="333">
        <f>IF(H96&lt;=$AH$142,$AF$142*H96+$AG$142,$AF$143*H96+$AG$143)</f>
        <v>-1.3931817087415914</v>
      </c>
      <c r="AC141" s="328">
        <v>1.0817999549110266E-3</v>
      </c>
      <c r="AD141" s="158">
        <v>0.76555466339505152</v>
      </c>
      <c r="AE141" s="158"/>
      <c r="AF141" s="158">
        <v>-9.5713078073730497E-3</v>
      </c>
      <c r="AG141" s="158">
        <v>-0.68620597620717261</v>
      </c>
      <c r="AH141" s="329"/>
      <c r="AI141" s="158"/>
      <c r="AJ141" s="158"/>
      <c r="AK141" s="158"/>
      <c r="AL141" s="331" t="s">
        <v>365</v>
      </c>
      <c r="AM141" s="332">
        <f>IF(H96&lt;=$AQ$142,$AO$142*H96+$AP$142,$AO$143*H96+$AP$143)</f>
        <v>0.57935925111479847</v>
      </c>
      <c r="AN141" s="333">
        <f>IF(H96&lt;=$AT$142,$AR$142*H96+$AS$142,$AR$143*H96+$AS$143)</f>
        <v>-1.4390912432102947</v>
      </c>
      <c r="AO141" s="328">
        <v>6.8723123395087371E-4</v>
      </c>
      <c r="AP141" s="158">
        <v>0.76398000140844025</v>
      </c>
      <c r="AQ141" s="158"/>
      <c r="AR141" s="158">
        <v>-3.6876129145110492E-3</v>
      </c>
      <c r="AS141" s="158">
        <v>-0.71432298933589999</v>
      </c>
      <c r="AT141" s="329"/>
    </row>
    <row r="142" spans="1:46" x14ac:dyDescent="0.2">
      <c r="A142" s="158"/>
      <c r="B142" s="159"/>
      <c r="C142" s="158"/>
      <c r="D142" s="158"/>
      <c r="E142" s="317" t="s">
        <v>373</v>
      </c>
      <c r="F142" s="158" t="s">
        <v>369</v>
      </c>
      <c r="G142" s="158">
        <f t="shared" ref="G142:R142" si="18">0.25*(G131+G133+G135+G136)</f>
        <v>15.5565</v>
      </c>
      <c r="H142" s="158">
        <f t="shared" si="18"/>
        <v>29.56</v>
      </c>
      <c r="I142" s="158">
        <f t="shared" si="18"/>
        <v>40.972499999999997</v>
      </c>
      <c r="J142" s="158">
        <f t="shared" si="18"/>
        <v>59.862000000000002</v>
      </c>
      <c r="K142" s="158">
        <f t="shared" si="18"/>
        <v>73.013000000000005</v>
      </c>
      <c r="L142" s="158">
        <f t="shared" si="18"/>
        <v>71.736500000000007</v>
      </c>
      <c r="M142" s="158">
        <f t="shared" si="18"/>
        <v>73.566000000000003</v>
      </c>
      <c r="N142" s="158">
        <f t="shared" si="18"/>
        <v>67.338999999999999</v>
      </c>
      <c r="O142" s="158">
        <f t="shared" si="18"/>
        <v>51.555500000000002</v>
      </c>
      <c r="P142" s="158">
        <f t="shared" si="18"/>
        <v>34.075000000000003</v>
      </c>
      <c r="Q142" s="158">
        <f t="shared" si="18"/>
        <v>16.859500000000001</v>
      </c>
      <c r="R142" s="158">
        <f t="shared" si="18"/>
        <v>11.147500000000001</v>
      </c>
      <c r="S142" s="158"/>
      <c r="T142" s="317"/>
      <c r="U142" s="158"/>
      <c r="V142" s="158"/>
      <c r="W142" s="160"/>
      <c r="X142" s="158"/>
      <c r="Y142" s="158"/>
      <c r="Z142" s="158"/>
      <c r="AA142" s="158"/>
      <c r="AB142" s="158"/>
      <c r="AC142" s="328">
        <v>1.8772309927149911E-3</v>
      </c>
      <c r="AD142" s="158">
        <v>0.53444129529131934</v>
      </c>
      <c r="AE142" s="158">
        <v>90</v>
      </c>
      <c r="AF142" s="158">
        <v>5.0448489461193966E-3</v>
      </c>
      <c r="AG142" s="158">
        <v>-1.6519875045264625</v>
      </c>
      <c r="AH142" s="329">
        <v>90</v>
      </c>
      <c r="AI142" s="158"/>
      <c r="AJ142" s="158"/>
      <c r="AK142" s="158"/>
      <c r="AL142" s="158"/>
      <c r="AM142" s="158"/>
      <c r="AN142" s="158"/>
      <c r="AO142" s="328">
        <v>-1.2690831930791756E-2</v>
      </c>
      <c r="AP142" s="158">
        <v>0.79326206992238646</v>
      </c>
      <c r="AQ142" s="158">
        <v>30</v>
      </c>
      <c r="AR142" s="158">
        <v>-4.1641853093468538E-2</v>
      </c>
      <c r="AS142" s="158">
        <v>-0.30958070695667944</v>
      </c>
      <c r="AT142" s="329">
        <v>38</v>
      </c>
    </row>
    <row r="143" spans="1:46" x14ac:dyDescent="0.2">
      <c r="A143" s="158"/>
      <c r="B143" s="159"/>
      <c r="C143" s="158"/>
      <c r="D143" s="158"/>
      <c r="E143" s="158"/>
      <c r="F143" s="158" t="s">
        <v>370</v>
      </c>
      <c r="G143" s="158">
        <f t="shared" ref="G143:R143" si="19">0.5*(G135-G136)/COS(G145)</f>
        <v>13.355364802205891</v>
      </c>
      <c r="H143" s="158">
        <f t="shared" si="19"/>
        <v>28.349504404839248</v>
      </c>
      <c r="I143" s="158">
        <f t="shared" si="19"/>
        <v>35.273120431852924</v>
      </c>
      <c r="J143" s="158">
        <f t="shared" si="19"/>
        <v>53.474967751275919</v>
      </c>
      <c r="K143" s="158">
        <f t="shared" si="19"/>
        <v>65.842225630669574</v>
      </c>
      <c r="L143" s="158">
        <f t="shared" si="19"/>
        <v>63.895639358253547</v>
      </c>
      <c r="M143" s="158">
        <f t="shared" si="19"/>
        <v>65.570492021945356</v>
      </c>
      <c r="N143" s="158">
        <f t="shared" si="19"/>
        <v>60.109630542867258</v>
      </c>
      <c r="O143" s="158">
        <f t="shared" si="19"/>
        <v>46.231529511795308</v>
      </c>
      <c r="P143" s="158">
        <f t="shared" si="19"/>
        <v>31.71391650364237</v>
      </c>
      <c r="Q143" s="158">
        <f t="shared" si="19"/>
        <v>15.056525528819721</v>
      </c>
      <c r="R143" s="158">
        <f t="shared" si="19"/>
        <v>9.6931431950631985</v>
      </c>
      <c r="S143" s="158"/>
      <c r="T143" s="317"/>
      <c r="U143" s="158"/>
      <c r="V143" s="158"/>
      <c r="W143" s="160"/>
      <c r="X143" s="158"/>
      <c r="Y143" s="158"/>
      <c r="Z143" s="158"/>
      <c r="AA143" s="158"/>
      <c r="AB143" s="158"/>
      <c r="AC143" s="331">
        <v>1.8772309927149911E-3</v>
      </c>
      <c r="AD143" s="332">
        <v>0.53444129529131934</v>
      </c>
      <c r="AE143" s="332"/>
      <c r="AF143" s="332">
        <v>5.0448489461193966E-3</v>
      </c>
      <c r="AG143" s="332">
        <v>-1.6519875045264625</v>
      </c>
      <c r="AH143" s="333"/>
      <c r="AI143" s="158"/>
      <c r="AJ143" s="158"/>
      <c r="AK143" s="158"/>
      <c r="AL143" s="158"/>
      <c r="AM143" s="158"/>
      <c r="AN143" s="158"/>
      <c r="AO143" s="331">
        <v>7.9820839342476576E-3</v>
      </c>
      <c r="AP143" s="332">
        <v>0.16987036320395932</v>
      </c>
      <c r="AQ143" s="332">
        <v>90</v>
      </c>
      <c r="AR143" s="332">
        <v>2.5080489103301136E-2</v>
      </c>
      <c r="AS143" s="332">
        <v>-2.7257454146987463</v>
      </c>
      <c r="AT143" s="333">
        <v>90</v>
      </c>
    </row>
    <row r="144" spans="1:46" x14ac:dyDescent="0.2">
      <c r="A144" s="158"/>
      <c r="B144" s="159"/>
      <c r="C144" s="158"/>
      <c r="D144" s="158"/>
      <c r="E144" s="158"/>
      <c r="F144" s="158" t="s">
        <v>371</v>
      </c>
      <c r="G144" s="158">
        <f t="shared" ref="G144:R144" si="20">(1-G146)*0.295*G143 + G146*(G142-0.5*(G133+G131))</f>
        <v>3.9330071695914728</v>
      </c>
      <c r="H144" s="158">
        <f t="shared" si="20"/>
        <v>8.361536387095553</v>
      </c>
      <c r="I144" s="158">
        <f t="shared" si="20"/>
        <v>10.086422390874507</v>
      </c>
      <c r="J144" s="158">
        <f t="shared" si="20"/>
        <v>13.717471855789061</v>
      </c>
      <c r="K144" s="158">
        <f t="shared" si="20"/>
        <v>12.737421017452956</v>
      </c>
      <c r="L144" s="158">
        <f t="shared" si="20"/>
        <v>9.2570440568784242</v>
      </c>
      <c r="M144" s="158">
        <f t="shared" si="20"/>
        <v>10.173892074019877</v>
      </c>
      <c r="N144" s="158">
        <f t="shared" si="20"/>
        <v>13.544279199056383</v>
      </c>
      <c r="O144" s="158">
        <f t="shared" si="20"/>
        <v>13.100861972861104</v>
      </c>
      <c r="P144" s="158">
        <f t="shared" si="20"/>
        <v>9.3411949485395223</v>
      </c>
      <c r="Q144" s="158">
        <f t="shared" si="20"/>
        <v>4.4375081676950519</v>
      </c>
      <c r="R144" s="158">
        <f t="shared" si="20"/>
        <v>2.8558841405814608</v>
      </c>
      <c r="S144" s="158"/>
      <c r="T144" s="317"/>
      <c r="U144" s="158"/>
      <c r="V144" s="158"/>
      <c r="W144" s="160"/>
      <c r="X144" s="158" t="s">
        <v>374</v>
      </c>
      <c r="Y144" s="158" t="s">
        <v>375</v>
      </c>
      <c r="Z144" s="158" t="s">
        <v>376</v>
      </c>
      <c r="AA144" s="158" t="s">
        <v>377</v>
      </c>
      <c r="AB144" s="158" t="s">
        <v>378</v>
      </c>
      <c r="AC144" s="158" t="s">
        <v>379</v>
      </c>
      <c r="AD144" s="158" t="s">
        <v>380</v>
      </c>
      <c r="AE144" s="158" t="s">
        <v>381</v>
      </c>
      <c r="AF144" s="158" t="s">
        <v>382</v>
      </c>
      <c r="AG144" s="158" t="s">
        <v>383</v>
      </c>
      <c r="AH144" s="322" t="s">
        <v>384</v>
      </c>
      <c r="AI144" s="158"/>
      <c r="AJ144" s="158" t="s">
        <v>374</v>
      </c>
      <c r="AK144" s="158" t="s">
        <v>375</v>
      </c>
      <c r="AL144" s="158" t="s">
        <v>376</v>
      </c>
      <c r="AM144" s="158" t="s">
        <v>377</v>
      </c>
      <c r="AN144" s="158" t="s">
        <v>378</v>
      </c>
      <c r="AO144" s="158" t="s">
        <v>379</v>
      </c>
      <c r="AP144" s="158" t="s">
        <v>380</v>
      </c>
      <c r="AQ144" s="158" t="s">
        <v>381</v>
      </c>
      <c r="AR144" s="158" t="s">
        <v>382</v>
      </c>
      <c r="AS144" s="158" t="s">
        <v>383</v>
      </c>
      <c r="AT144" s="322" t="s">
        <v>384</v>
      </c>
    </row>
    <row r="145" spans="1:46" x14ac:dyDescent="0.2">
      <c r="A145" s="158"/>
      <c r="B145" s="159"/>
      <c r="C145" s="158"/>
      <c r="D145" s="158"/>
      <c r="E145" s="158"/>
      <c r="F145" s="158" t="s">
        <v>385</v>
      </c>
      <c r="G145" s="158">
        <f t="shared" ref="G145:R145" si="21">IF(G135&lt;&gt;0,ATAN((G131-G133)/(G135-G136)),0)</f>
        <v>-0.79138104324729475</v>
      </c>
      <c r="H145" s="158">
        <f t="shared" si="21"/>
        <v>-0.88834288875078926</v>
      </c>
      <c r="I145" s="158">
        <f t="shared" si="21"/>
        <v>-0.60286408944211778</v>
      </c>
      <c r="J145" s="158">
        <f t="shared" si="21"/>
        <v>-0.44461216758629923</v>
      </c>
      <c r="K145" s="158">
        <f t="shared" si="21"/>
        <v>-0.26902007358208491</v>
      </c>
      <c r="L145" s="158">
        <f t="shared" si="21"/>
        <v>-0.16507920831305126</v>
      </c>
      <c r="M145" s="158">
        <f t="shared" si="21"/>
        <v>-0.19180849110785281</v>
      </c>
      <c r="N145" s="158">
        <f t="shared" si="21"/>
        <v>-0.35688974347336877</v>
      </c>
      <c r="O145" s="158">
        <f t="shared" si="21"/>
        <v>-0.57133618019726495</v>
      </c>
      <c r="P145" s="158">
        <f t="shared" si="21"/>
        <v>-0.78874263253291965</v>
      </c>
      <c r="Q145" s="158">
        <f t="shared" si="21"/>
        <v>-0.81917132298134854</v>
      </c>
      <c r="R145" s="158">
        <f t="shared" si="21"/>
        <v>-0.80691983084340535</v>
      </c>
      <c r="S145" s="158"/>
      <c r="T145" s="317"/>
      <c r="U145" s="158"/>
      <c r="V145" s="158"/>
      <c r="W145" s="160"/>
      <c r="X145" s="330">
        <f>H99</f>
        <v>30</v>
      </c>
      <c r="Y145" s="330">
        <f>H98</f>
        <v>180</v>
      </c>
      <c r="Z145" s="158">
        <f>H101/H102</f>
        <v>0</v>
      </c>
      <c r="AA145" s="158">
        <f>INT(MOD(Y145,360)/90)*90</f>
        <v>180</v>
      </c>
      <c r="AB145" s="158">
        <f>IF(AA145=0,$AA$133+(1-$AA$133)/(1+$Z145^2)^$AB$133,IF(AA145=180,$AA$131+(1-$AA$131)/(1+$Z145^2)^$AB$131,$AA$132+(1-$AA$132)/(1+$Z145^2)^$AB$132))</f>
        <v>1</v>
      </c>
      <c r="AC145" s="158">
        <f>IF(AA145=270,$AA$133+(1-$AA$133)/(1+$Z145^2)^$AB$133,IF(AA145=90,$AA$131+(1-$AA$131)/(1+$Z145^2)^$AB$131,$AA$132+(1-$AA$132)/(1+$Z145^2)^$AB$132))</f>
        <v>1</v>
      </c>
      <c r="AD145" s="158">
        <f>AB145+1/2*(AC145-AB145)*(1-COS(2*($Y145-$AA145)*$AB$128))</f>
        <v>1</v>
      </c>
      <c r="AE145" s="158">
        <f>IF(AA145=0,$AA$141*EXP($AB$141*$Z145)+1-$AA$141,IF(AA145=180,$AA$137+(1-$AA$137)/(1+$Z145^2)^$AB$137,$AA$138*EXP($AB$138*$Z145)+1-$AA$138))</f>
        <v>1</v>
      </c>
      <c r="AF145" s="158">
        <f>IF(AA145=270,$AA$141*EXP($AB$141*$Z145)+1-$AA$141,IF(AA145=90,$AA$137+(1-$AA$137)/(1+$Z145^2)^$AB$137,$AA$138*EXP($AB$138*$Z145)+1-$AA$138))</f>
        <v>1</v>
      </c>
      <c r="AG145" s="158">
        <f>AE145+1/2*(AF145-AE145)*(1-COS(2*($Y145-$AA145)*$AB$128))</f>
        <v>1</v>
      </c>
      <c r="AH145" s="158">
        <f>IF(OR(ISNUMBER(H101),ISNUMBER(H102)),MAX(AD145+1/2*(AG145-AD145)*(1-COS(2*$X145*$AB$128)),IF(SIN(RADIANS(H99))&lt;&gt;0,1-$H101/$H100/ABS(SIN(RADIANS(H99))),0)),1)</f>
        <v>1</v>
      </c>
      <c r="AI145" s="158"/>
      <c r="AJ145" s="330">
        <f>H99</f>
        <v>30</v>
      </c>
      <c r="AK145" s="330">
        <f>H98</f>
        <v>180</v>
      </c>
      <c r="AL145" s="158">
        <f>H101/H102</f>
        <v>0</v>
      </c>
      <c r="AM145" s="158">
        <f>INT(MOD(AK145,360)/90)*90</f>
        <v>180</v>
      </c>
      <c r="AN145" s="158">
        <f>IF(AM145=0,$AM$133*EXP($AN$133*$AL145)+1-$AM$133,IF(AM145=180,$AM$131*EXP($AN$131*$AL145)+1-$AM$131,$AM$132*EXP($AN$132*$AL145)+1-$AM$132))</f>
        <v>1</v>
      </c>
      <c r="AO145" s="158">
        <f>IF(AM145=270,$AM$133*EXP($AN$133*$AL145)+1-$AM$133,IF(AM145=90,$AM$131*EXP($AN$131*$AL145)+1-$AM$131,$AM$132*EXP($AN$132*$AL145)+1-$AM$132))</f>
        <v>1</v>
      </c>
      <c r="AP145" s="158">
        <f>AN145+1/2*(AO145-AN145)*(1-COS(2*($AK145-$AM145)*$AN$128))</f>
        <v>1</v>
      </c>
      <c r="AQ145" s="158">
        <f>IF(AM145=0,$AM$141*EXP($AN$141*$AL145)+1-$AM$141,IF(AM145=180,$AM$137*EXP($AN$137*$AL145)+1-$AM$137,$AM$138*EXP($AN$138*$AL145)+1-$AM$138))</f>
        <v>1</v>
      </c>
      <c r="AR145" s="158">
        <f>IF(AM145=270,$AM$141*EXP($AN$141*$AL145)+1-$AM$141,IF(AM145=90,$AM$137*EXP($AN$137*$AL145)+1-$AM$137,$AM$138*EXP($AN$138*$AL145)+1-$AM$138))</f>
        <v>1</v>
      </c>
      <c r="AS145" s="158">
        <f>AQ145+1/2*(AR145-AQ145)*(1-COS(2*($AK145-$AM145)*$AN$128))</f>
        <v>1</v>
      </c>
      <c r="AT145" s="158">
        <f>IF(OR(ISNUMBER(H101),ISNUMBER(H102)),MAX(AP145+1/2*(AS145-AP145)*(1-COS(2*$AJ145*$AN$128)),IF(SIN(RADIANS(H99))&lt;&gt;0,1-$H101/$H100/ABS(SIN(RADIANS(H99))),0)),1)</f>
        <v>1</v>
      </c>
    </row>
    <row r="146" spans="1:46" x14ac:dyDescent="0.2">
      <c r="A146" s="158"/>
      <c r="B146" s="159"/>
      <c r="C146" s="158"/>
      <c r="D146" s="158"/>
      <c r="E146" s="158"/>
      <c r="F146" s="158" t="s">
        <v>386</v>
      </c>
      <c r="G146" s="158">
        <f t="shared" ref="G146:R146" si="22">COS(G145)^$I$127</f>
        <v>8.6580731667322227E-4</v>
      </c>
      <c r="H146" s="158">
        <f t="shared" si="22"/>
        <v>9.9183828184553098E-5</v>
      </c>
      <c r="I146" s="158">
        <f t="shared" si="22"/>
        <v>2.0679497055077736E-2</v>
      </c>
      <c r="J146" s="158">
        <f t="shared" si="22"/>
        <v>0.12930488894940814</v>
      </c>
      <c r="K146" s="158">
        <f t="shared" si="22"/>
        <v>0.48064817385771563</v>
      </c>
      <c r="L146" s="158">
        <f t="shared" si="22"/>
        <v>0.76051592463658413</v>
      </c>
      <c r="M146" s="158">
        <f t="shared" si="22"/>
        <v>0.69060776094061371</v>
      </c>
      <c r="N146" s="158">
        <f t="shared" si="22"/>
        <v>0.27206970912481443</v>
      </c>
      <c r="O146" s="158">
        <f t="shared" si="22"/>
        <v>3.1460837519457129E-2</v>
      </c>
      <c r="P146" s="158">
        <f t="shared" si="22"/>
        <v>9.1317282819033539E-4</v>
      </c>
      <c r="Q146" s="158">
        <f t="shared" si="22"/>
        <v>4.8552532332574801E-4</v>
      </c>
      <c r="R146" s="158">
        <f t="shared" si="22"/>
        <v>6.2904696738296201E-4</v>
      </c>
      <c r="S146" s="158"/>
      <c r="T146" s="317"/>
      <c r="U146" s="158"/>
      <c r="V146" s="158"/>
      <c r="W146" s="160"/>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row>
    <row r="147" spans="1:46" x14ac:dyDescent="0.2">
      <c r="A147" s="158"/>
      <c r="B147" s="159"/>
      <c r="C147" s="158"/>
      <c r="D147" s="158"/>
      <c r="E147" s="158"/>
      <c r="F147" s="158"/>
      <c r="G147" s="158"/>
      <c r="H147" s="158"/>
      <c r="I147" s="158"/>
      <c r="J147" s="158"/>
      <c r="K147" s="158"/>
      <c r="L147" s="158"/>
      <c r="M147" s="158"/>
      <c r="N147" s="158"/>
      <c r="O147" s="158"/>
      <c r="P147" s="158"/>
      <c r="Q147" s="158"/>
      <c r="R147" s="158"/>
      <c r="S147" s="158"/>
      <c r="T147" s="317"/>
      <c r="U147" s="158"/>
      <c r="V147" s="158"/>
      <c r="W147" s="160"/>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row>
    <row r="148" spans="1:46" x14ac:dyDescent="0.2">
      <c r="A148" s="158"/>
      <c r="B148" s="159"/>
      <c r="C148" s="158"/>
      <c r="D148" s="158"/>
      <c r="E148" s="158"/>
      <c r="F148" s="158"/>
      <c r="G148" s="158"/>
      <c r="H148" s="158"/>
      <c r="I148" s="158"/>
      <c r="J148" s="158"/>
      <c r="K148" s="158"/>
      <c r="L148" s="158"/>
      <c r="M148" s="158"/>
      <c r="N148" s="158"/>
      <c r="O148" s="158"/>
      <c r="P148" s="158"/>
      <c r="Q148" s="158"/>
      <c r="R148" s="158"/>
      <c r="S148" s="158"/>
      <c r="T148" s="317"/>
      <c r="U148" s="158"/>
      <c r="V148" s="158"/>
      <c r="W148" s="160"/>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row>
    <row r="149" spans="1:46" x14ac:dyDescent="0.2">
      <c r="A149" s="158"/>
      <c r="B149" s="159"/>
      <c r="C149" s="158"/>
      <c r="D149" s="158"/>
      <c r="E149" s="158"/>
      <c r="F149" s="158"/>
      <c r="G149" s="158"/>
      <c r="H149" s="158"/>
      <c r="I149" s="158"/>
      <c r="J149" s="158"/>
      <c r="K149" s="158"/>
      <c r="L149" s="158"/>
      <c r="M149" s="158"/>
      <c r="N149" s="158"/>
      <c r="O149" s="158"/>
      <c r="P149" s="158"/>
      <c r="Q149" s="158"/>
      <c r="R149" s="158"/>
      <c r="S149" s="158"/>
      <c r="T149" s="317"/>
      <c r="U149" s="158"/>
      <c r="V149" s="158"/>
      <c r="W149" s="160"/>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row>
    <row r="150" spans="1:46" x14ac:dyDescent="0.2">
      <c r="A150" s="158"/>
      <c r="B150" s="159"/>
      <c r="C150" s="158"/>
      <c r="D150" s="158"/>
      <c r="E150" s="158"/>
      <c r="F150" s="158"/>
      <c r="G150" s="322">
        <v>1</v>
      </c>
      <c r="H150" s="322">
        <f t="shared" ref="H150:R150" si="23">G150+1</f>
        <v>2</v>
      </c>
      <c r="I150" s="322">
        <f t="shared" si="23"/>
        <v>3</v>
      </c>
      <c r="J150" s="322">
        <f t="shared" si="23"/>
        <v>4</v>
      </c>
      <c r="K150" s="322">
        <f t="shared" si="23"/>
        <v>5</v>
      </c>
      <c r="L150" s="322">
        <f t="shared" si="23"/>
        <v>6</v>
      </c>
      <c r="M150" s="322">
        <f t="shared" si="23"/>
        <v>7</v>
      </c>
      <c r="N150" s="322">
        <f t="shared" si="23"/>
        <v>8</v>
      </c>
      <c r="O150" s="322">
        <f t="shared" si="23"/>
        <v>9</v>
      </c>
      <c r="P150" s="322">
        <f t="shared" si="23"/>
        <v>10</v>
      </c>
      <c r="Q150" s="322">
        <f t="shared" si="23"/>
        <v>11</v>
      </c>
      <c r="R150" s="322">
        <f t="shared" si="23"/>
        <v>12</v>
      </c>
      <c r="S150" s="322" t="s">
        <v>387</v>
      </c>
      <c r="T150" s="317" t="s">
        <v>238</v>
      </c>
      <c r="U150" s="158">
        <v>8.3000000000000001E-4</v>
      </c>
      <c r="V150" s="158"/>
      <c r="W150" s="160"/>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row>
    <row r="151" spans="1:46" x14ac:dyDescent="0.2">
      <c r="A151" s="158"/>
      <c r="B151" s="159"/>
      <c r="C151" s="158"/>
      <c r="D151" s="158"/>
      <c r="E151" s="158"/>
      <c r="F151" s="320" t="s">
        <v>388</v>
      </c>
      <c r="G151" s="158">
        <f t="shared" ref="G151:R151" si="24">IF(G$145=0,0,(0.25*(G$135+G$136-G$133-G$131)-G$144*COS(2*G$145))/SIN(2*G$145))</f>
        <v>3.8967186659430215</v>
      </c>
      <c r="H151" s="158">
        <f t="shared" si="24"/>
        <v>5.8542290560764094</v>
      </c>
      <c r="I151" s="158">
        <f t="shared" si="24"/>
        <v>9.2372215680758725</v>
      </c>
      <c r="J151" s="158">
        <f t="shared" si="24"/>
        <v>11.306201560565087</v>
      </c>
      <c r="K151" s="158">
        <f t="shared" si="24"/>
        <v>10.585945226859456</v>
      </c>
      <c r="L151" s="158">
        <f t="shared" si="24"/>
        <v>7.7749401596879766</v>
      </c>
      <c r="M151" s="158">
        <f t="shared" si="24"/>
        <v>8.9998118655547223</v>
      </c>
      <c r="N151" s="158">
        <f t="shared" si="24"/>
        <v>12.065190815506504</v>
      </c>
      <c r="O151" s="158">
        <f t="shared" si="24"/>
        <v>9.7648298691801774</v>
      </c>
      <c r="P151" s="158">
        <f t="shared" si="24"/>
        <v>6.3626601277491446</v>
      </c>
      <c r="Q151" s="158">
        <f t="shared" si="24"/>
        <v>3.8497694886586005</v>
      </c>
      <c r="R151" s="158">
        <f t="shared" si="24"/>
        <v>2.7321417452778594</v>
      </c>
      <c r="S151" s="158"/>
      <c r="T151" s="317" t="s">
        <v>241</v>
      </c>
      <c r="U151" s="158">
        <v>0.01</v>
      </c>
      <c r="V151" s="158"/>
      <c r="W151" s="160"/>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row>
    <row r="152" spans="1:46" x14ac:dyDescent="0.2">
      <c r="A152" s="158"/>
      <c r="B152" s="159"/>
      <c r="C152" s="158"/>
      <c r="D152" s="158"/>
      <c r="E152" s="158"/>
      <c r="F152" s="320" t="s">
        <v>389</v>
      </c>
      <c r="G152" s="158">
        <f t="shared" ref="G152:R152" si="25">G$142+G$143*COS($H99*$K$127+G$145)+G151*SIN(2*($H99*$K$127+G$145))+G$144*COS(2*($H99*$K$127+G$145))</f>
        <v>29.829591374423753</v>
      </c>
      <c r="H152" s="158">
        <f t="shared" si="25"/>
        <v>58.376415451588542</v>
      </c>
      <c r="I152" s="158">
        <f t="shared" si="25"/>
        <v>84.636553505575733</v>
      </c>
      <c r="J152" s="158">
        <f t="shared" si="25"/>
        <v>128.49556400471357</v>
      </c>
      <c r="K152" s="158">
        <f t="shared" si="25"/>
        <v>153.01487729543578</v>
      </c>
      <c r="L152" s="158">
        <f t="shared" si="25"/>
        <v>143.6563712695916</v>
      </c>
      <c r="M152" s="158">
        <f t="shared" si="25"/>
        <v>149.11859055851184</v>
      </c>
      <c r="N152" s="158">
        <f t="shared" si="25"/>
        <v>143.36230042401647</v>
      </c>
      <c r="O152" s="158">
        <f t="shared" si="25"/>
        <v>109.84467965459058</v>
      </c>
      <c r="P152" s="158">
        <f t="shared" si="25"/>
        <v>69.520841645781871</v>
      </c>
      <c r="Q152" s="158">
        <f t="shared" si="25"/>
        <v>32.802060371353114</v>
      </c>
      <c r="R152" s="158">
        <f t="shared" si="25"/>
        <v>21.397114186572168</v>
      </c>
      <c r="S152" s="158"/>
      <c r="T152" s="317" t="s">
        <v>390</v>
      </c>
      <c r="U152" s="158">
        <v>8.0999999999999996E-3</v>
      </c>
      <c r="V152" s="158"/>
      <c r="W152" s="160"/>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row>
    <row r="153" spans="1:46" x14ac:dyDescent="0.2">
      <c r="A153" s="158"/>
      <c r="B153" s="159"/>
      <c r="C153" s="158"/>
      <c r="D153" s="158"/>
      <c r="E153" s="158"/>
      <c r="F153" s="320" t="s">
        <v>391</v>
      </c>
      <c r="G153" s="158">
        <f t="shared" ref="G153:R153" si="26">G$142+G$143*COS($H99*$K$127-G$145)-G151*SIN(2*($H99*$K$127-G$145))+G$144*COS(2*($H99*$K$127-G$145))</f>
        <v>13.598669556225296</v>
      </c>
      <c r="H153" s="158">
        <f t="shared" si="26"/>
        <v>24.272652987742983</v>
      </c>
      <c r="I153" s="158">
        <f t="shared" si="26"/>
        <v>42.605682708338001</v>
      </c>
      <c r="J153" s="158">
        <f t="shared" si="26"/>
        <v>74.706920781481571</v>
      </c>
      <c r="K153" s="158">
        <f t="shared" si="26"/>
        <v>108.46431566419116</v>
      </c>
      <c r="L153" s="158">
        <f t="shared" si="26"/>
        <v>115.21909497905207</v>
      </c>
      <c r="M153" s="158">
        <f t="shared" si="26"/>
        <v>115.56805582308166</v>
      </c>
      <c r="N153" s="158">
        <f t="shared" si="26"/>
        <v>91.207265159877835</v>
      </c>
      <c r="O153" s="158">
        <f t="shared" si="26"/>
        <v>57.179544200955512</v>
      </c>
      <c r="P153" s="158">
        <f t="shared" si="26"/>
        <v>30.915493903382544</v>
      </c>
      <c r="Q153" s="158">
        <f t="shared" si="26"/>
        <v>14.583653981262508</v>
      </c>
      <c r="R153" s="158">
        <f t="shared" si="26"/>
        <v>9.6587864781771557</v>
      </c>
      <c r="S153" s="158"/>
      <c r="T153" s="317"/>
      <c r="U153" s="158"/>
      <c r="V153" s="158"/>
      <c r="W153" s="160"/>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row>
    <row r="154" spans="1:46" x14ac:dyDescent="0.2">
      <c r="A154" s="158"/>
      <c r="B154" s="159"/>
      <c r="C154" s="158"/>
      <c r="D154" s="158"/>
      <c r="E154" s="158"/>
      <c r="F154" s="320" t="s">
        <v>392</v>
      </c>
      <c r="G154" s="158">
        <f t="shared" ref="G154:R154" si="27">G$138+G$139*COS($H99*$K$127)+G$140*COS(2*$H99*$K$127)+G$141*SIN($H99*$K$127)</f>
        <v>20.464130465324526</v>
      </c>
      <c r="H154" s="158">
        <f t="shared" si="27"/>
        <v>39.324534219665765</v>
      </c>
      <c r="I154" s="158">
        <f t="shared" si="27"/>
        <v>63.496118106956857</v>
      </c>
      <c r="J154" s="158">
        <f t="shared" si="27"/>
        <v>102.97624239309756</v>
      </c>
      <c r="K154" s="158">
        <f t="shared" si="27"/>
        <v>134.23959647981346</v>
      </c>
      <c r="L154" s="158">
        <f t="shared" si="27"/>
        <v>132.93773312432182</v>
      </c>
      <c r="M154" s="158">
        <f t="shared" si="27"/>
        <v>136.21832319079672</v>
      </c>
      <c r="N154" s="158">
        <f t="shared" si="27"/>
        <v>119.03478279194715</v>
      </c>
      <c r="O154" s="158">
        <f t="shared" si="27"/>
        <v>83.887111927773034</v>
      </c>
      <c r="P154" s="158">
        <f t="shared" si="27"/>
        <v>48.843167774582206</v>
      </c>
      <c r="Q154" s="158">
        <f t="shared" si="27"/>
        <v>22.567857176307815</v>
      </c>
      <c r="R154" s="158">
        <f t="shared" si="27"/>
        <v>14.652950332374662</v>
      </c>
      <c r="S154" s="158"/>
      <c r="T154" s="317"/>
      <c r="U154" s="158"/>
      <c r="V154" s="158"/>
      <c r="W154" s="160"/>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row>
    <row r="155" spans="1:46" x14ac:dyDescent="0.2">
      <c r="A155" s="158"/>
      <c r="B155" s="159"/>
      <c r="C155" s="158"/>
      <c r="D155" s="158"/>
      <c r="E155" s="158"/>
      <c r="F155" s="320" t="s">
        <v>393</v>
      </c>
      <c r="G155" s="158">
        <f t="shared" ref="G155:R155" si="28">G$138+G$139*COS($H99*$K$127)+G$140*COS(2*$H99*$K$127)-G$141*SIN($H99*$K$127)</f>
        <v>19.964130465324526</v>
      </c>
      <c r="H155" s="158">
        <f t="shared" si="28"/>
        <v>38.324534219665765</v>
      </c>
      <c r="I155" s="158">
        <f t="shared" si="28"/>
        <v>61.996118106956857</v>
      </c>
      <c r="J155" s="158">
        <f t="shared" si="28"/>
        <v>103.47624239309756</v>
      </c>
      <c r="K155" s="158">
        <f t="shared" si="28"/>
        <v>134.73959647981346</v>
      </c>
      <c r="L155" s="158">
        <f t="shared" si="28"/>
        <v>133.43773312432182</v>
      </c>
      <c r="M155" s="158">
        <f t="shared" si="28"/>
        <v>136.21832319079672</v>
      </c>
      <c r="N155" s="158">
        <f t="shared" si="28"/>
        <v>120.03478279194715</v>
      </c>
      <c r="O155" s="158">
        <f t="shared" si="28"/>
        <v>82.387111927773034</v>
      </c>
      <c r="P155" s="158">
        <f t="shared" si="28"/>
        <v>47.843167774582206</v>
      </c>
      <c r="Q155" s="158">
        <f t="shared" si="28"/>
        <v>22.067857176307815</v>
      </c>
      <c r="R155" s="158">
        <f t="shared" si="28"/>
        <v>14.152950332374662</v>
      </c>
      <c r="S155" s="158"/>
      <c r="T155" s="317"/>
      <c r="U155" s="158"/>
      <c r="V155" s="158"/>
      <c r="W155" s="160"/>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row>
    <row r="156" spans="1:46" x14ac:dyDescent="0.2">
      <c r="A156" s="158"/>
      <c r="B156" s="159"/>
      <c r="C156" s="158"/>
      <c r="D156" s="158"/>
      <c r="E156" s="158"/>
      <c r="F156" s="320" t="s">
        <v>394</v>
      </c>
      <c r="G156" s="158">
        <f t="shared" ref="G156:R156" si="29">IF(AND(ISNUMBER($H98),ISNUMBER($H99)),0.25*(G152+G153+G154+G155)+0.5*(G153-G152)*COS($H98*$K$127)+0.25*(G152+G153-G154-G155)*COS(2*$H98*$K$127)+0.5*(G155-G154)*SIN($H98*$K$127),"")</f>
        <v>29.829591374423757</v>
      </c>
      <c r="H156" s="158">
        <f t="shared" si="29"/>
        <v>58.376415451588542</v>
      </c>
      <c r="I156" s="158">
        <f t="shared" si="29"/>
        <v>84.636553505575733</v>
      </c>
      <c r="J156" s="158">
        <f t="shared" si="29"/>
        <v>128.49556400471357</v>
      </c>
      <c r="K156" s="158">
        <f t="shared" si="29"/>
        <v>153.01487729543578</v>
      </c>
      <c r="L156" s="158">
        <f t="shared" si="29"/>
        <v>143.6563712695916</v>
      </c>
      <c r="M156" s="158">
        <f t="shared" si="29"/>
        <v>149.11859055851181</v>
      </c>
      <c r="N156" s="158">
        <f t="shared" si="29"/>
        <v>143.36230042401647</v>
      </c>
      <c r="O156" s="158">
        <f t="shared" si="29"/>
        <v>109.84467965459058</v>
      </c>
      <c r="P156" s="158">
        <f t="shared" si="29"/>
        <v>69.520841645781871</v>
      </c>
      <c r="Q156" s="158">
        <f t="shared" si="29"/>
        <v>32.802060371353114</v>
      </c>
      <c r="R156" s="158">
        <f t="shared" si="29"/>
        <v>21.397114186572168</v>
      </c>
      <c r="S156" s="158">
        <f>SUM(G156:R156)</f>
        <v>1124.054959742155</v>
      </c>
      <c r="T156" s="317"/>
      <c r="U156" s="158"/>
      <c r="V156" s="158"/>
      <c r="W156" s="160"/>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row>
    <row r="157" spans="1:46" x14ac:dyDescent="0.2">
      <c r="A157" s="158"/>
      <c r="B157" s="159"/>
      <c r="C157" s="158"/>
      <c r="D157" s="158"/>
      <c r="E157" s="158"/>
      <c r="F157" s="320" t="s">
        <v>395</v>
      </c>
      <c r="G157" s="158">
        <f t="shared" ref="G157:R157" si="30">IF(ISNUMBER(G156),G156*$AH$145*IF(ISNUMBER($H$103),$H$103,1),"")</f>
        <v>28.338111805702567</v>
      </c>
      <c r="H157" s="158">
        <f t="shared" si="30"/>
        <v>55.457594679009112</v>
      </c>
      <c r="I157" s="158">
        <f t="shared" si="30"/>
        <v>80.40472583029694</v>
      </c>
      <c r="J157" s="158">
        <f t="shared" si="30"/>
        <v>122.07078580447789</v>
      </c>
      <c r="K157" s="158">
        <f t="shared" si="30"/>
        <v>145.364133430664</v>
      </c>
      <c r="L157" s="158">
        <f t="shared" si="30"/>
        <v>136.473552706112</v>
      </c>
      <c r="M157" s="158">
        <f t="shared" si="30"/>
        <v>141.66266103058621</v>
      </c>
      <c r="N157" s="158">
        <f t="shared" si="30"/>
        <v>136.19418540281563</v>
      </c>
      <c r="O157" s="158">
        <f t="shared" si="30"/>
        <v>104.35244567186105</v>
      </c>
      <c r="P157" s="158">
        <f t="shared" si="30"/>
        <v>66.044799563492774</v>
      </c>
      <c r="Q157" s="158">
        <f t="shared" si="30"/>
        <v>31.161957352785457</v>
      </c>
      <c r="R157" s="158">
        <f t="shared" si="30"/>
        <v>20.327258477243557</v>
      </c>
      <c r="S157" s="158">
        <f>SUM(G157:R157)</f>
        <v>1067.8522117550472</v>
      </c>
      <c r="T157" s="317"/>
      <c r="U157" s="158"/>
      <c r="V157" s="158"/>
      <c r="W157" s="160"/>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row>
    <row r="158" spans="1:46" x14ac:dyDescent="0.2">
      <c r="A158" s="158"/>
      <c r="B158" s="159"/>
      <c r="C158" s="158"/>
      <c r="D158" s="158"/>
      <c r="E158" s="158"/>
      <c r="F158" s="320" t="s">
        <v>396</v>
      </c>
      <c r="G158" s="158">
        <f t="shared" ref="G158:R158" si="31">$H$97*$H$89*$H$90*G$157*IF(ISNUMBER($H$104),$H$104,0.8)*$U$150*(1+$U$151*($H$92+$H$93)*(G$121-25)+$U$152*$H$92*$H$93*(G$121-25)^2)</f>
        <v>44.53803006726001</v>
      </c>
      <c r="H158" s="158">
        <f t="shared" si="31"/>
        <v>87.540701754642498</v>
      </c>
      <c r="I158" s="158">
        <f t="shared" si="31"/>
        <v>128.56259667650795</v>
      </c>
      <c r="J158" s="158">
        <f t="shared" si="31"/>
        <v>197.51570078229946</v>
      </c>
      <c r="K158" s="158">
        <f t="shared" si="31"/>
        <v>236.90756613404616</v>
      </c>
      <c r="L158" s="158">
        <f t="shared" si="31"/>
        <v>222.68869294869339</v>
      </c>
      <c r="M158" s="158">
        <f t="shared" si="31"/>
        <v>231.04210498285372</v>
      </c>
      <c r="N158" s="158">
        <f t="shared" si="31"/>
        <v>222.18852814764304</v>
      </c>
      <c r="O158" s="158">
        <f t="shared" si="31"/>
        <v>170.19352465641461</v>
      </c>
      <c r="P158" s="158">
        <f t="shared" si="31"/>
        <v>107.09422955683422</v>
      </c>
      <c r="Q158" s="158">
        <f t="shared" si="31"/>
        <v>49.879680585570263</v>
      </c>
      <c r="R158" s="158">
        <f t="shared" si="31"/>
        <v>32.131450913302032</v>
      </c>
      <c r="S158" s="158">
        <f>SUM(G158:R158)</f>
        <v>1730.2828072060672</v>
      </c>
      <c r="T158" s="317"/>
      <c r="U158" s="158"/>
      <c r="V158" s="158"/>
      <c r="W158" s="160"/>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row>
    <row r="159" spans="1:46" x14ac:dyDescent="0.2">
      <c r="A159" s="158"/>
      <c r="B159" s="159"/>
      <c r="C159" s="158"/>
      <c r="D159" s="158"/>
      <c r="E159" s="158"/>
      <c r="F159" s="320" t="s">
        <v>397</v>
      </c>
      <c r="G159" s="158">
        <f>$H$97*$H$89*$H$90*G$156*IF(ISNUMBER($H$104),$H$104,0.8)*$U$150*(1+$U$151*($H$92+$H$93)*(G$121-25)+$U$152*$H$92*$H$93*(G$121-25)^2)</f>
        <v>46.882136912905274</v>
      </c>
      <c r="H159" s="158">
        <f t="shared" ref="H159:R159" si="32">$H$97*$H$89*$H$90*H$156*IF(ISNUMBER($H$104),$H$104,0.8)*$U$150*(1+$U$151*($H$92+$H$93)*(H$121-25)+$U$152*$H$92*$H$93*(H$121-25)^2)</f>
        <v>92.148107110150008</v>
      </c>
      <c r="I159" s="158">
        <f t="shared" si="32"/>
        <v>135.32904913316625</v>
      </c>
      <c r="J159" s="158">
        <f t="shared" si="32"/>
        <v>207.91126398136785</v>
      </c>
      <c r="K159" s="158">
        <f t="shared" si="32"/>
        <v>249.37638540425911</v>
      </c>
      <c r="L159" s="158">
        <f t="shared" si="32"/>
        <v>234.40915047230885</v>
      </c>
      <c r="M159" s="158">
        <f t="shared" si="32"/>
        <v>243.20221577142499</v>
      </c>
      <c r="N159" s="158">
        <f t="shared" si="32"/>
        <v>233.88266120804528</v>
      </c>
      <c r="O159" s="158">
        <f t="shared" si="32"/>
        <v>179.15107858569957</v>
      </c>
      <c r="P159" s="158">
        <f t="shared" si="32"/>
        <v>112.73076795456237</v>
      </c>
      <c r="Q159" s="158">
        <f t="shared" si="32"/>
        <v>52.504926932179217</v>
      </c>
      <c r="R159" s="158">
        <f t="shared" si="32"/>
        <v>33.822579908738994</v>
      </c>
      <c r="S159" s="158">
        <f>SUM(G159:R159)</f>
        <v>1821.3503233748077</v>
      </c>
      <c r="T159" s="317"/>
      <c r="U159" s="158"/>
      <c r="V159" s="158"/>
      <c r="W159" s="160"/>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row>
    <row r="160" spans="1:46" x14ac:dyDescent="0.2">
      <c r="A160" s="158"/>
      <c r="B160" s="159"/>
      <c r="C160" s="158"/>
      <c r="D160" s="158"/>
      <c r="E160" s="158"/>
      <c r="F160" s="320"/>
      <c r="G160" s="158"/>
      <c r="H160" s="158"/>
      <c r="I160" s="158"/>
      <c r="J160" s="158"/>
      <c r="K160" s="158"/>
      <c r="L160" s="158"/>
      <c r="M160" s="158"/>
      <c r="N160" s="158"/>
      <c r="O160" s="158"/>
      <c r="P160" s="158"/>
      <c r="Q160" s="158"/>
      <c r="R160" s="158"/>
      <c r="S160" s="158"/>
      <c r="T160" s="317"/>
      <c r="U160" s="158"/>
      <c r="V160" s="158"/>
      <c r="W160" s="160"/>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row>
    <row r="161" spans="1:46" ht="18" x14ac:dyDescent="0.2">
      <c r="A161" s="158"/>
      <c r="B161" s="318"/>
      <c r="C161" s="158"/>
      <c r="D161" s="158"/>
      <c r="E161" s="158"/>
      <c r="F161" s="320" t="s">
        <v>398</v>
      </c>
      <c r="G161" s="317">
        <f>INDEX(I80:I84,VALUE(LEFT(F88,1)))*H91*H97/(INDEX(K80:K84,VALUE(LEFT(F88,1)))*L89)</f>
        <v>0.46609869591332775</v>
      </c>
      <c r="H161" s="158"/>
      <c r="I161" s="158"/>
      <c r="J161" s="158"/>
      <c r="K161" s="158"/>
      <c r="L161" s="158"/>
      <c r="M161" s="158"/>
      <c r="N161" s="158"/>
      <c r="O161" s="158"/>
      <c r="P161" s="158"/>
      <c r="Q161" s="158"/>
      <c r="R161" s="158"/>
      <c r="S161" s="317"/>
      <c r="T161" s="317"/>
      <c r="U161" s="319"/>
      <c r="V161" s="319"/>
      <c r="W161" s="160"/>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row>
    <row r="162" spans="1:46" x14ac:dyDescent="0.2">
      <c r="A162" s="334"/>
      <c r="B162" s="159"/>
      <c r="C162" s="158"/>
      <c r="D162" s="158"/>
      <c r="E162" s="334"/>
      <c r="F162" s="320" t="s">
        <v>399</v>
      </c>
      <c r="G162" s="334">
        <f>INDEX(J80:J84,VALUE(LEFT(F88,1)))*H91*H97*1000/(INDEX(K80:K84,VALUE(LEFT(F88,1)))*L89)</f>
        <v>70.097113876919693</v>
      </c>
      <c r="H162" s="334"/>
      <c r="I162" s="334"/>
      <c r="J162" s="334"/>
      <c r="K162" s="334"/>
      <c r="L162" s="334"/>
      <c r="M162" s="334"/>
      <c r="N162" s="334"/>
      <c r="O162" s="334"/>
      <c r="P162" s="334"/>
      <c r="Q162" s="334"/>
      <c r="R162" s="334"/>
      <c r="S162" s="334"/>
      <c r="T162" s="334"/>
      <c r="U162" s="158"/>
      <c r="V162" s="158"/>
      <c r="W162" s="160"/>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row>
    <row r="163" spans="1:46" ht="18" customHeight="1" x14ac:dyDescent="0.2">
      <c r="A163" s="286" t="s">
        <v>310</v>
      </c>
      <c r="E163" s="287" t="str">
        <f>IF(I10&lt;&gt;"",I10,"System 2")</f>
        <v>System 2</v>
      </c>
      <c r="F163" s="180"/>
      <c r="G163" s="177"/>
      <c r="H163" s="195"/>
      <c r="I163" s="180"/>
      <c r="J163" s="180"/>
      <c r="K163" s="180"/>
      <c r="L163" s="180"/>
      <c r="M163" s="180"/>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row>
    <row r="164" spans="1:46" ht="86.25" outlineLevel="1" x14ac:dyDescent="0.2">
      <c r="A164" s="180"/>
      <c r="F164" s="288" t="s">
        <v>219</v>
      </c>
      <c r="G164" s="177"/>
      <c r="H164" s="195"/>
      <c r="I164" s="180"/>
      <c r="J164" s="289" t="s">
        <v>311</v>
      </c>
      <c r="K164" s="223"/>
      <c r="L164" s="290" t="s">
        <v>312</v>
      </c>
      <c r="M164" s="290" t="str">
        <f>[1]Data!D7</f>
        <v>PER-factor</v>
      </c>
      <c r="N164" s="291" t="str">
        <f>[1]Data!E7</f>
        <v>1-PE-factors (non-renewable) PHI Certification</v>
      </c>
      <c r="O164" s="292"/>
      <c r="P164" s="291" t="str">
        <f>[1]Data!F7</f>
        <v xml:space="preserve">1-CO2 factors GEMIS (Germany) </v>
      </c>
      <c r="Q164" s="293" t="s">
        <v>313</v>
      </c>
      <c r="R164" s="293" t="s">
        <v>314</v>
      </c>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row>
    <row r="165" spans="1:46" ht="18" customHeight="1" outlineLevel="1" x14ac:dyDescent="0.2">
      <c r="E165" s="177"/>
      <c r="F165" s="294">
        <f>I19</f>
        <v>0</v>
      </c>
      <c r="I165" s="180"/>
      <c r="J165" s="180"/>
      <c r="L165" s="295"/>
      <c r="M165" s="296" t="e">
        <f>VLOOKUP(F165,$X$78:$AA$82,2,0)</f>
        <v>#N/A</v>
      </c>
      <c r="N165" s="297" t="e">
        <f>VLOOKUP(F165,$X$78:$AA$82,3,0)</f>
        <v>#N/A</v>
      </c>
      <c r="P165" s="298" t="e">
        <f>VLOOKUP(F165,$X$78:$AA$82,4,0)</f>
        <v>#N/A</v>
      </c>
      <c r="Q165" s="299" t="str">
        <f>IF(ISNUMBER(G238),G238,"")</f>
        <v/>
      </c>
      <c r="R165" s="299" t="str">
        <f>IF(ISNUMBER(G239),G239,"")</f>
        <v/>
      </c>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row>
    <row r="166" spans="1:46" ht="18" customHeight="1" outlineLevel="1" x14ac:dyDescent="0.2">
      <c r="F166" s="180" t="s">
        <v>315</v>
      </c>
      <c r="G166" s="198" t="s">
        <v>223</v>
      </c>
      <c r="H166" s="294">
        <f>I20</f>
        <v>0</v>
      </c>
      <c r="I166" s="180" t="s">
        <v>224</v>
      </c>
      <c r="J166" s="180"/>
      <c r="K166" s="300" t="s">
        <v>272</v>
      </c>
      <c r="L166" s="301" t="str">
        <f>IF(ISNUMBER(S235),IF(S235&gt;0,S235,""),"")</f>
        <v/>
      </c>
      <c r="M166" s="301" t="e">
        <f>M165*L166</f>
        <v>#N/A</v>
      </c>
      <c r="N166" s="301" t="e">
        <f>N165*L166</f>
        <v>#N/A</v>
      </c>
      <c r="O166" s="302"/>
      <c r="P166" s="301" t="e">
        <f>P165*L166</f>
        <v>#N/A</v>
      </c>
      <c r="Q166" s="188" t="s">
        <v>316</v>
      </c>
      <c r="R166" s="180"/>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row>
    <row r="167" spans="1:46" ht="18" customHeight="1" outlineLevel="1" x14ac:dyDescent="0.3">
      <c r="F167" s="180" t="s">
        <v>317</v>
      </c>
      <c r="G167" s="198" t="s">
        <v>227</v>
      </c>
      <c r="H167" s="294" t="str">
        <f>I21</f>
        <v>Alterantive calc of Temp Co Eff. (Alfa)</v>
      </c>
      <c r="I167" s="180" t="s">
        <v>229</v>
      </c>
      <c r="J167" s="180"/>
      <c r="K167" s="300" t="s">
        <v>318</v>
      </c>
      <c r="L167" s="303" t="e">
        <f>L166/$K$8</f>
        <v>#VALUE!</v>
      </c>
      <c r="M167" s="303" t="e">
        <f>M166/$K$8</f>
        <v>#N/A</v>
      </c>
      <c r="N167" s="303" t="e">
        <f>N166/$K$8</f>
        <v>#N/A</v>
      </c>
      <c r="O167" s="302"/>
      <c r="P167" s="303" t="e">
        <f>P166/$K$8</f>
        <v>#N/A</v>
      </c>
      <c r="Q167" s="188" t="s">
        <v>319</v>
      </c>
      <c r="R167" s="180"/>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row>
    <row r="168" spans="1:46" ht="18" customHeight="1" outlineLevel="1" x14ac:dyDescent="0.2">
      <c r="F168" s="180" t="s">
        <v>230</v>
      </c>
      <c r="G168" s="198" t="s">
        <v>231</v>
      </c>
      <c r="H168" s="294" t="e">
        <f>#REF!</f>
        <v>#REF!</v>
      </c>
      <c r="I168" s="180" t="s">
        <v>235</v>
      </c>
      <c r="J168" s="180"/>
      <c r="K168" s="180"/>
      <c r="M168" s="180"/>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row>
    <row r="169" spans="1:46" ht="18" customHeight="1" outlineLevel="1" x14ac:dyDescent="0.2">
      <c r="F169" s="180" t="s">
        <v>320</v>
      </c>
      <c r="G169" s="210" t="s">
        <v>238</v>
      </c>
      <c r="H169" s="294" t="str">
        <f>I22</f>
        <v>Temp Co eff Isc mA/K</v>
      </c>
      <c r="I169" s="180" t="s">
        <v>239</v>
      </c>
      <c r="J169" s="180"/>
      <c r="K169" s="180"/>
      <c r="M169" s="180"/>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row>
    <row r="170" spans="1:46" ht="18" customHeight="1" outlineLevel="1" x14ac:dyDescent="0.2">
      <c r="F170" s="180" t="s">
        <v>321</v>
      </c>
      <c r="G170" s="210" t="s">
        <v>241</v>
      </c>
      <c r="H170" s="294">
        <f>I24</f>
        <v>-0.13100000000000001</v>
      </c>
      <c r="I170" s="161" t="s">
        <v>239</v>
      </c>
      <c r="J170" s="180"/>
      <c r="K170" s="180"/>
      <c r="M170" s="180"/>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row>
    <row r="171" spans="1:46" ht="18" customHeight="1" outlineLevel="1" x14ac:dyDescent="0.2">
      <c r="F171" s="180"/>
      <c r="G171" s="223"/>
      <c r="H171" s="180"/>
      <c r="I171" s="180"/>
      <c r="J171" s="180"/>
      <c r="K171" s="180"/>
      <c r="M171" s="180"/>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row>
    <row r="172" spans="1:46" ht="18" customHeight="1" outlineLevel="1" x14ac:dyDescent="0.2">
      <c r="F172" s="185" t="s">
        <v>249</v>
      </c>
      <c r="G172" s="223"/>
      <c r="H172" s="180"/>
      <c r="I172" s="180"/>
      <c r="J172" s="180"/>
      <c r="K172" s="180"/>
      <c r="M172" s="180"/>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row>
    <row r="173" spans="1:46" ht="18" customHeight="1" outlineLevel="1" x14ac:dyDescent="0.2">
      <c r="F173" s="180" t="s">
        <v>322</v>
      </c>
      <c r="H173" s="294">
        <f>[1]Climate!$F$23</f>
        <v>51.301000000000002</v>
      </c>
      <c r="I173" s="161" t="s">
        <v>214</v>
      </c>
      <c r="J173" s="304"/>
      <c r="K173" s="180"/>
      <c r="M173" s="180"/>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row>
    <row r="174" spans="1:46" ht="18" customHeight="1" outlineLevel="1" x14ac:dyDescent="0.2">
      <c r="F174" s="180" t="s">
        <v>250</v>
      </c>
      <c r="G174" s="198" t="s">
        <v>251</v>
      </c>
      <c r="H174" s="294">
        <f>I29</f>
        <v>0</v>
      </c>
      <c r="J174" s="180"/>
      <c r="K174" s="180"/>
      <c r="M174" s="180"/>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row>
    <row r="175" spans="1:46" ht="18" customHeight="1" outlineLevel="1" x14ac:dyDescent="0.2">
      <c r="F175" s="180" t="s">
        <v>213</v>
      </c>
      <c r="G175" s="210"/>
      <c r="H175" s="294" t="str">
        <f>I13</f>
        <v/>
      </c>
      <c r="I175" s="180" t="s">
        <v>214</v>
      </c>
      <c r="J175" s="223"/>
      <c r="K175" s="180"/>
      <c r="M175" s="180"/>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row>
    <row r="176" spans="1:46" ht="18" customHeight="1" outlineLevel="1" x14ac:dyDescent="0.2">
      <c r="F176" s="180" t="s">
        <v>216</v>
      </c>
      <c r="G176" s="210"/>
      <c r="H176" s="294" t="str">
        <f>I14</f>
        <v/>
      </c>
      <c r="I176" s="180" t="s">
        <v>214</v>
      </c>
      <c r="J176" s="223"/>
      <c r="K176" s="180"/>
      <c r="M176" s="180"/>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row>
    <row r="177" spans="1:46" ht="18" customHeight="1" outlineLevel="1" x14ac:dyDescent="0.2">
      <c r="F177" s="180" t="s">
        <v>323</v>
      </c>
      <c r="G177" s="225"/>
      <c r="H177" s="294">
        <f>IF(ISNUMBER(I30),I30,1)</f>
        <v>1</v>
      </c>
      <c r="I177" s="180" t="s">
        <v>254</v>
      </c>
      <c r="K177" s="180"/>
      <c r="M177" s="180"/>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row>
    <row r="178" spans="1:46" ht="18" customHeight="1" outlineLevel="1" x14ac:dyDescent="0.2">
      <c r="F178" s="180" t="s">
        <v>324</v>
      </c>
      <c r="G178" s="198" t="s">
        <v>256</v>
      </c>
      <c r="H178" s="294">
        <f>I31</f>
        <v>0</v>
      </c>
      <c r="I178" s="180" t="s">
        <v>254</v>
      </c>
      <c r="J178" s="305"/>
      <c r="K178" s="180"/>
      <c r="M178" s="180"/>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row>
    <row r="179" spans="1:46" ht="18" customHeight="1" outlineLevel="1" x14ac:dyDescent="0.2">
      <c r="F179" s="180" t="s">
        <v>257</v>
      </c>
      <c r="G179" s="198" t="s">
        <v>258</v>
      </c>
      <c r="H179" s="294">
        <f>IF(ISNUMBER(I32),I32,1000)</f>
        <v>1000</v>
      </c>
      <c r="I179" s="180" t="s">
        <v>245</v>
      </c>
      <c r="K179" s="180"/>
      <c r="M179" s="180"/>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row>
    <row r="180" spans="1:46" ht="18" customHeight="1" outlineLevel="1" x14ac:dyDescent="0.2">
      <c r="F180" s="180" t="s">
        <v>259</v>
      </c>
      <c r="G180" s="198" t="s">
        <v>260</v>
      </c>
      <c r="H180" s="306">
        <f>IF(ISNUMBER(I33),I33,1)</f>
        <v>1</v>
      </c>
      <c r="I180" s="180"/>
      <c r="K180" s="180"/>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row>
    <row r="181" spans="1:46" ht="18" customHeight="1" outlineLevel="1" x14ac:dyDescent="0.2">
      <c r="F181" s="180" t="s">
        <v>261</v>
      </c>
      <c r="G181" s="210" t="s">
        <v>262</v>
      </c>
      <c r="H181" s="306">
        <f>I34</f>
        <v>0</v>
      </c>
      <c r="I181" s="180"/>
      <c r="J181" s="305"/>
      <c r="K181" s="180"/>
      <c r="M181" s="180"/>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row>
    <row r="182" spans="1:46" ht="18" customHeight="1" outlineLevel="1" x14ac:dyDescent="0.2">
      <c r="F182" s="180" t="s">
        <v>268</v>
      </c>
      <c r="H182" s="208" t="str">
        <f>IF(ISNUMBER(S235),IF(S235&gt;0,$S$236-$S$235,""),"")</f>
        <v/>
      </c>
      <c r="I182" s="180" t="s">
        <v>269</v>
      </c>
      <c r="J182" s="305"/>
      <c r="K182" s="180"/>
      <c r="M182" s="180"/>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row>
    <row r="183" spans="1:46" ht="43.5" customHeight="1" outlineLevel="1" x14ac:dyDescent="0.2">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row>
    <row r="184" spans="1:46" ht="18" customHeight="1" outlineLevel="1" x14ac:dyDescent="0.2">
      <c r="F184" s="307"/>
      <c r="G184" s="308" t="s">
        <v>282</v>
      </c>
      <c r="H184" s="308" t="s">
        <v>284</v>
      </c>
      <c r="I184" s="308" t="s">
        <v>285</v>
      </c>
      <c r="J184" s="308" t="s">
        <v>286</v>
      </c>
      <c r="K184" s="308" t="s">
        <v>287</v>
      </c>
      <c r="L184" s="308" t="s">
        <v>288</v>
      </c>
      <c r="M184" s="308" t="s">
        <v>289</v>
      </c>
      <c r="N184" s="308" t="s">
        <v>290</v>
      </c>
      <c r="O184" s="308" t="s">
        <v>291</v>
      </c>
      <c r="P184" s="308" t="s">
        <v>292</v>
      </c>
      <c r="Q184" s="308" t="s">
        <v>293</v>
      </c>
      <c r="R184" s="309" t="s">
        <v>294</v>
      </c>
      <c r="S184" s="223"/>
      <c r="T184" s="310" t="s">
        <v>325</v>
      </c>
      <c r="U184" s="223"/>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row>
    <row r="185" spans="1:46" ht="18" customHeight="1" outlineLevel="1" x14ac:dyDescent="0.2">
      <c r="F185" s="311" t="s">
        <v>281</v>
      </c>
      <c r="G185" s="312" t="str">
        <f t="shared" ref="G185:R185" si="33">G$234</f>
        <v/>
      </c>
      <c r="H185" s="313" t="str">
        <f t="shared" si="33"/>
        <v/>
      </c>
      <c r="I185" s="313" t="str">
        <f t="shared" si="33"/>
        <v/>
      </c>
      <c r="J185" s="313" t="str">
        <f t="shared" si="33"/>
        <v/>
      </c>
      <c r="K185" s="313" t="str">
        <f t="shared" si="33"/>
        <v/>
      </c>
      <c r="L185" s="313" t="str">
        <f t="shared" si="33"/>
        <v/>
      </c>
      <c r="M185" s="313" t="str">
        <f t="shared" si="33"/>
        <v/>
      </c>
      <c r="N185" s="313" t="str">
        <f t="shared" si="33"/>
        <v/>
      </c>
      <c r="O185" s="313" t="str">
        <f t="shared" si="33"/>
        <v/>
      </c>
      <c r="P185" s="313" t="str">
        <f t="shared" si="33"/>
        <v/>
      </c>
      <c r="Q185" s="313" t="str">
        <f t="shared" si="33"/>
        <v/>
      </c>
      <c r="R185" s="314" t="str">
        <f t="shared" si="33"/>
        <v/>
      </c>
      <c r="S185" s="223" t="s">
        <v>400</v>
      </c>
      <c r="T185" s="315" t="str">
        <f>IF(ISNUMBER(G185),SUM(G185:R185),"")</f>
        <v/>
      </c>
      <c r="U185" s="223" t="s">
        <v>401</v>
      </c>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row>
    <row r="186" spans="1:46" ht="18" customHeight="1" outlineLevel="1" x14ac:dyDescent="0.2">
      <c r="F186" s="311" t="s">
        <v>328</v>
      </c>
      <c r="G186" s="312">
        <f t="shared" ref="G186:R186" si="34">G198</f>
        <v>0.4</v>
      </c>
      <c r="H186" s="313">
        <f t="shared" si="34"/>
        <v>1.3</v>
      </c>
      <c r="I186" s="313">
        <f t="shared" si="34"/>
        <v>4.4000000000000004</v>
      </c>
      <c r="J186" s="313">
        <f t="shared" si="34"/>
        <v>8.4</v>
      </c>
      <c r="K186" s="313">
        <f t="shared" si="34"/>
        <v>12.9</v>
      </c>
      <c r="L186" s="313">
        <f t="shared" si="34"/>
        <v>16.3</v>
      </c>
      <c r="M186" s="313">
        <f t="shared" si="34"/>
        <v>17.600000000000001</v>
      </c>
      <c r="N186" s="313">
        <f t="shared" si="34"/>
        <v>17</v>
      </c>
      <c r="O186" s="313">
        <f t="shared" si="34"/>
        <v>13.9</v>
      </c>
      <c r="P186" s="313">
        <f t="shared" si="34"/>
        <v>9.4</v>
      </c>
      <c r="Q186" s="313">
        <f t="shared" si="34"/>
        <v>4.7</v>
      </c>
      <c r="R186" s="314">
        <f t="shared" si="34"/>
        <v>1.6</v>
      </c>
      <c r="S186" s="223" t="s">
        <v>329</v>
      </c>
      <c r="T186" s="315">
        <f>AVERAGE(G186:R186)</f>
        <v>8.9916666666666689</v>
      </c>
      <c r="U186" s="223" t="s">
        <v>329</v>
      </c>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row>
    <row r="187" spans="1:46" ht="18" customHeight="1" outlineLevel="1" x14ac:dyDescent="0.2">
      <c r="F187" s="311" t="s">
        <v>296</v>
      </c>
      <c r="G187" s="312" t="str">
        <f t="shared" ref="G187:R187" si="35">IF(ISNUMBER(G235),G235,"")</f>
        <v/>
      </c>
      <c r="H187" s="313" t="str">
        <f t="shared" si="35"/>
        <v/>
      </c>
      <c r="I187" s="313" t="str">
        <f t="shared" si="35"/>
        <v/>
      </c>
      <c r="J187" s="313" t="str">
        <f t="shared" si="35"/>
        <v/>
      </c>
      <c r="K187" s="313" t="str">
        <f t="shared" si="35"/>
        <v/>
      </c>
      <c r="L187" s="313" t="str">
        <f t="shared" si="35"/>
        <v/>
      </c>
      <c r="M187" s="313" t="str">
        <f t="shared" si="35"/>
        <v/>
      </c>
      <c r="N187" s="313" t="str">
        <f t="shared" si="35"/>
        <v/>
      </c>
      <c r="O187" s="313" t="str">
        <f t="shared" si="35"/>
        <v/>
      </c>
      <c r="P187" s="313" t="str">
        <f t="shared" si="35"/>
        <v/>
      </c>
      <c r="Q187" s="313" t="str">
        <f t="shared" si="35"/>
        <v/>
      </c>
      <c r="R187" s="314" t="str">
        <f t="shared" si="35"/>
        <v/>
      </c>
      <c r="S187" s="223" t="s">
        <v>297</v>
      </c>
      <c r="T187" s="315" t="str">
        <f>IF(ISNUMBER(G187),SUM(G187:R187),"")</f>
        <v/>
      </c>
      <c r="U187" s="223" t="s">
        <v>272</v>
      </c>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row>
    <row r="188" spans="1:46" ht="18" customHeight="1" outlineLevel="1" x14ac:dyDescent="0.2">
      <c r="A188" s="180"/>
      <c r="E188" s="180"/>
      <c r="F188" s="311" t="s">
        <v>330</v>
      </c>
      <c r="G188" s="312" t="str">
        <f t="shared" ref="G188:R188" si="36">IF(ISNUMBER(G235),G$236-G$235,"")</f>
        <v/>
      </c>
      <c r="H188" s="313" t="str">
        <f t="shared" si="36"/>
        <v/>
      </c>
      <c r="I188" s="313" t="str">
        <f t="shared" si="36"/>
        <v/>
      </c>
      <c r="J188" s="313" t="str">
        <f t="shared" si="36"/>
        <v/>
      </c>
      <c r="K188" s="313" t="str">
        <f t="shared" si="36"/>
        <v/>
      </c>
      <c r="L188" s="313" t="str">
        <f t="shared" si="36"/>
        <v/>
      </c>
      <c r="M188" s="313" t="str">
        <f t="shared" si="36"/>
        <v/>
      </c>
      <c r="N188" s="313" t="str">
        <f t="shared" si="36"/>
        <v/>
      </c>
      <c r="O188" s="313" t="str">
        <f t="shared" si="36"/>
        <v/>
      </c>
      <c r="P188" s="313" t="str">
        <f t="shared" si="36"/>
        <v/>
      </c>
      <c r="Q188" s="313" t="str">
        <f t="shared" si="36"/>
        <v/>
      </c>
      <c r="R188" s="314" t="str">
        <f t="shared" si="36"/>
        <v/>
      </c>
      <c r="S188" s="223" t="s">
        <v>297</v>
      </c>
      <c r="T188" s="315" t="str">
        <f>IF(ISNUMBER(G188),SUM(G188:R188),"")</f>
        <v/>
      </c>
      <c r="U188" s="223" t="s">
        <v>272</v>
      </c>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row>
    <row r="189" spans="1:46" ht="38.25" customHeight="1" outlineLevel="1" x14ac:dyDescent="0.2">
      <c r="A189" s="335"/>
      <c r="E189" s="336"/>
      <c r="F189" s="336"/>
      <c r="G189" s="336"/>
      <c r="H189" s="336"/>
      <c r="I189" s="336"/>
      <c r="J189" s="336"/>
      <c r="K189" s="336"/>
      <c r="L189" s="336"/>
      <c r="M189" s="336"/>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row>
    <row r="190" spans="1:46" hidden="1" x14ac:dyDescent="0.2">
      <c r="A190" s="158"/>
      <c r="B190" s="159"/>
      <c r="C190" s="158"/>
      <c r="D190" s="158"/>
      <c r="E190" s="158"/>
      <c r="F190" s="158"/>
      <c r="G190" s="158"/>
      <c r="H190" s="158"/>
      <c r="I190" s="158"/>
      <c r="J190" s="158"/>
      <c r="K190" s="158"/>
      <c r="L190" s="158"/>
      <c r="M190" s="158"/>
      <c r="N190" s="158"/>
      <c r="O190" s="158"/>
      <c r="P190" s="158"/>
      <c r="Q190" s="158"/>
      <c r="R190" s="158"/>
      <c r="S190" s="158"/>
      <c r="T190" s="158"/>
      <c r="U190" s="158"/>
      <c r="V190" s="158"/>
      <c r="W190" s="160"/>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row>
    <row r="191" spans="1:46" hidden="1" x14ac:dyDescent="0.2">
      <c r="A191" s="158"/>
      <c r="B191" s="159"/>
      <c r="C191" s="158"/>
      <c r="D191" s="158"/>
      <c r="E191" s="158"/>
      <c r="F191" s="158"/>
      <c r="G191" s="158"/>
      <c r="H191" s="158"/>
      <c r="I191" s="158"/>
      <c r="J191" s="158"/>
      <c r="K191" s="158"/>
      <c r="L191" s="158"/>
      <c r="M191" s="158"/>
      <c r="N191" s="158"/>
      <c r="O191" s="158"/>
      <c r="P191" s="158"/>
      <c r="Q191" s="158"/>
      <c r="R191" s="158"/>
      <c r="S191" s="158"/>
      <c r="T191" s="158"/>
      <c r="U191" s="158"/>
      <c r="V191" s="158"/>
      <c r="W191" s="160"/>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row>
    <row r="192" spans="1:46" hidden="1" x14ac:dyDescent="0.2">
      <c r="A192" s="158"/>
      <c r="B192" s="159"/>
      <c r="C192" s="158"/>
      <c r="D192" s="158"/>
      <c r="E192" s="158"/>
      <c r="F192" s="158"/>
      <c r="G192" s="158"/>
      <c r="H192" s="158"/>
      <c r="I192" s="158"/>
      <c r="J192" s="158"/>
      <c r="K192" s="158"/>
      <c r="L192" s="158"/>
      <c r="M192" s="158"/>
      <c r="N192" s="158"/>
      <c r="O192" s="158"/>
      <c r="P192" s="158"/>
      <c r="Q192" s="158"/>
      <c r="R192" s="158"/>
      <c r="S192" s="158"/>
      <c r="T192" s="158"/>
      <c r="U192" s="158"/>
      <c r="V192" s="158"/>
      <c r="W192" s="160"/>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row>
    <row r="193" spans="1:46" hidden="1" x14ac:dyDescent="0.2">
      <c r="A193" s="158"/>
      <c r="B193" s="159"/>
      <c r="C193" s="158"/>
      <c r="D193" s="158"/>
      <c r="E193" s="158"/>
      <c r="F193" s="158"/>
      <c r="G193" s="158"/>
      <c r="H193" s="158"/>
      <c r="I193" s="158"/>
      <c r="J193" s="158"/>
      <c r="K193" s="158"/>
      <c r="L193" s="158"/>
      <c r="M193" s="158"/>
      <c r="N193" s="158"/>
      <c r="O193" s="158"/>
      <c r="P193" s="158"/>
      <c r="Q193" s="158"/>
      <c r="R193" s="158"/>
      <c r="S193" s="158"/>
      <c r="T193" s="158"/>
      <c r="U193" s="158"/>
      <c r="V193" s="158"/>
      <c r="W193" s="160"/>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row>
    <row r="194" spans="1:46" hidden="1" x14ac:dyDescent="0.2">
      <c r="A194" s="158"/>
      <c r="B194" s="159"/>
      <c r="C194" s="158"/>
      <c r="D194" s="158"/>
      <c r="E194" s="158"/>
      <c r="F194" s="158"/>
      <c r="G194" s="158" t="s">
        <v>331</v>
      </c>
      <c r="H194" s="158" t="s">
        <v>332</v>
      </c>
      <c r="I194" s="158" t="s">
        <v>333</v>
      </c>
      <c r="J194" s="158" t="s">
        <v>334</v>
      </c>
      <c r="K194" s="158" t="s">
        <v>335</v>
      </c>
      <c r="L194" s="158" t="s">
        <v>336</v>
      </c>
      <c r="M194" s="158" t="s">
        <v>337</v>
      </c>
      <c r="N194" s="158" t="s">
        <v>338</v>
      </c>
      <c r="O194" s="158" t="s">
        <v>339</v>
      </c>
      <c r="P194" s="158" t="s">
        <v>340</v>
      </c>
      <c r="Q194" s="158" t="s">
        <v>341</v>
      </c>
      <c r="R194" s="158" t="s">
        <v>342</v>
      </c>
      <c r="S194" s="158" t="s">
        <v>343</v>
      </c>
      <c r="T194" s="158"/>
      <c r="U194" s="158"/>
      <c r="V194" s="158"/>
      <c r="W194" s="160"/>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row>
    <row r="195" spans="1:46" hidden="1" x14ac:dyDescent="0.2">
      <c r="A195" s="158"/>
      <c r="B195" s="159"/>
      <c r="C195" s="158"/>
      <c r="D195" s="158"/>
      <c r="E195" s="158"/>
      <c r="F195" s="158" t="s">
        <v>344</v>
      </c>
      <c r="G195" s="158">
        <v>1</v>
      </c>
      <c r="H195" s="158">
        <v>2</v>
      </c>
      <c r="I195" s="158">
        <v>3</v>
      </c>
      <c r="J195" s="158">
        <v>4</v>
      </c>
      <c r="K195" s="158">
        <v>5</v>
      </c>
      <c r="L195" s="158">
        <v>6</v>
      </c>
      <c r="M195" s="158">
        <v>7</v>
      </c>
      <c r="N195" s="158">
        <v>8</v>
      </c>
      <c r="O195" s="158">
        <v>9</v>
      </c>
      <c r="P195" s="158">
        <v>10</v>
      </c>
      <c r="Q195" s="158">
        <v>11</v>
      </c>
      <c r="R195" s="158">
        <v>12</v>
      </c>
      <c r="S195" s="158" t="s">
        <v>345</v>
      </c>
      <c r="T195" s="158"/>
      <c r="U195" s="158"/>
      <c r="V195" s="158"/>
      <c r="W195" s="160"/>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row>
    <row r="196" spans="1:46" hidden="1" x14ac:dyDescent="0.2">
      <c r="A196" s="158"/>
      <c r="B196" s="159"/>
      <c r="C196" s="158"/>
      <c r="D196" s="158"/>
      <c r="E196" s="158"/>
      <c r="F196" s="158" t="s">
        <v>346</v>
      </c>
      <c r="G196" s="158">
        <v>31</v>
      </c>
      <c r="H196" s="158">
        <v>28</v>
      </c>
      <c r="I196" s="158">
        <v>31</v>
      </c>
      <c r="J196" s="158">
        <v>30</v>
      </c>
      <c r="K196" s="158">
        <v>31</v>
      </c>
      <c r="L196" s="158">
        <v>30</v>
      </c>
      <c r="M196" s="158">
        <v>31</v>
      </c>
      <c r="N196" s="158">
        <v>31</v>
      </c>
      <c r="O196" s="158">
        <v>30</v>
      </c>
      <c r="P196" s="158">
        <v>31</v>
      </c>
      <c r="Q196" s="158">
        <v>30</v>
      </c>
      <c r="R196" s="158">
        <v>31</v>
      </c>
      <c r="S196" s="158">
        <f>SUM(G196:R196)</f>
        <v>365</v>
      </c>
      <c r="T196" s="158"/>
      <c r="U196" s="158"/>
      <c r="V196" s="158"/>
      <c r="W196" s="160"/>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row>
    <row r="197" spans="1:46" hidden="1" x14ac:dyDescent="0.2">
      <c r="A197" s="158"/>
      <c r="B197" s="159"/>
      <c r="C197" s="158"/>
      <c r="D197" s="158"/>
      <c r="E197" s="158"/>
      <c r="F197" s="158" t="s">
        <v>347</v>
      </c>
      <c r="G197" s="158">
        <f t="shared" ref="G197:R197" si="37">G196*24</f>
        <v>744</v>
      </c>
      <c r="H197" s="158">
        <f t="shared" si="37"/>
        <v>672</v>
      </c>
      <c r="I197" s="158">
        <f t="shared" si="37"/>
        <v>744</v>
      </c>
      <c r="J197" s="158">
        <f t="shared" si="37"/>
        <v>720</v>
      </c>
      <c r="K197" s="158">
        <f t="shared" si="37"/>
        <v>744</v>
      </c>
      <c r="L197" s="158">
        <f t="shared" si="37"/>
        <v>720</v>
      </c>
      <c r="M197" s="158">
        <f t="shared" si="37"/>
        <v>744</v>
      </c>
      <c r="N197" s="158">
        <f t="shared" si="37"/>
        <v>744</v>
      </c>
      <c r="O197" s="158">
        <f t="shared" si="37"/>
        <v>720</v>
      </c>
      <c r="P197" s="158">
        <f t="shared" si="37"/>
        <v>744</v>
      </c>
      <c r="Q197" s="158">
        <f t="shared" si="37"/>
        <v>720</v>
      </c>
      <c r="R197" s="158">
        <f t="shared" si="37"/>
        <v>744</v>
      </c>
      <c r="S197" s="158">
        <f>SUM(G197:R197)</f>
        <v>8760</v>
      </c>
      <c r="T197" s="158"/>
      <c r="U197" s="158"/>
      <c r="V197" s="158"/>
      <c r="W197" s="160"/>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row>
    <row r="198" spans="1:46" hidden="1" x14ac:dyDescent="0.2">
      <c r="A198" s="158"/>
      <c r="B198" s="159"/>
      <c r="C198" s="158"/>
      <c r="D198" s="158"/>
      <c r="E198" s="158"/>
      <c r="F198" s="158" t="s">
        <v>348</v>
      </c>
      <c r="G198" s="158">
        <f>[1]Climate!E24</f>
        <v>0.4</v>
      </c>
      <c r="H198" s="158">
        <f>[1]Climate!F24</f>
        <v>1.3</v>
      </c>
      <c r="I198" s="158">
        <f>[1]Climate!G24</f>
        <v>4.4000000000000004</v>
      </c>
      <c r="J198" s="158">
        <f>[1]Climate!H24</f>
        <v>8.4</v>
      </c>
      <c r="K198" s="158">
        <f>[1]Climate!I24</f>
        <v>12.9</v>
      </c>
      <c r="L198" s="158">
        <f>[1]Climate!J24</f>
        <v>16.3</v>
      </c>
      <c r="M198" s="158">
        <f>[1]Climate!K24</f>
        <v>17.600000000000001</v>
      </c>
      <c r="N198" s="158">
        <f>[1]Climate!L24</f>
        <v>17</v>
      </c>
      <c r="O198" s="158">
        <f>[1]Climate!M24</f>
        <v>13.9</v>
      </c>
      <c r="P198" s="158">
        <f>[1]Climate!N24</f>
        <v>9.4</v>
      </c>
      <c r="Q198" s="158">
        <f>[1]Climate!O24</f>
        <v>4.7</v>
      </c>
      <c r="R198" s="158">
        <f>[1]Climate!P24</f>
        <v>1.6</v>
      </c>
      <c r="S198" s="158">
        <f>AVERAGE(G198:R198)</f>
        <v>8.9916666666666689</v>
      </c>
      <c r="T198" s="158"/>
      <c r="U198" s="158"/>
      <c r="V198" s="158"/>
      <c r="W198" s="160"/>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row>
    <row r="199" spans="1:46" hidden="1" x14ac:dyDescent="0.2">
      <c r="A199" s="158"/>
      <c r="B199" s="159"/>
      <c r="C199" s="158"/>
      <c r="D199" s="158"/>
      <c r="E199" s="158"/>
      <c r="F199" s="158" t="s">
        <v>349</v>
      </c>
      <c r="G199" s="158" t="str">
        <f t="shared" ref="G199:R199" si="38">G$234</f>
        <v/>
      </c>
      <c r="H199" s="158" t="str">
        <f t="shared" si="38"/>
        <v/>
      </c>
      <c r="I199" s="158" t="str">
        <f t="shared" si="38"/>
        <v/>
      </c>
      <c r="J199" s="158" t="str">
        <f t="shared" si="38"/>
        <v/>
      </c>
      <c r="K199" s="158" t="str">
        <f t="shared" si="38"/>
        <v/>
      </c>
      <c r="L199" s="158" t="str">
        <f t="shared" si="38"/>
        <v/>
      </c>
      <c r="M199" s="158" t="str">
        <f t="shared" si="38"/>
        <v/>
      </c>
      <c r="N199" s="158" t="str">
        <f t="shared" si="38"/>
        <v/>
      </c>
      <c r="O199" s="158" t="str">
        <f t="shared" si="38"/>
        <v/>
      </c>
      <c r="P199" s="158" t="str">
        <f t="shared" si="38"/>
        <v/>
      </c>
      <c r="Q199" s="158" t="str">
        <f t="shared" si="38"/>
        <v/>
      </c>
      <c r="R199" s="158" t="str">
        <f t="shared" si="38"/>
        <v/>
      </c>
      <c r="S199" s="158">
        <f>SUM(G199:R199)</f>
        <v>0</v>
      </c>
      <c r="T199" s="158"/>
      <c r="U199" s="158"/>
      <c r="V199" s="158"/>
      <c r="W199" s="160"/>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row>
    <row r="200" spans="1:46" hidden="1" x14ac:dyDescent="0.2">
      <c r="A200" s="158"/>
      <c r="B200" s="159"/>
      <c r="C200" s="158"/>
      <c r="D200" s="158"/>
      <c r="E200" s="158"/>
      <c r="F200" s="158"/>
      <c r="G200" s="158"/>
      <c r="H200" s="158"/>
      <c r="I200" s="158"/>
      <c r="J200" s="158"/>
      <c r="K200" s="158"/>
      <c r="L200" s="158"/>
      <c r="M200" s="158"/>
      <c r="N200" s="158"/>
      <c r="O200" s="158"/>
      <c r="P200" s="158"/>
      <c r="Q200" s="158"/>
      <c r="R200" s="158"/>
      <c r="S200" s="158"/>
      <c r="T200" s="158"/>
      <c r="U200" s="158"/>
      <c r="V200" s="158"/>
      <c r="W200" s="160"/>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row>
    <row r="201" spans="1:46" hidden="1" x14ac:dyDescent="0.2">
      <c r="A201" s="158"/>
      <c r="B201" s="159"/>
      <c r="C201" s="158"/>
      <c r="D201" s="158"/>
      <c r="E201" s="158"/>
      <c r="F201" s="158"/>
      <c r="G201" s="317"/>
      <c r="H201" s="158"/>
      <c r="I201" s="158"/>
      <c r="J201" s="158"/>
      <c r="K201" s="158"/>
      <c r="L201" s="158"/>
      <c r="M201" s="158"/>
      <c r="N201" s="158"/>
      <c r="O201" s="158"/>
      <c r="P201" s="158"/>
      <c r="Q201" s="158"/>
      <c r="R201" s="158"/>
      <c r="S201" s="317"/>
      <c r="T201" s="317"/>
      <c r="U201" s="158"/>
      <c r="V201" s="158"/>
      <c r="W201" s="160"/>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row>
    <row r="202" spans="1:46" ht="18" hidden="1" x14ac:dyDescent="0.2">
      <c r="A202" s="158"/>
      <c r="B202" s="318"/>
      <c r="C202" s="158"/>
      <c r="D202" s="158"/>
      <c r="E202" s="158"/>
      <c r="F202" s="158"/>
      <c r="G202" s="317"/>
      <c r="H202" s="158"/>
      <c r="I202" s="158"/>
      <c r="J202" s="158"/>
      <c r="K202" s="158"/>
      <c r="L202" s="158"/>
      <c r="M202" s="158"/>
      <c r="N202" s="158"/>
      <c r="O202" s="158"/>
      <c r="P202" s="158"/>
      <c r="Q202" s="158"/>
      <c r="R202" s="158"/>
      <c r="S202" s="317"/>
      <c r="T202" s="317"/>
      <c r="U202" s="319"/>
      <c r="V202" s="319"/>
      <c r="W202" s="160"/>
      <c r="X202" s="158"/>
      <c r="Y202" s="158"/>
      <c r="Z202" s="158"/>
      <c r="AA202" s="158"/>
      <c r="AB202" s="158"/>
      <c r="AC202" s="158"/>
      <c r="AD202" s="158"/>
      <c r="AE202" s="158"/>
      <c r="AF202" s="158"/>
      <c r="AG202" s="158"/>
      <c r="AH202" s="158"/>
      <c r="AI202" s="158"/>
      <c r="AJ202" s="158"/>
      <c r="AK202" s="317"/>
      <c r="AL202" s="319"/>
      <c r="AM202" s="158"/>
      <c r="AN202" s="158"/>
      <c r="AO202" s="158"/>
      <c r="AP202" s="158"/>
      <c r="AQ202" s="158"/>
      <c r="AR202" s="158"/>
      <c r="AS202" s="158"/>
      <c r="AT202" s="158"/>
    </row>
    <row r="203" spans="1:46" ht="18" hidden="1" x14ac:dyDescent="0.2">
      <c r="A203" s="158"/>
      <c r="B203" s="318"/>
      <c r="C203" s="158"/>
      <c r="D203" s="158"/>
      <c r="E203" s="158"/>
      <c r="F203" s="320" t="s">
        <v>350</v>
      </c>
      <c r="G203" s="158"/>
      <c r="H203" s="158"/>
      <c r="I203" s="158"/>
      <c r="J203" s="158"/>
      <c r="K203" s="158"/>
      <c r="L203" s="158"/>
      <c r="M203" s="158"/>
      <c r="N203" s="158"/>
      <c r="O203" s="158"/>
      <c r="P203" s="158"/>
      <c r="Q203" s="158"/>
      <c r="R203" s="317"/>
      <c r="S203" s="319"/>
      <c r="T203" s="317"/>
      <c r="U203" s="319"/>
      <c r="V203" s="319"/>
      <c r="W203" s="160"/>
      <c r="X203" s="158"/>
      <c r="Y203" s="158"/>
      <c r="Z203" s="158"/>
      <c r="AA203" s="158"/>
      <c r="AB203" s="158"/>
      <c r="AC203" s="158"/>
      <c r="AD203" s="158"/>
      <c r="AE203" s="158"/>
      <c r="AF203" s="158"/>
      <c r="AG203" s="158"/>
      <c r="AH203" s="158"/>
      <c r="AI203" s="158"/>
      <c r="AJ203" s="158"/>
      <c r="AK203" s="317"/>
      <c r="AL203" s="319"/>
      <c r="AM203" s="158"/>
      <c r="AN203" s="158"/>
      <c r="AO203" s="158"/>
      <c r="AP203" s="158"/>
      <c r="AQ203" s="158"/>
      <c r="AR203" s="158"/>
      <c r="AS203" s="158"/>
      <c r="AT203" s="158"/>
    </row>
    <row r="204" spans="1:46" ht="18" hidden="1" x14ac:dyDescent="0.2">
      <c r="A204" s="158"/>
      <c r="B204" s="159"/>
      <c r="C204" s="158"/>
      <c r="D204" s="158"/>
      <c r="E204" s="158"/>
      <c r="F204" s="158" t="s">
        <v>351</v>
      </c>
      <c r="G204" s="158"/>
      <c r="H204" s="158" t="s">
        <v>352</v>
      </c>
      <c r="I204" s="158">
        <v>20</v>
      </c>
      <c r="J204" s="158" t="s">
        <v>353</v>
      </c>
      <c r="K204" s="158">
        <f>PI()/180</f>
        <v>1.7453292519943295E-2</v>
      </c>
      <c r="L204" s="158" t="s">
        <v>354</v>
      </c>
      <c r="M204" s="158">
        <f>[1]Climate!E35</f>
        <v>0.106</v>
      </c>
      <c r="N204" s="158"/>
      <c r="O204" s="158"/>
      <c r="P204" s="158"/>
      <c r="Q204" s="158"/>
      <c r="R204" s="158"/>
      <c r="S204" s="158"/>
      <c r="T204" s="317"/>
      <c r="U204" s="158"/>
      <c r="V204" s="158"/>
      <c r="W204" s="160"/>
      <c r="X204" s="321" t="s">
        <v>355</v>
      </c>
      <c r="Y204" s="158"/>
      <c r="Z204" s="158"/>
      <c r="AA204" s="158"/>
      <c r="AB204" s="158"/>
      <c r="AC204" s="158"/>
      <c r="AD204" s="158"/>
      <c r="AE204" s="158"/>
      <c r="AF204" s="158"/>
      <c r="AG204" s="158"/>
      <c r="AH204" s="158"/>
      <c r="AI204" s="158"/>
      <c r="AJ204" s="158"/>
      <c r="AK204" s="317"/>
      <c r="AL204" s="319"/>
      <c r="AM204" s="158"/>
      <c r="AN204" s="158"/>
      <c r="AO204" s="158"/>
      <c r="AP204" s="158"/>
      <c r="AQ204" s="158"/>
      <c r="AR204" s="158"/>
      <c r="AS204" s="158"/>
      <c r="AT204" s="158"/>
    </row>
    <row r="205" spans="1:46" ht="30" hidden="1" x14ac:dyDescent="0.4">
      <c r="A205" s="158"/>
      <c r="B205" s="159"/>
      <c r="C205" s="158"/>
      <c r="D205" s="158"/>
      <c r="E205" s="158"/>
      <c r="F205" s="322" t="s">
        <v>356</v>
      </c>
      <c r="G205" s="322" t="s">
        <v>357</v>
      </c>
      <c r="H205" s="158"/>
      <c r="I205" s="158"/>
      <c r="J205" s="158"/>
      <c r="K205" s="158"/>
      <c r="L205" s="158"/>
      <c r="M205" s="158"/>
      <c r="N205" s="158"/>
      <c r="O205" s="158"/>
      <c r="P205" s="158"/>
      <c r="Q205" s="158"/>
      <c r="R205" s="158"/>
      <c r="S205" s="158"/>
      <c r="T205" s="317"/>
      <c r="U205" s="158"/>
      <c r="V205" s="158"/>
      <c r="W205" s="160"/>
      <c r="X205" s="322" t="s">
        <v>358</v>
      </c>
      <c r="Y205" s="323"/>
      <c r="Z205" s="322"/>
      <c r="AA205" s="158" t="s">
        <v>359</v>
      </c>
      <c r="AB205" s="158">
        <f>PI()/180</f>
        <v>1.7453292519943295E-2</v>
      </c>
      <c r="AC205" s="324" t="s">
        <v>245</v>
      </c>
      <c r="AD205" s="325" t="s">
        <v>241</v>
      </c>
      <c r="AE205" s="325"/>
      <c r="AF205" s="325" t="s">
        <v>245</v>
      </c>
      <c r="AG205" s="325" t="s">
        <v>241</v>
      </c>
      <c r="AH205" s="326"/>
      <c r="AI205" s="323"/>
      <c r="AJ205" s="322" t="s">
        <v>360</v>
      </c>
      <c r="AK205" s="158"/>
      <c r="AL205" s="322"/>
      <c r="AM205" s="158" t="s">
        <v>359</v>
      </c>
      <c r="AN205" s="158">
        <f>PI()/180</f>
        <v>1.7453292519943295E-2</v>
      </c>
      <c r="AO205" s="324" t="s">
        <v>245</v>
      </c>
      <c r="AP205" s="325" t="s">
        <v>241</v>
      </c>
      <c r="AQ205" s="325"/>
      <c r="AR205" s="325" t="s">
        <v>245</v>
      </c>
      <c r="AS205" s="325" t="s">
        <v>241</v>
      </c>
      <c r="AT205" s="326"/>
    </row>
    <row r="206" spans="1:46" hidden="1" x14ac:dyDescent="0.2">
      <c r="A206" s="158"/>
      <c r="B206" s="159"/>
      <c r="C206" s="158"/>
      <c r="D206" s="158"/>
      <c r="E206" s="158"/>
      <c r="F206" s="158"/>
      <c r="G206" s="322">
        <v>1</v>
      </c>
      <c r="H206" s="322">
        <f t="shared" ref="H206:R206" si="39">G206+1</f>
        <v>2</v>
      </c>
      <c r="I206" s="322">
        <f t="shared" si="39"/>
        <v>3</v>
      </c>
      <c r="J206" s="322">
        <f t="shared" si="39"/>
        <v>4</v>
      </c>
      <c r="K206" s="322">
        <f t="shared" si="39"/>
        <v>5</v>
      </c>
      <c r="L206" s="322">
        <f t="shared" si="39"/>
        <v>6</v>
      </c>
      <c r="M206" s="322">
        <f t="shared" si="39"/>
        <v>7</v>
      </c>
      <c r="N206" s="322">
        <f t="shared" si="39"/>
        <v>8</v>
      </c>
      <c r="O206" s="322">
        <f t="shared" si="39"/>
        <v>9</v>
      </c>
      <c r="P206" s="322">
        <f t="shared" si="39"/>
        <v>10</v>
      </c>
      <c r="Q206" s="322">
        <f t="shared" si="39"/>
        <v>11</v>
      </c>
      <c r="R206" s="322">
        <f t="shared" si="39"/>
        <v>12</v>
      </c>
      <c r="S206" s="158"/>
      <c r="T206" s="317"/>
      <c r="U206" s="158"/>
      <c r="V206" s="158"/>
      <c r="W206" s="160"/>
      <c r="X206" s="158"/>
      <c r="Y206" s="327"/>
      <c r="Z206" s="324"/>
      <c r="AA206" s="325" t="s">
        <v>361</v>
      </c>
      <c r="AB206" s="326"/>
      <c r="AC206" s="328">
        <v>1.1953348352380402E-2</v>
      </c>
      <c r="AD206" s="158">
        <v>-0.26199747481626184</v>
      </c>
      <c r="AE206" s="158">
        <v>90</v>
      </c>
      <c r="AF206" s="158">
        <v>6.4022784193207836E-4</v>
      </c>
      <c r="AG206" s="158">
        <v>9.9820235319462214E-2</v>
      </c>
      <c r="AH206" s="329">
        <v>90</v>
      </c>
      <c r="AI206" s="327"/>
      <c r="AJ206" s="158"/>
      <c r="AK206" s="158"/>
      <c r="AL206" s="324"/>
      <c r="AM206" s="325" t="s">
        <v>361</v>
      </c>
      <c r="AN206" s="326"/>
      <c r="AO206" s="328">
        <v>1.1087353657277796E-2</v>
      </c>
      <c r="AP206" s="158">
        <v>0.24526666635546435</v>
      </c>
      <c r="AQ206" s="158">
        <v>90</v>
      </c>
      <c r="AR206" s="158">
        <v>1.9420641839720431E-2</v>
      </c>
      <c r="AS206" s="158">
        <v>-0.36331154561631929</v>
      </c>
      <c r="AT206" s="329">
        <v>15</v>
      </c>
    </row>
    <row r="207" spans="1:46" hidden="1" x14ac:dyDescent="0.2">
      <c r="A207" s="158"/>
      <c r="B207" s="159"/>
      <c r="C207" s="158"/>
      <c r="D207" s="158"/>
      <c r="E207" s="158"/>
      <c r="F207" s="158"/>
      <c r="G207" s="158"/>
      <c r="H207" s="158"/>
      <c r="I207" s="158"/>
      <c r="J207" s="158"/>
      <c r="K207" s="158"/>
      <c r="L207" s="158"/>
      <c r="M207" s="158"/>
      <c r="N207" s="158"/>
      <c r="O207" s="158"/>
      <c r="P207" s="158"/>
      <c r="Q207" s="158"/>
      <c r="R207" s="158"/>
      <c r="S207" s="158"/>
      <c r="T207" s="317"/>
      <c r="U207" s="158"/>
      <c r="V207" s="158"/>
      <c r="W207" s="160"/>
      <c r="X207" s="158"/>
      <c r="Y207" s="158"/>
      <c r="Z207" s="328"/>
      <c r="AA207" s="158" t="s">
        <v>362</v>
      </c>
      <c r="AB207" s="329" t="s">
        <v>238</v>
      </c>
      <c r="AC207" s="328">
        <v>1.1953348352380402E-2</v>
      </c>
      <c r="AD207" s="158">
        <v>-0.26199747481626184</v>
      </c>
      <c r="AE207" s="158"/>
      <c r="AF207" s="158">
        <v>6.4022784193207836E-4</v>
      </c>
      <c r="AG207" s="158">
        <v>9.9820235319462214E-2</v>
      </c>
      <c r="AH207" s="329"/>
      <c r="AI207" s="158"/>
      <c r="AJ207" s="158"/>
      <c r="AK207" s="158"/>
      <c r="AL207" s="328"/>
      <c r="AM207" s="158" t="s">
        <v>362</v>
      </c>
      <c r="AN207" s="329" t="s">
        <v>238</v>
      </c>
      <c r="AO207" s="328">
        <v>1.1087353657277796E-2</v>
      </c>
      <c r="AP207" s="158">
        <v>0.24526666635546435</v>
      </c>
      <c r="AQ207" s="158"/>
      <c r="AR207" s="158">
        <v>-6.718819681462161E-3</v>
      </c>
      <c r="AS207" s="158">
        <v>7.4358675761283771E-2</v>
      </c>
      <c r="AT207" s="329">
        <v>90</v>
      </c>
    </row>
    <row r="208" spans="1:46" hidden="1" x14ac:dyDescent="0.2">
      <c r="A208" s="158"/>
      <c r="B208" s="159"/>
      <c r="C208" s="158"/>
      <c r="D208" s="158"/>
      <c r="E208" s="158"/>
      <c r="F208" s="330" t="str">
        <f>[1]Climate!D25</f>
        <v>Radiation North</v>
      </c>
      <c r="G208" s="330">
        <f>[1]Climate!E25</f>
        <v>10</v>
      </c>
      <c r="H208" s="330">
        <f>[1]Climate!F25</f>
        <v>15</v>
      </c>
      <c r="I208" s="330">
        <f>[1]Climate!G25</f>
        <v>26</v>
      </c>
      <c r="J208" s="330">
        <f>[1]Climate!H25</f>
        <v>37</v>
      </c>
      <c r="K208" s="330">
        <f>[1]Climate!I25</f>
        <v>50</v>
      </c>
      <c r="L208" s="330">
        <f>[1]Climate!J25</f>
        <v>55</v>
      </c>
      <c r="M208" s="330">
        <f>[1]Climate!K25</f>
        <v>55</v>
      </c>
      <c r="N208" s="330">
        <f>[1]Climate!L25</f>
        <v>44</v>
      </c>
      <c r="O208" s="330">
        <f>[1]Climate!M25</f>
        <v>30</v>
      </c>
      <c r="P208" s="330">
        <f>[1]Climate!N25</f>
        <v>18</v>
      </c>
      <c r="Q208" s="330">
        <f>[1]Climate!O25</f>
        <v>10</v>
      </c>
      <c r="R208" s="330">
        <f>[1]Climate!P25</f>
        <v>7</v>
      </c>
      <c r="S208" s="158"/>
      <c r="T208" s="317"/>
      <c r="U208" s="158"/>
      <c r="V208" s="158"/>
      <c r="W208" s="160"/>
      <c r="X208" s="158"/>
      <c r="Y208" s="158"/>
      <c r="Z208" s="328" t="s">
        <v>363</v>
      </c>
      <c r="AA208" s="158">
        <f>IF(H173&lt;=$AE$206,$AC$206*H173+$AD$206,$AC$207*H173+$AD$207)</f>
        <v>0.35122124900920521</v>
      </c>
      <c r="AB208" s="329">
        <f>IF(H173&lt;=$AH$206,$AF$206*H173^2+$AG$206,$AF$207*H173+$AG$207)</f>
        <v>1.7847671326705037</v>
      </c>
      <c r="AC208" s="328">
        <v>1.476536037986512E-3</v>
      </c>
      <c r="AD208" s="158">
        <v>0.49084860211026732</v>
      </c>
      <c r="AE208" s="158">
        <v>90</v>
      </c>
      <c r="AF208" s="158">
        <v>6.3964052469070304E-3</v>
      </c>
      <c r="AG208" s="158">
        <v>0.27619296292944795</v>
      </c>
      <c r="AH208" s="329">
        <v>90</v>
      </c>
      <c r="AI208" s="158"/>
      <c r="AJ208" s="158"/>
      <c r="AK208" s="158"/>
      <c r="AL208" s="328" t="s">
        <v>363</v>
      </c>
      <c r="AM208" s="158">
        <f>IF(H173&lt;=$AQ$206,$AO$206*H173+$AP$206,$AO$207*H173+$AP$207)</f>
        <v>0.81405899632747258</v>
      </c>
      <c r="AN208" s="329">
        <f>IF(H173&lt;=$AT$206,$AR$206*H173+$AS$206,$AR$207*H173+$AS$207)</f>
        <v>-0.27032349271740652</v>
      </c>
      <c r="AO208" s="328">
        <v>-3.5781100327875529E-4</v>
      </c>
      <c r="AP208" s="158">
        <v>0.43973753607093846</v>
      </c>
      <c r="AQ208" s="158">
        <v>90</v>
      </c>
      <c r="AR208" s="158">
        <v>-1.8923171163629567E-3</v>
      </c>
      <c r="AS208" s="158">
        <v>-0.25147882786208614</v>
      </c>
      <c r="AT208" s="329">
        <v>90</v>
      </c>
    </row>
    <row r="209" spans="1:46" hidden="1" x14ac:dyDescent="0.2">
      <c r="A209" s="158"/>
      <c r="B209" s="159"/>
      <c r="C209" s="158"/>
      <c r="D209" s="158"/>
      <c r="E209" s="158"/>
      <c r="F209" s="330" t="str">
        <f>[1]Climate!D26</f>
        <v>Radiation East</v>
      </c>
      <c r="G209" s="330">
        <f>[1]Climate!E26</f>
        <v>13</v>
      </c>
      <c r="H209" s="330">
        <f>[1]Climate!F26</f>
        <v>26</v>
      </c>
      <c r="I209" s="330">
        <f>[1]Climate!G26</f>
        <v>41</v>
      </c>
      <c r="J209" s="330">
        <f>[1]Climate!H26</f>
        <v>67</v>
      </c>
      <c r="K209" s="330">
        <f>[1]Climate!I26</f>
        <v>83</v>
      </c>
      <c r="L209" s="330">
        <f>[1]Climate!J26</f>
        <v>81</v>
      </c>
      <c r="M209" s="330">
        <f>[1]Climate!K26</f>
        <v>83</v>
      </c>
      <c r="N209" s="330">
        <f>[1]Climate!L26</f>
        <v>75</v>
      </c>
      <c r="O209" s="330">
        <f>[1]Climate!M26</f>
        <v>52</v>
      </c>
      <c r="P209" s="330">
        <f>[1]Climate!N26</f>
        <v>32</v>
      </c>
      <c r="Q209" s="330">
        <f>[1]Climate!O26</f>
        <v>15</v>
      </c>
      <c r="R209" s="330">
        <f>[1]Climate!P26</f>
        <v>9</v>
      </c>
      <c r="S209" s="158"/>
      <c r="T209" s="317"/>
      <c r="U209" s="158"/>
      <c r="V209" s="158"/>
      <c r="W209" s="160"/>
      <c r="X209" s="158"/>
      <c r="Y209" s="158"/>
      <c r="Z209" s="328" t="s">
        <v>364</v>
      </c>
      <c r="AA209" s="158">
        <f>IF(H173&lt;=$AE$208,$AC$208*H173+$AD$208,$AC$209*H173+$AD$209)</f>
        <v>0.56659637739501334</v>
      </c>
      <c r="AB209" s="329">
        <f>IF(H173&lt;=$AH$208,$AF$208*H173+$AG$208,$AF$209*H173+$AG$209)</f>
        <v>0.60433494850102554</v>
      </c>
      <c r="AC209" s="328">
        <v>1.476536037986512E-3</v>
      </c>
      <c r="AD209" s="158">
        <v>0.49084860211026732</v>
      </c>
      <c r="AE209" s="158"/>
      <c r="AF209" s="158">
        <v>6.3964052469070304E-3</v>
      </c>
      <c r="AG209" s="158">
        <v>0.27619296292944795</v>
      </c>
      <c r="AH209" s="329"/>
      <c r="AI209" s="158"/>
      <c r="AJ209" s="158"/>
      <c r="AK209" s="158"/>
      <c r="AL209" s="328" t="s">
        <v>364</v>
      </c>
      <c r="AM209" s="158">
        <f>IF(H173&lt;=$AQ$208,$AO$208*H173+$AP$208,$AO$209*H173+$AP$209)</f>
        <v>0.42138147379173502</v>
      </c>
      <c r="AN209" s="329">
        <f>IF(H173&lt;=$AT$208,$AR$208*H173+$AS$208,$AR$209*H173+$AS$209)</f>
        <v>-0.34855658824862218</v>
      </c>
      <c r="AO209" s="328">
        <v>-3.5781100327875529E-4</v>
      </c>
      <c r="AP209" s="158">
        <v>0.43973753607093846</v>
      </c>
      <c r="AQ209" s="158"/>
      <c r="AR209" s="158">
        <v>-1.8923171163629567E-3</v>
      </c>
      <c r="AS209" s="158">
        <v>-0.25147882786208614</v>
      </c>
      <c r="AT209" s="329"/>
    </row>
    <row r="210" spans="1:46" hidden="1" x14ac:dyDescent="0.2">
      <c r="A210" s="158"/>
      <c r="B210" s="159"/>
      <c r="C210" s="158"/>
      <c r="D210" s="158"/>
      <c r="E210" s="158"/>
      <c r="F210" s="330" t="str">
        <f>[1]Climate!D27</f>
        <v>Radiation South</v>
      </c>
      <c r="G210" s="330">
        <f>[1]Climate!E27</f>
        <v>29</v>
      </c>
      <c r="H210" s="330">
        <f>[1]Climate!F27</f>
        <v>59</v>
      </c>
      <c r="I210" s="330">
        <f>[1]Climate!G27</f>
        <v>66</v>
      </c>
      <c r="J210" s="330">
        <f>[1]Climate!H27</f>
        <v>83</v>
      </c>
      <c r="K210" s="330">
        <f>[1]Climate!I27</f>
        <v>85</v>
      </c>
      <c r="L210" s="330">
        <f>[1]Climate!J27</f>
        <v>76</v>
      </c>
      <c r="M210" s="330">
        <f>[1]Climate!K27</f>
        <v>80</v>
      </c>
      <c r="N210" s="330">
        <f>[1]Climate!L27</f>
        <v>86</v>
      </c>
      <c r="O210" s="330">
        <f>[1]Climate!M27</f>
        <v>80</v>
      </c>
      <c r="P210" s="330">
        <f>[1]Climate!N27</f>
        <v>63</v>
      </c>
      <c r="Q210" s="330">
        <f>[1]Climate!O27</f>
        <v>32</v>
      </c>
      <c r="R210" s="330">
        <f>[1]Climate!P27</f>
        <v>21</v>
      </c>
      <c r="S210" s="158"/>
      <c r="T210" s="317"/>
      <c r="U210" s="158"/>
      <c r="V210" s="158"/>
      <c r="W210" s="160"/>
      <c r="X210" s="158"/>
      <c r="Y210" s="158"/>
      <c r="Z210" s="331" t="s">
        <v>365</v>
      </c>
      <c r="AA210" s="332">
        <f>IF(H173&lt;=$AE$210,$AC$210*H173+$AD$210,$AC$211*H173+$AD$211)</f>
        <v>0.81663649148490502</v>
      </c>
      <c r="AB210" s="333">
        <f>IF(H173&lt;=$AH$210,$AF$210*H173+$AG$210,$AF$211*H173+$AG$211)</f>
        <v>0.49934913426984767</v>
      </c>
      <c r="AC210" s="328">
        <v>-1.3075626952359747E-3</v>
      </c>
      <c r="AD210" s="158">
        <v>0.88371576531320573</v>
      </c>
      <c r="AE210" s="158">
        <v>90</v>
      </c>
      <c r="AF210" s="158">
        <v>5.6353488026687076E-4</v>
      </c>
      <c r="AG210" s="158">
        <v>0.47043923137727695</v>
      </c>
      <c r="AH210" s="329">
        <v>90</v>
      </c>
      <c r="AI210" s="158"/>
      <c r="AJ210" s="158"/>
      <c r="AK210" s="158"/>
      <c r="AL210" s="331" t="s">
        <v>365</v>
      </c>
      <c r="AM210" s="332">
        <f>IF(H173&lt;=$AQ$210,$AO$210*H173+$AP$210,$AO$211*H173+$AP$211)</f>
        <v>0.15139452184232538</v>
      </c>
      <c r="AN210" s="333">
        <f>IF(H173&lt;=$AT$210,$AR$210*H173+$AS$210,$AR$211*H173+$AS$211)</f>
        <v>-0.29552017822586157</v>
      </c>
      <c r="AO210" s="328">
        <v>-2.1768375324438191E-2</v>
      </c>
      <c r="AP210" s="158">
        <v>0.81389146757531972</v>
      </c>
      <c r="AQ210" s="158">
        <v>30</v>
      </c>
      <c r="AR210" s="158">
        <v>7.1118355208185796E-3</v>
      </c>
      <c r="AS210" s="158">
        <v>-0.1835336484274932</v>
      </c>
      <c r="AT210" s="329">
        <v>15</v>
      </c>
    </row>
    <row r="211" spans="1:46" hidden="1" x14ac:dyDescent="0.2">
      <c r="A211" s="158"/>
      <c r="B211" s="159"/>
      <c r="C211" s="158"/>
      <c r="D211" s="158"/>
      <c r="E211" s="158"/>
      <c r="F211" s="330" t="str">
        <f>[1]Climate!D28</f>
        <v>Radiation West</v>
      </c>
      <c r="G211" s="330">
        <f>[1]Climate!E28</f>
        <v>14</v>
      </c>
      <c r="H211" s="330">
        <f>[1]Climate!F28</f>
        <v>28</v>
      </c>
      <c r="I211" s="330">
        <f>[1]Climate!G28</f>
        <v>44</v>
      </c>
      <c r="J211" s="330">
        <f>[1]Climate!H28</f>
        <v>66</v>
      </c>
      <c r="K211" s="330">
        <f>[1]Climate!I28</f>
        <v>82</v>
      </c>
      <c r="L211" s="330">
        <f>[1]Climate!J28</f>
        <v>80</v>
      </c>
      <c r="M211" s="330">
        <f>[1]Climate!K28</f>
        <v>83</v>
      </c>
      <c r="N211" s="330">
        <f>[1]Climate!L28</f>
        <v>73</v>
      </c>
      <c r="O211" s="330">
        <f>[1]Climate!M28</f>
        <v>55</v>
      </c>
      <c r="P211" s="330">
        <f>[1]Climate!N28</f>
        <v>34</v>
      </c>
      <c r="Q211" s="330">
        <f>[1]Climate!O28</f>
        <v>16</v>
      </c>
      <c r="R211" s="330">
        <f>[1]Climate!P28</f>
        <v>10</v>
      </c>
      <c r="S211" s="158"/>
      <c r="T211" s="317"/>
      <c r="U211" s="158"/>
      <c r="V211" s="158"/>
      <c r="W211" s="160"/>
      <c r="X211" s="158"/>
      <c r="Y211" s="158"/>
      <c r="Z211" s="158"/>
      <c r="AA211" s="158"/>
      <c r="AB211" s="158"/>
      <c r="AC211" s="331">
        <v>-1.3075626952359747E-3</v>
      </c>
      <c r="AD211" s="332">
        <v>0.88371576531320573</v>
      </c>
      <c r="AE211" s="332"/>
      <c r="AF211" s="332">
        <v>5.6353488026687076E-4</v>
      </c>
      <c r="AG211" s="332">
        <v>0.47043923137727695</v>
      </c>
      <c r="AH211" s="333"/>
      <c r="AI211" s="158"/>
      <c r="AJ211" s="158"/>
      <c r="AK211" s="158"/>
      <c r="AL211" s="158"/>
      <c r="AM211" s="158"/>
      <c r="AN211" s="158"/>
      <c r="AO211" s="331">
        <v>1.7763638261344345E-3</v>
      </c>
      <c r="AP211" s="332">
        <v>6.0265281197802764E-2</v>
      </c>
      <c r="AQ211" s="332">
        <v>90</v>
      </c>
      <c r="AR211" s="332">
        <v>-6.5130761929283361E-3</v>
      </c>
      <c r="AS211" s="332">
        <v>3.8607143547555012E-2</v>
      </c>
      <c r="AT211" s="333">
        <v>90</v>
      </c>
    </row>
    <row r="212" spans="1:46" hidden="1" x14ac:dyDescent="0.2">
      <c r="A212" s="158"/>
      <c r="B212" s="159"/>
      <c r="C212" s="158"/>
      <c r="D212" s="158"/>
      <c r="E212" s="158"/>
      <c r="F212" s="330" t="str">
        <f>[1]Climate!D29</f>
        <v>Horizontal radiation</v>
      </c>
      <c r="G212" s="330">
        <f>[1]Climate!E29</f>
        <v>21</v>
      </c>
      <c r="H212" s="330">
        <f>[1]Climate!F29</f>
        <v>40</v>
      </c>
      <c r="I212" s="330">
        <f>[1]Climate!G29</f>
        <v>65</v>
      </c>
      <c r="J212" s="330">
        <f>[1]Climate!H29</f>
        <v>108</v>
      </c>
      <c r="K212" s="330">
        <f>[1]Climate!I29</f>
        <v>142</v>
      </c>
      <c r="L212" s="330">
        <f>[1]Climate!J29</f>
        <v>141</v>
      </c>
      <c r="M212" s="330">
        <f>[1]Climate!K29</f>
        <v>144</v>
      </c>
      <c r="N212" s="330">
        <f>[1]Climate!L29</f>
        <v>126</v>
      </c>
      <c r="O212" s="330">
        <f>[1]Climate!M29</f>
        <v>87</v>
      </c>
      <c r="P212" s="330">
        <f>[1]Climate!N29</f>
        <v>50</v>
      </c>
      <c r="Q212" s="330">
        <f>[1]Climate!O29</f>
        <v>23</v>
      </c>
      <c r="R212" s="330">
        <f>[1]Climate!P29</f>
        <v>15</v>
      </c>
      <c r="S212" s="158"/>
      <c r="T212" s="317"/>
      <c r="U212" s="158"/>
      <c r="V212" s="158"/>
      <c r="W212" s="160"/>
      <c r="X212" s="158"/>
      <c r="Y212" s="158"/>
      <c r="Z212" s="324"/>
      <c r="AA212" s="325" t="s">
        <v>366</v>
      </c>
      <c r="AB212" s="326"/>
      <c r="AC212" s="324" t="s">
        <v>245</v>
      </c>
      <c r="AD212" s="325" t="s">
        <v>241</v>
      </c>
      <c r="AE212" s="325"/>
      <c r="AF212" s="325"/>
      <c r="AG212" s="325"/>
      <c r="AH212" s="326"/>
      <c r="AI212" s="158"/>
      <c r="AJ212" s="158"/>
      <c r="AK212" s="158"/>
      <c r="AL212" s="324"/>
      <c r="AM212" s="325" t="s">
        <v>366</v>
      </c>
      <c r="AN212" s="326"/>
      <c r="AO212" s="324" t="s">
        <v>245</v>
      </c>
      <c r="AP212" s="325" t="s">
        <v>241</v>
      </c>
      <c r="AQ212" s="325"/>
      <c r="AR212" s="325"/>
      <c r="AS212" s="325"/>
      <c r="AT212" s="326"/>
    </row>
    <row r="213" spans="1:46" hidden="1" x14ac:dyDescent="0.2">
      <c r="A213" s="158"/>
      <c r="B213" s="159"/>
      <c r="C213" s="158"/>
      <c r="D213" s="158"/>
      <c r="E213" s="158"/>
      <c r="F213" s="158" t="s">
        <v>367</v>
      </c>
      <c r="G213" s="158">
        <f t="shared" ref="G213:R213" si="40">G212*$M$204</f>
        <v>2.226</v>
      </c>
      <c r="H213" s="158">
        <f t="shared" si="40"/>
        <v>4.24</v>
      </c>
      <c r="I213" s="158">
        <f t="shared" si="40"/>
        <v>6.89</v>
      </c>
      <c r="J213" s="158">
        <f t="shared" si="40"/>
        <v>11.448</v>
      </c>
      <c r="K213" s="158">
        <f t="shared" si="40"/>
        <v>15.052</v>
      </c>
      <c r="L213" s="158">
        <f t="shared" si="40"/>
        <v>14.946</v>
      </c>
      <c r="M213" s="158">
        <f t="shared" si="40"/>
        <v>15.263999999999999</v>
      </c>
      <c r="N213" s="158">
        <f t="shared" si="40"/>
        <v>13.356</v>
      </c>
      <c r="O213" s="158">
        <f t="shared" si="40"/>
        <v>9.2219999999999995</v>
      </c>
      <c r="P213" s="158">
        <f t="shared" si="40"/>
        <v>5.3</v>
      </c>
      <c r="Q213" s="158">
        <f t="shared" si="40"/>
        <v>2.4379999999999997</v>
      </c>
      <c r="R213" s="158">
        <f t="shared" si="40"/>
        <v>1.5899999999999999</v>
      </c>
      <c r="S213" s="158"/>
      <c r="T213" s="317"/>
      <c r="U213" s="158"/>
      <c r="V213" s="158"/>
      <c r="W213" s="160"/>
      <c r="X213" s="158"/>
      <c r="Y213" s="158"/>
      <c r="Z213" s="328"/>
      <c r="AA213" s="158" t="s">
        <v>362</v>
      </c>
      <c r="AB213" s="329" t="s">
        <v>238</v>
      </c>
      <c r="AC213" s="328">
        <v>-1.5320157451270313E-3</v>
      </c>
      <c r="AD213" s="158">
        <v>0.15105765980870897</v>
      </c>
      <c r="AE213" s="158">
        <v>90</v>
      </c>
      <c r="AF213" s="158">
        <v>2.4999999999999999E-7</v>
      </c>
      <c r="AG213" s="158">
        <v>0.66270663754736892</v>
      </c>
      <c r="AH213" s="329">
        <v>90</v>
      </c>
      <c r="AI213" s="158"/>
      <c r="AJ213" s="158"/>
      <c r="AK213" s="158"/>
      <c r="AL213" s="328"/>
      <c r="AM213" s="158" t="s">
        <v>362</v>
      </c>
      <c r="AN213" s="329" t="s">
        <v>238</v>
      </c>
      <c r="AO213" s="328">
        <v>-5.4974558955952898E-3</v>
      </c>
      <c r="AP213" s="158">
        <v>0.59156278583789668</v>
      </c>
      <c r="AQ213" s="158">
        <v>15</v>
      </c>
      <c r="AR213" s="158">
        <v>3.4365418641247134E-2</v>
      </c>
      <c r="AS213" s="158">
        <v>-1.4973023970978698</v>
      </c>
      <c r="AT213" s="329">
        <v>30</v>
      </c>
    </row>
    <row r="214" spans="1:46" hidden="1" x14ac:dyDescent="0.2">
      <c r="A214" s="158"/>
      <c r="B214" s="159"/>
      <c r="C214" s="158"/>
      <c r="D214" s="158"/>
      <c r="E214" s="158"/>
      <c r="F214" s="158"/>
      <c r="G214" s="158"/>
      <c r="H214" s="158"/>
      <c r="I214" s="158"/>
      <c r="J214" s="158"/>
      <c r="K214" s="158"/>
      <c r="L214" s="158"/>
      <c r="M214" s="158"/>
      <c r="N214" s="158"/>
      <c r="O214" s="158"/>
      <c r="P214" s="158"/>
      <c r="Q214" s="158"/>
      <c r="R214" s="158"/>
      <c r="S214" s="158"/>
      <c r="T214" s="317"/>
      <c r="U214" s="158"/>
      <c r="V214" s="158"/>
      <c r="W214" s="160"/>
      <c r="X214" s="158"/>
      <c r="Y214" s="158"/>
      <c r="Z214" s="328" t="s">
        <v>363</v>
      </c>
      <c r="AA214" s="158">
        <f>IF(H173&lt;=$AE$213,$AC$213*H173+$AD$213,$AC$214*H173+$AD$214)</f>
        <v>7.2463720067947129E-2</v>
      </c>
      <c r="AB214" s="329">
        <f>IF(H173&lt;=$AH$213,$AF$213*H173^4+$AG$213,$AF$214*H173+$AG$214)</f>
        <v>2.3942897112169552</v>
      </c>
      <c r="AC214" s="328">
        <v>-1.5320157451270313E-3</v>
      </c>
      <c r="AD214" s="158">
        <v>0.15105765980870897</v>
      </c>
      <c r="AE214" s="158"/>
      <c r="AF214" s="158">
        <v>2.4999999999999999E-7</v>
      </c>
      <c r="AG214" s="158">
        <v>0.66270663754736892</v>
      </c>
      <c r="AH214" s="329"/>
      <c r="AI214" s="158"/>
      <c r="AJ214" s="158"/>
      <c r="AK214" s="158"/>
      <c r="AL214" s="328" t="s">
        <v>363</v>
      </c>
      <c r="AM214" s="158">
        <f>IF(H173&lt;=$AQ$213,$AO$213*H173+$AP$213,$AO$214*H173+$AP$214)</f>
        <v>0.85427567574282637</v>
      </c>
      <c r="AN214" s="329">
        <f>IF(H173&lt;=$AT$213,$AR$213*H173+$AS$213,$AR$214*H173+$AS$214)</f>
        <v>-0.44670440508408527</v>
      </c>
      <c r="AO214" s="328">
        <v>9.2458543394668535E-3</v>
      </c>
      <c r="AP214" s="158">
        <v>0.3799541022738373</v>
      </c>
      <c r="AQ214" s="158">
        <v>90</v>
      </c>
      <c r="AR214" s="158">
        <v>-7.993084161015386E-3</v>
      </c>
      <c r="AS214" s="158">
        <v>-3.6651194539834966E-2</v>
      </c>
      <c r="AT214" s="329">
        <v>90</v>
      </c>
    </row>
    <row r="215" spans="1:46" hidden="1" x14ac:dyDescent="0.2">
      <c r="A215" s="158"/>
      <c r="B215" s="159"/>
      <c r="C215" s="158"/>
      <c r="D215" s="158"/>
      <c r="E215" s="317" t="s">
        <v>368</v>
      </c>
      <c r="F215" s="158" t="s">
        <v>369</v>
      </c>
      <c r="G215" s="158">
        <f t="shared" ref="G215:R215" si="41">(G212+G213)/4+(G211+G209)/4</f>
        <v>12.5565</v>
      </c>
      <c r="H215" s="158">
        <f t="shared" si="41"/>
        <v>24.560000000000002</v>
      </c>
      <c r="I215" s="158">
        <f t="shared" si="41"/>
        <v>39.222499999999997</v>
      </c>
      <c r="J215" s="158">
        <f t="shared" si="41"/>
        <v>63.112000000000002</v>
      </c>
      <c r="K215" s="158">
        <f t="shared" si="41"/>
        <v>80.513000000000005</v>
      </c>
      <c r="L215" s="158">
        <f t="shared" si="41"/>
        <v>79.236500000000007</v>
      </c>
      <c r="M215" s="158">
        <f t="shared" si="41"/>
        <v>81.316000000000003</v>
      </c>
      <c r="N215" s="158">
        <f t="shared" si="41"/>
        <v>71.838999999999999</v>
      </c>
      <c r="O215" s="158">
        <f t="shared" si="41"/>
        <v>50.805499999999995</v>
      </c>
      <c r="P215" s="158">
        <f t="shared" si="41"/>
        <v>30.324999999999999</v>
      </c>
      <c r="Q215" s="158">
        <f t="shared" si="41"/>
        <v>14.109500000000001</v>
      </c>
      <c r="R215" s="158">
        <f t="shared" si="41"/>
        <v>8.8975000000000009</v>
      </c>
      <c r="S215" s="158"/>
      <c r="T215" s="317"/>
      <c r="U215" s="158"/>
      <c r="V215" s="158"/>
      <c r="W215" s="160"/>
      <c r="X215" s="158"/>
      <c r="Y215" s="158"/>
      <c r="Z215" s="328" t="s">
        <v>364</v>
      </c>
      <c r="AA215" s="158">
        <f>IF(H173&lt;=$AE$215,$AC$215*H173+$AD$215,$AC$218*H173+$AD$218)</f>
        <v>0.82105208288194209</v>
      </c>
      <c r="AB215" s="329">
        <f>IF(H173&lt;=$AH$215,$AF$215*H173+$AG$215,$AF$218*H173+$AG$218)</f>
        <v>-1.1772236380332175</v>
      </c>
      <c r="AC215" s="328">
        <v>1.0817999549110266E-3</v>
      </c>
      <c r="AD215" s="158">
        <v>0.76555466339505152</v>
      </c>
      <c r="AE215" s="158">
        <v>90</v>
      </c>
      <c r="AF215" s="158">
        <v>-9.5713078073730497E-3</v>
      </c>
      <c r="AG215" s="158">
        <v>-0.68620597620717261</v>
      </c>
      <c r="AH215" s="329">
        <v>90</v>
      </c>
      <c r="AI215" s="158"/>
      <c r="AJ215" s="158"/>
      <c r="AK215" s="158"/>
      <c r="AL215" s="328" t="s">
        <v>364</v>
      </c>
      <c r="AM215" s="158">
        <f>IF(H173&lt;=$AQ$215,$AO$215*H173+$AP$215,$AO$218*H173+$AP$218)</f>
        <v>0.79923565094135407</v>
      </c>
      <c r="AN215" s="329">
        <f>IF(H173&lt;=$AT$215,$AR$215*H173+$AS$215,$AR$218*H173+$AS$218)</f>
        <v>-0.90350121946323136</v>
      </c>
      <c r="AO215" s="328">
        <v>6.8723123395087371E-4</v>
      </c>
      <c r="AP215" s="158">
        <v>0.76398000140844025</v>
      </c>
      <c r="AQ215" s="158">
        <v>90</v>
      </c>
      <c r="AR215" s="158">
        <v>-3.6876129145110492E-3</v>
      </c>
      <c r="AS215" s="158">
        <v>-0.71432298933589999</v>
      </c>
      <c r="AT215" s="329">
        <v>90</v>
      </c>
    </row>
    <row r="216" spans="1:46" hidden="1" x14ac:dyDescent="0.2">
      <c r="A216" s="158"/>
      <c r="B216" s="159"/>
      <c r="C216" s="158"/>
      <c r="D216" s="158"/>
      <c r="E216" s="317"/>
      <c r="F216" s="158" t="s">
        <v>370</v>
      </c>
      <c r="G216" s="158">
        <f t="shared" ref="G216:R216" si="42">(G212-G213)/2</f>
        <v>9.3870000000000005</v>
      </c>
      <c r="H216" s="158">
        <f t="shared" si="42"/>
        <v>17.88</v>
      </c>
      <c r="I216" s="158">
        <f t="shared" si="42"/>
        <v>29.055</v>
      </c>
      <c r="J216" s="158">
        <f t="shared" si="42"/>
        <v>48.275999999999996</v>
      </c>
      <c r="K216" s="158">
        <f t="shared" si="42"/>
        <v>63.474000000000004</v>
      </c>
      <c r="L216" s="158">
        <f t="shared" si="42"/>
        <v>63.027000000000001</v>
      </c>
      <c r="M216" s="158">
        <f t="shared" si="42"/>
        <v>64.367999999999995</v>
      </c>
      <c r="N216" s="158">
        <f t="shared" si="42"/>
        <v>56.322000000000003</v>
      </c>
      <c r="O216" s="158">
        <f t="shared" si="42"/>
        <v>38.889000000000003</v>
      </c>
      <c r="P216" s="158">
        <f t="shared" si="42"/>
        <v>22.35</v>
      </c>
      <c r="Q216" s="158">
        <f t="shared" si="42"/>
        <v>10.281000000000001</v>
      </c>
      <c r="R216" s="158">
        <f t="shared" si="42"/>
        <v>6.7050000000000001</v>
      </c>
      <c r="S216" s="158"/>
      <c r="T216" s="317"/>
      <c r="U216" s="158"/>
      <c r="V216" s="158"/>
      <c r="W216" s="160"/>
      <c r="X216" s="158"/>
      <c r="Y216" s="158"/>
      <c r="Z216" s="328"/>
      <c r="AA216" s="158"/>
      <c r="AB216" s="329"/>
      <c r="AC216" s="328"/>
      <c r="AD216" s="158"/>
      <c r="AE216" s="158"/>
      <c r="AF216" s="158"/>
      <c r="AG216" s="158"/>
      <c r="AH216" s="329"/>
      <c r="AI216" s="158"/>
      <c r="AJ216" s="158"/>
      <c r="AK216" s="158"/>
      <c r="AL216" s="328"/>
      <c r="AM216" s="158"/>
      <c r="AN216" s="329"/>
      <c r="AO216" s="328"/>
      <c r="AP216" s="158"/>
      <c r="AQ216" s="158"/>
      <c r="AR216" s="158"/>
      <c r="AS216" s="158"/>
      <c r="AT216" s="329"/>
    </row>
    <row r="217" spans="1:46" hidden="1" x14ac:dyDescent="0.2">
      <c r="A217" s="158"/>
      <c r="B217" s="159"/>
      <c r="C217" s="158"/>
      <c r="D217" s="158"/>
      <c r="E217" s="317"/>
      <c r="F217" s="158" t="s">
        <v>371</v>
      </c>
      <c r="G217" s="158">
        <f t="shared" ref="G217:R217" si="43">(G212+G213)/4-(G211+G209)/4</f>
        <v>-0.94350000000000023</v>
      </c>
      <c r="H217" s="158">
        <f t="shared" si="43"/>
        <v>-2.4399999999999995</v>
      </c>
      <c r="I217" s="158">
        <f t="shared" si="43"/>
        <v>-3.2774999999999999</v>
      </c>
      <c r="J217" s="158">
        <f t="shared" si="43"/>
        <v>-3.3879999999999981</v>
      </c>
      <c r="K217" s="158">
        <f t="shared" si="43"/>
        <v>-1.9870000000000019</v>
      </c>
      <c r="L217" s="158">
        <f t="shared" si="43"/>
        <v>-1.2635000000000005</v>
      </c>
      <c r="M217" s="158">
        <f t="shared" si="43"/>
        <v>-1.6839999999999975</v>
      </c>
      <c r="N217" s="158">
        <f t="shared" si="43"/>
        <v>-2.1610000000000014</v>
      </c>
      <c r="O217" s="158">
        <f t="shared" si="43"/>
        <v>-2.6945000000000014</v>
      </c>
      <c r="P217" s="158">
        <f t="shared" si="43"/>
        <v>-2.6750000000000007</v>
      </c>
      <c r="Q217" s="158">
        <f t="shared" si="43"/>
        <v>-1.3905000000000003</v>
      </c>
      <c r="R217" s="158">
        <f t="shared" si="43"/>
        <v>-0.60250000000000004</v>
      </c>
      <c r="S217" s="158"/>
      <c r="T217" s="317"/>
      <c r="U217" s="158"/>
      <c r="V217" s="158"/>
      <c r="W217" s="160"/>
      <c r="X217" s="158"/>
      <c r="Y217" s="158"/>
      <c r="Z217" s="328"/>
      <c r="AA217" s="158"/>
      <c r="AB217" s="329"/>
      <c r="AC217" s="328"/>
      <c r="AD217" s="158"/>
      <c r="AE217" s="158"/>
      <c r="AF217" s="158"/>
      <c r="AG217" s="158"/>
      <c r="AH217" s="329"/>
      <c r="AI217" s="158"/>
      <c r="AJ217" s="158"/>
      <c r="AK217" s="158"/>
      <c r="AL217" s="328"/>
      <c r="AM217" s="158"/>
      <c r="AN217" s="329"/>
      <c r="AO217" s="328"/>
      <c r="AP217" s="158"/>
      <c r="AQ217" s="158"/>
      <c r="AR217" s="158"/>
      <c r="AS217" s="158"/>
      <c r="AT217" s="329"/>
    </row>
    <row r="218" spans="1:46" hidden="1" x14ac:dyDescent="0.2">
      <c r="A218" s="158"/>
      <c r="B218" s="159"/>
      <c r="C218" s="158"/>
      <c r="D218" s="158"/>
      <c r="E218" s="317"/>
      <c r="F218" s="158" t="s">
        <v>372</v>
      </c>
      <c r="G218" s="158">
        <f t="shared" ref="G218:R218" si="44">(G211-G209)/2</f>
        <v>0.5</v>
      </c>
      <c r="H218" s="158">
        <f t="shared" si="44"/>
        <v>1</v>
      </c>
      <c r="I218" s="158">
        <f t="shared" si="44"/>
        <v>1.5</v>
      </c>
      <c r="J218" s="158">
        <f t="shared" si="44"/>
        <v>-0.5</v>
      </c>
      <c r="K218" s="158">
        <f t="shared" si="44"/>
        <v>-0.5</v>
      </c>
      <c r="L218" s="158">
        <f t="shared" si="44"/>
        <v>-0.5</v>
      </c>
      <c r="M218" s="158">
        <f t="shared" si="44"/>
        <v>0</v>
      </c>
      <c r="N218" s="158">
        <f t="shared" si="44"/>
        <v>-1</v>
      </c>
      <c r="O218" s="158">
        <f t="shared" si="44"/>
        <v>1.5</v>
      </c>
      <c r="P218" s="158">
        <f t="shared" si="44"/>
        <v>1</v>
      </c>
      <c r="Q218" s="158">
        <f t="shared" si="44"/>
        <v>0.5</v>
      </c>
      <c r="R218" s="158">
        <f t="shared" si="44"/>
        <v>0.5</v>
      </c>
      <c r="S218" s="158"/>
      <c r="T218" s="317"/>
      <c r="U218" s="158"/>
      <c r="V218" s="158"/>
      <c r="W218" s="160"/>
      <c r="X218" s="158"/>
      <c r="Y218" s="158"/>
      <c r="Z218" s="331" t="s">
        <v>365</v>
      </c>
      <c r="AA218" s="332">
        <f>IF(H173&lt;=$AE$219,$AC$219*H173+$AD$219,$AC$220*H173+$AD$220)</f>
        <v>0.63074512244859116</v>
      </c>
      <c r="AB218" s="333">
        <f>IF(H173&lt;=$AH$219,$AF$219*H173+$AG$219,$AF$220*H173+$AG$220)</f>
        <v>-1.3931817087415914</v>
      </c>
      <c r="AC218" s="328">
        <v>1.0817999549110266E-3</v>
      </c>
      <c r="AD218" s="158">
        <v>0.76555466339505152</v>
      </c>
      <c r="AE218" s="158"/>
      <c r="AF218" s="158">
        <v>-9.5713078073730497E-3</v>
      </c>
      <c r="AG218" s="158">
        <v>-0.68620597620717261</v>
      </c>
      <c r="AH218" s="329"/>
      <c r="AI218" s="158"/>
      <c r="AJ218" s="158"/>
      <c r="AK218" s="158"/>
      <c r="AL218" s="331" t="s">
        <v>365</v>
      </c>
      <c r="AM218" s="332">
        <f>IF(H173&lt;=$AQ$219,$AO$219*H173+$AP$219,$AO$220*H173+$AP$220)</f>
        <v>0.57935925111479847</v>
      </c>
      <c r="AN218" s="333">
        <f>IF(H173&lt;=$AT$219,$AR$219*H173+$AS$219,$AR$220*H173+$AS$220)</f>
        <v>-1.4390912432102947</v>
      </c>
      <c r="AO218" s="328">
        <v>6.8723123395087371E-4</v>
      </c>
      <c r="AP218" s="158">
        <v>0.76398000140844025</v>
      </c>
      <c r="AQ218" s="158"/>
      <c r="AR218" s="158">
        <v>-3.6876129145110492E-3</v>
      </c>
      <c r="AS218" s="158">
        <v>-0.71432298933589999</v>
      </c>
      <c r="AT218" s="329"/>
    </row>
    <row r="219" spans="1:46" hidden="1" x14ac:dyDescent="0.2">
      <c r="A219" s="158"/>
      <c r="B219" s="159"/>
      <c r="C219" s="158"/>
      <c r="D219" s="158"/>
      <c r="E219" s="317" t="s">
        <v>373</v>
      </c>
      <c r="F219" s="158" t="s">
        <v>369</v>
      </c>
      <c r="G219" s="158">
        <f t="shared" ref="G219:R219" si="45">0.25*(G208+G210+G212+G213)</f>
        <v>15.5565</v>
      </c>
      <c r="H219" s="158">
        <f t="shared" si="45"/>
        <v>29.56</v>
      </c>
      <c r="I219" s="158">
        <f t="shared" si="45"/>
        <v>40.972499999999997</v>
      </c>
      <c r="J219" s="158">
        <f t="shared" si="45"/>
        <v>59.862000000000002</v>
      </c>
      <c r="K219" s="158">
        <f t="shared" si="45"/>
        <v>73.013000000000005</v>
      </c>
      <c r="L219" s="158">
        <f t="shared" si="45"/>
        <v>71.736500000000007</v>
      </c>
      <c r="M219" s="158">
        <f t="shared" si="45"/>
        <v>73.566000000000003</v>
      </c>
      <c r="N219" s="158">
        <f t="shared" si="45"/>
        <v>67.338999999999999</v>
      </c>
      <c r="O219" s="158">
        <f t="shared" si="45"/>
        <v>51.555500000000002</v>
      </c>
      <c r="P219" s="158">
        <f t="shared" si="45"/>
        <v>34.075000000000003</v>
      </c>
      <c r="Q219" s="158">
        <f t="shared" si="45"/>
        <v>16.859500000000001</v>
      </c>
      <c r="R219" s="158">
        <f t="shared" si="45"/>
        <v>11.147500000000001</v>
      </c>
      <c r="S219" s="158"/>
      <c r="T219" s="317"/>
      <c r="U219" s="158"/>
      <c r="V219" s="158"/>
      <c r="W219" s="160"/>
      <c r="X219" s="158"/>
      <c r="Y219" s="158"/>
      <c r="Z219" s="158"/>
      <c r="AA219" s="158"/>
      <c r="AB219" s="158"/>
      <c r="AC219" s="328">
        <v>1.8772309927149911E-3</v>
      </c>
      <c r="AD219" s="158">
        <v>0.53444129529131934</v>
      </c>
      <c r="AE219" s="158">
        <v>90</v>
      </c>
      <c r="AF219" s="158">
        <v>5.0448489461193966E-3</v>
      </c>
      <c r="AG219" s="158">
        <v>-1.6519875045264625</v>
      </c>
      <c r="AH219" s="329">
        <v>90</v>
      </c>
      <c r="AI219" s="158"/>
      <c r="AJ219" s="158"/>
      <c r="AK219" s="158"/>
      <c r="AL219" s="158"/>
      <c r="AM219" s="158"/>
      <c r="AN219" s="158"/>
      <c r="AO219" s="328">
        <v>-1.2690831930791756E-2</v>
      </c>
      <c r="AP219" s="158">
        <v>0.79326206992238646</v>
      </c>
      <c r="AQ219" s="158">
        <v>30</v>
      </c>
      <c r="AR219" s="158">
        <v>-4.1641853093468538E-2</v>
      </c>
      <c r="AS219" s="158">
        <v>-0.30958070695667944</v>
      </c>
      <c r="AT219" s="329">
        <v>38</v>
      </c>
    </row>
    <row r="220" spans="1:46" hidden="1" x14ac:dyDescent="0.2">
      <c r="A220" s="158"/>
      <c r="B220" s="159"/>
      <c r="C220" s="158"/>
      <c r="D220" s="158"/>
      <c r="E220" s="158"/>
      <c r="F220" s="158" t="s">
        <v>370</v>
      </c>
      <c r="G220" s="158">
        <f t="shared" ref="G220:R220" si="46">0.5*(G212-G213)/COS(G222)</f>
        <v>13.355364802205891</v>
      </c>
      <c r="H220" s="158">
        <f t="shared" si="46"/>
        <v>28.349504404839248</v>
      </c>
      <c r="I220" s="158">
        <f t="shared" si="46"/>
        <v>35.273120431852924</v>
      </c>
      <c r="J220" s="158">
        <f t="shared" si="46"/>
        <v>53.474967751275919</v>
      </c>
      <c r="K220" s="158">
        <f t="shared" si="46"/>
        <v>65.842225630669574</v>
      </c>
      <c r="L220" s="158">
        <f t="shared" si="46"/>
        <v>63.895639358253547</v>
      </c>
      <c r="M220" s="158">
        <f t="shared" si="46"/>
        <v>65.570492021945356</v>
      </c>
      <c r="N220" s="158">
        <f t="shared" si="46"/>
        <v>60.109630542867258</v>
      </c>
      <c r="O220" s="158">
        <f t="shared" si="46"/>
        <v>46.231529511795308</v>
      </c>
      <c r="P220" s="158">
        <f t="shared" si="46"/>
        <v>31.71391650364237</v>
      </c>
      <c r="Q220" s="158">
        <f t="shared" si="46"/>
        <v>15.056525528819721</v>
      </c>
      <c r="R220" s="158">
        <f t="shared" si="46"/>
        <v>9.6931431950631985</v>
      </c>
      <c r="S220" s="158"/>
      <c r="T220" s="317"/>
      <c r="U220" s="158"/>
      <c r="V220" s="158"/>
      <c r="W220" s="160"/>
      <c r="X220" s="158"/>
      <c r="Y220" s="158"/>
      <c r="Z220" s="158"/>
      <c r="AA220" s="158"/>
      <c r="AB220" s="158"/>
      <c r="AC220" s="331">
        <v>1.8772309927149911E-3</v>
      </c>
      <c r="AD220" s="332">
        <v>0.53444129529131934</v>
      </c>
      <c r="AE220" s="332"/>
      <c r="AF220" s="332">
        <v>5.0448489461193966E-3</v>
      </c>
      <c r="AG220" s="332">
        <v>-1.6519875045264625</v>
      </c>
      <c r="AH220" s="333"/>
      <c r="AI220" s="158"/>
      <c r="AJ220" s="158"/>
      <c r="AK220" s="158"/>
      <c r="AL220" s="158"/>
      <c r="AM220" s="158"/>
      <c r="AN220" s="158"/>
      <c r="AO220" s="331">
        <v>7.9820839342476576E-3</v>
      </c>
      <c r="AP220" s="332">
        <v>0.16987036320395932</v>
      </c>
      <c r="AQ220" s="332">
        <v>90</v>
      </c>
      <c r="AR220" s="332">
        <v>2.5080489103301136E-2</v>
      </c>
      <c r="AS220" s="332">
        <v>-2.7257454146987463</v>
      </c>
      <c r="AT220" s="333">
        <v>90</v>
      </c>
    </row>
    <row r="221" spans="1:46" hidden="1" x14ac:dyDescent="0.2">
      <c r="A221" s="158"/>
      <c r="B221" s="159"/>
      <c r="C221" s="158"/>
      <c r="D221" s="158"/>
      <c r="E221" s="158"/>
      <c r="F221" s="158" t="s">
        <v>371</v>
      </c>
      <c r="G221" s="158">
        <f t="shared" ref="G221:R221" si="47">(1-G223)*0.295*G220 + G223*(G219-0.5*(G210+G208))</f>
        <v>3.9330071695914728</v>
      </c>
      <c r="H221" s="158">
        <f t="shared" si="47"/>
        <v>8.361536387095553</v>
      </c>
      <c r="I221" s="158">
        <f t="shared" si="47"/>
        <v>10.086422390874507</v>
      </c>
      <c r="J221" s="158">
        <f t="shared" si="47"/>
        <v>13.717471855789061</v>
      </c>
      <c r="K221" s="158">
        <f t="shared" si="47"/>
        <v>12.737421017452956</v>
      </c>
      <c r="L221" s="158">
        <f t="shared" si="47"/>
        <v>9.2570440568784242</v>
      </c>
      <c r="M221" s="158">
        <f t="shared" si="47"/>
        <v>10.173892074019877</v>
      </c>
      <c r="N221" s="158">
        <f t="shared" si="47"/>
        <v>13.544279199056383</v>
      </c>
      <c r="O221" s="158">
        <f t="shared" si="47"/>
        <v>13.100861972861104</v>
      </c>
      <c r="P221" s="158">
        <f t="shared" si="47"/>
        <v>9.3411949485395223</v>
      </c>
      <c r="Q221" s="158">
        <f t="shared" si="47"/>
        <v>4.4375081676950519</v>
      </c>
      <c r="R221" s="158">
        <f t="shared" si="47"/>
        <v>2.8558841405814608</v>
      </c>
      <c r="S221" s="158"/>
      <c r="T221" s="317"/>
      <c r="U221" s="158"/>
      <c r="V221" s="158"/>
      <c r="W221" s="160"/>
      <c r="X221" s="158" t="s">
        <v>374</v>
      </c>
      <c r="Y221" s="158" t="s">
        <v>375</v>
      </c>
      <c r="Z221" s="158" t="s">
        <v>376</v>
      </c>
      <c r="AA221" s="158" t="s">
        <v>377</v>
      </c>
      <c r="AB221" s="158" t="s">
        <v>378</v>
      </c>
      <c r="AC221" s="158" t="s">
        <v>379</v>
      </c>
      <c r="AD221" s="158" t="s">
        <v>380</v>
      </c>
      <c r="AE221" s="158" t="s">
        <v>381</v>
      </c>
      <c r="AF221" s="158" t="s">
        <v>382</v>
      </c>
      <c r="AG221" s="158" t="s">
        <v>383</v>
      </c>
      <c r="AH221" s="322" t="s">
        <v>384</v>
      </c>
      <c r="AI221" s="158"/>
      <c r="AJ221" s="158" t="s">
        <v>374</v>
      </c>
      <c r="AK221" s="158" t="s">
        <v>375</v>
      </c>
      <c r="AL221" s="158" t="s">
        <v>376</v>
      </c>
      <c r="AM221" s="158" t="s">
        <v>377</v>
      </c>
      <c r="AN221" s="158" t="s">
        <v>378</v>
      </c>
      <c r="AO221" s="158" t="s">
        <v>379</v>
      </c>
      <c r="AP221" s="158" t="s">
        <v>380</v>
      </c>
      <c r="AQ221" s="158" t="s">
        <v>381</v>
      </c>
      <c r="AR221" s="158" t="s">
        <v>382</v>
      </c>
      <c r="AS221" s="158" t="s">
        <v>383</v>
      </c>
      <c r="AT221" s="322" t="s">
        <v>384</v>
      </c>
    </row>
    <row r="222" spans="1:46" hidden="1" x14ac:dyDescent="0.2">
      <c r="A222" s="158"/>
      <c r="B222" s="159"/>
      <c r="C222" s="158"/>
      <c r="D222" s="158"/>
      <c r="E222" s="158"/>
      <c r="F222" s="158" t="s">
        <v>385</v>
      </c>
      <c r="G222" s="158">
        <f t="shared" ref="G222:R222" si="48">IF(G212&lt;&gt;0,ATAN((G208-G210)/(G212-G213)),0)</f>
        <v>-0.79138104324729475</v>
      </c>
      <c r="H222" s="158">
        <f t="shared" si="48"/>
        <v>-0.88834288875078926</v>
      </c>
      <c r="I222" s="158">
        <f t="shared" si="48"/>
        <v>-0.60286408944211778</v>
      </c>
      <c r="J222" s="158">
        <f t="shared" si="48"/>
        <v>-0.44461216758629923</v>
      </c>
      <c r="K222" s="158">
        <f t="shared" si="48"/>
        <v>-0.26902007358208491</v>
      </c>
      <c r="L222" s="158">
        <f t="shared" si="48"/>
        <v>-0.16507920831305126</v>
      </c>
      <c r="M222" s="158">
        <f t="shared" si="48"/>
        <v>-0.19180849110785281</v>
      </c>
      <c r="N222" s="158">
        <f t="shared" si="48"/>
        <v>-0.35688974347336877</v>
      </c>
      <c r="O222" s="158">
        <f t="shared" si="48"/>
        <v>-0.57133618019726495</v>
      </c>
      <c r="P222" s="158">
        <f t="shared" si="48"/>
        <v>-0.78874263253291965</v>
      </c>
      <c r="Q222" s="158">
        <f t="shared" si="48"/>
        <v>-0.81917132298134854</v>
      </c>
      <c r="R222" s="158">
        <f t="shared" si="48"/>
        <v>-0.80691983084340535</v>
      </c>
      <c r="S222" s="158"/>
      <c r="T222" s="317"/>
      <c r="U222" s="158"/>
      <c r="V222" s="158"/>
      <c r="W222" s="160"/>
      <c r="X222" s="330" t="str">
        <f>H176</f>
        <v/>
      </c>
      <c r="Y222" s="330" t="str">
        <f>H175</f>
        <v/>
      </c>
      <c r="Z222" s="158">
        <f>H178/H179</f>
        <v>0</v>
      </c>
      <c r="AA222" s="158" t="e">
        <f>INT(MOD(Y222,360)/90)*90</f>
        <v>#VALUE!</v>
      </c>
      <c r="AB222" s="158" t="e">
        <f>IF(AA222=0,$AA$210+(1-$AA$210)/(1+$Z222^2)^$AB$210,IF(AA222=180,$AA$208+(1-$AA$208)/(1+$Z222^2)^$AB$208,$AA$209+(1-$AA$209)/(1+$Z222^2)^$AB$209))</f>
        <v>#VALUE!</v>
      </c>
      <c r="AC222" s="158" t="e">
        <f>IF(AA222=270,$AA$210+(1-$AA$210)/(1+$Z222^2)^$AB$210,IF(AA222=90,$AA$208+(1-$AA$208)/(1+$Z222^2)^$AB$208,$AA$209+(1-$AA$209)/(1+$Z222^2)^$AB$209))</f>
        <v>#VALUE!</v>
      </c>
      <c r="AD222" s="158" t="e">
        <f>AB222+1/2*(AC222-AB222)*(1-COS(2*($Y222-$AA222)*$AB$205))</f>
        <v>#VALUE!</v>
      </c>
      <c r="AE222" s="158" t="e">
        <f>IF(AA222=0,$AA$218*EXP($AB$218*$Z222)+1-$AA$218,IF(AA222=180,$AA$214+(1-$AA$214)/(1+$Z222^2)^$AB$214,$AA$215*EXP($AB$215*$Z222)+1-$AA$215))</f>
        <v>#VALUE!</v>
      </c>
      <c r="AF222" s="158" t="e">
        <f>IF(AA222=270,$AA$218*EXP($AB$218*$Z222)+1-$AA$218,IF(AA222=90,$AA$214+(1-$AA$214)/(1+$Z222^2)^$AB$214,$AA$215*EXP($AB$215*$Z222)+1-$AA$215))</f>
        <v>#VALUE!</v>
      </c>
      <c r="AG222" s="158" t="e">
        <f>AE222+1/2*(AF222-AE222)*(1-COS(2*($Y222-$AA222)*$AB$205))</f>
        <v>#VALUE!</v>
      </c>
      <c r="AH222" s="158" t="e">
        <f>IF(OR(ISNUMBER(H178),ISNUMBER(H179)),MAX(AD222+1/2*(AG222-AD222)*(1-COS(2*$X222*$AB$205)),IF(SIN(RADIANS(H176))&lt;&gt;0,1-$H178/$H177/ABS(SIN(RADIANS(H176))),0)),1)</f>
        <v>#VALUE!</v>
      </c>
      <c r="AI222" s="158"/>
      <c r="AJ222" s="330" t="str">
        <f>H176</f>
        <v/>
      </c>
      <c r="AK222" s="330" t="str">
        <f>H175</f>
        <v/>
      </c>
      <c r="AL222" s="158">
        <f>H178/H179</f>
        <v>0</v>
      </c>
      <c r="AM222" s="158" t="e">
        <f>INT(MOD(AK222,360)/90)*90</f>
        <v>#VALUE!</v>
      </c>
      <c r="AN222" s="158" t="e">
        <f>IF(AM222=0,$AM$210*EXP($AN$210*$AL222)+1-$AM$210,IF(AM222=180,$AM$208*EXP($AN$208*$AL222)+1-$AM$208,$AM$209*EXP($AN$209*$AL222)+1-$AM$209))</f>
        <v>#VALUE!</v>
      </c>
      <c r="AO222" s="158" t="e">
        <f>IF(AM222=270,$AM$210*EXP($AN$210*$AL222)+1-$AM$210,IF(AM222=90,$AM$208*EXP($AN$208*$AL222)+1-$AM$208,$AM$209*EXP($AN$209*$AL222)+1-$AM$209))</f>
        <v>#VALUE!</v>
      </c>
      <c r="AP222" s="158" t="e">
        <f>AN222+1/2*(AO222-AN222)*(1-COS(2*($AK222-$AM222)*$AN$205))</f>
        <v>#VALUE!</v>
      </c>
      <c r="AQ222" s="158" t="e">
        <f>IF(AM222=0,$AM$218*EXP($AN$218*$AL222)+1-$AM$218,IF(AM222=180,$AM$214*EXP($AN$214*$AL222)+1-$AM$214,$AM$215*EXP($AN$215*$AL222)+1-$AM$215))</f>
        <v>#VALUE!</v>
      </c>
      <c r="AR222" s="158" t="e">
        <f>IF(AM222=270,$AM$218*EXP($AN$218*$AL222)+1-$AM$218,IF(AM222=90,$AM$214*EXP($AN$214*$AL222)+1-$AM$214,$AM$215*EXP($AN$215*$AL222)+1-$AM$215))</f>
        <v>#VALUE!</v>
      </c>
      <c r="AS222" s="158" t="e">
        <f>AQ222+1/2*(AR222-AQ222)*(1-COS(2*($AK222-$AM222)*$AN$205))</f>
        <v>#VALUE!</v>
      </c>
      <c r="AT222" s="158" t="e">
        <f>IF(OR(ISNUMBER(H178),ISNUMBER(H179)),MAX(AP222+1/2*(AS222-AP222)*(1-COS(2*$AJ222*$AN$205)),IF(SIN(RADIANS(H176))&lt;&gt;0,1-$H178/$H177/ABS(SIN(RADIANS(H176))),0)),1)</f>
        <v>#VALUE!</v>
      </c>
    </row>
    <row r="223" spans="1:46" hidden="1" x14ac:dyDescent="0.2">
      <c r="A223" s="158"/>
      <c r="B223" s="159"/>
      <c r="C223" s="158"/>
      <c r="D223" s="158"/>
      <c r="E223" s="158"/>
      <c r="F223" s="158" t="s">
        <v>386</v>
      </c>
      <c r="G223" s="158">
        <f t="shared" ref="G223:R223" si="49">COS(G222)^$I$204</f>
        <v>8.6580731667322227E-4</v>
      </c>
      <c r="H223" s="158">
        <f t="shared" si="49"/>
        <v>9.9183828184553098E-5</v>
      </c>
      <c r="I223" s="158">
        <f t="shared" si="49"/>
        <v>2.0679497055077736E-2</v>
      </c>
      <c r="J223" s="158">
        <f t="shared" si="49"/>
        <v>0.12930488894940814</v>
      </c>
      <c r="K223" s="158">
        <f t="shared" si="49"/>
        <v>0.48064817385771563</v>
      </c>
      <c r="L223" s="158">
        <f t="shared" si="49"/>
        <v>0.76051592463658413</v>
      </c>
      <c r="M223" s="158">
        <f t="shared" si="49"/>
        <v>0.69060776094061371</v>
      </c>
      <c r="N223" s="158">
        <f t="shared" si="49"/>
        <v>0.27206970912481443</v>
      </c>
      <c r="O223" s="158">
        <f t="shared" si="49"/>
        <v>3.1460837519457129E-2</v>
      </c>
      <c r="P223" s="158">
        <f t="shared" si="49"/>
        <v>9.1317282819033539E-4</v>
      </c>
      <c r="Q223" s="158">
        <f t="shared" si="49"/>
        <v>4.8552532332574801E-4</v>
      </c>
      <c r="R223" s="158">
        <f t="shared" si="49"/>
        <v>6.2904696738296201E-4</v>
      </c>
      <c r="S223" s="158"/>
      <c r="T223" s="317"/>
      <c r="U223" s="158"/>
      <c r="V223" s="158"/>
      <c r="W223" s="160"/>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row>
    <row r="224" spans="1:46" hidden="1" x14ac:dyDescent="0.2">
      <c r="A224" s="158"/>
      <c r="B224" s="159"/>
      <c r="C224" s="158"/>
      <c r="D224" s="158"/>
      <c r="E224" s="158"/>
      <c r="F224" s="158"/>
      <c r="G224" s="158"/>
      <c r="H224" s="158"/>
      <c r="I224" s="158"/>
      <c r="J224" s="158"/>
      <c r="K224" s="158"/>
      <c r="L224" s="158"/>
      <c r="M224" s="158"/>
      <c r="N224" s="158"/>
      <c r="O224" s="158"/>
      <c r="P224" s="158"/>
      <c r="Q224" s="158"/>
      <c r="R224" s="158"/>
      <c r="S224" s="158"/>
      <c r="T224" s="317"/>
      <c r="U224" s="158"/>
      <c r="V224" s="158"/>
      <c r="W224" s="160"/>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row>
    <row r="225" spans="1:46" hidden="1" x14ac:dyDescent="0.2">
      <c r="A225" s="158"/>
      <c r="B225" s="159"/>
      <c r="C225" s="158"/>
      <c r="D225" s="158"/>
      <c r="E225" s="158"/>
      <c r="F225" s="158"/>
      <c r="G225" s="158"/>
      <c r="H225" s="158"/>
      <c r="I225" s="158"/>
      <c r="J225" s="158"/>
      <c r="K225" s="158"/>
      <c r="L225" s="158"/>
      <c r="M225" s="158"/>
      <c r="N225" s="158"/>
      <c r="O225" s="158"/>
      <c r="P225" s="158"/>
      <c r="Q225" s="158"/>
      <c r="R225" s="158"/>
      <c r="S225" s="158"/>
      <c r="T225" s="317"/>
      <c r="U225" s="158"/>
      <c r="V225" s="158"/>
      <c r="W225" s="160"/>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row>
    <row r="226" spans="1:46" hidden="1" x14ac:dyDescent="0.2">
      <c r="A226" s="158"/>
      <c r="B226" s="159"/>
      <c r="C226" s="158"/>
      <c r="D226" s="158"/>
      <c r="E226" s="158"/>
      <c r="F226" s="158"/>
      <c r="G226" s="158"/>
      <c r="H226" s="158"/>
      <c r="I226" s="158"/>
      <c r="J226" s="158"/>
      <c r="K226" s="158"/>
      <c r="L226" s="158"/>
      <c r="M226" s="158"/>
      <c r="N226" s="158"/>
      <c r="O226" s="158"/>
      <c r="P226" s="158"/>
      <c r="Q226" s="158"/>
      <c r="R226" s="158"/>
      <c r="S226" s="158"/>
      <c r="T226" s="317"/>
      <c r="U226" s="158"/>
      <c r="V226" s="158"/>
      <c r="W226" s="160"/>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row>
    <row r="227" spans="1:46" hidden="1" x14ac:dyDescent="0.2">
      <c r="A227" s="158"/>
      <c r="B227" s="159"/>
      <c r="C227" s="158"/>
      <c r="D227" s="158"/>
      <c r="E227" s="158"/>
      <c r="F227" s="158"/>
      <c r="G227" s="322">
        <v>1</v>
      </c>
      <c r="H227" s="322">
        <f t="shared" ref="H227:R227" si="50">G227+1</f>
        <v>2</v>
      </c>
      <c r="I227" s="322">
        <f t="shared" si="50"/>
        <v>3</v>
      </c>
      <c r="J227" s="322">
        <f t="shared" si="50"/>
        <v>4</v>
      </c>
      <c r="K227" s="322">
        <f t="shared" si="50"/>
        <v>5</v>
      </c>
      <c r="L227" s="322">
        <f t="shared" si="50"/>
        <v>6</v>
      </c>
      <c r="M227" s="322">
        <f t="shared" si="50"/>
        <v>7</v>
      </c>
      <c r="N227" s="322">
        <f t="shared" si="50"/>
        <v>8</v>
      </c>
      <c r="O227" s="322">
        <f t="shared" si="50"/>
        <v>9</v>
      </c>
      <c r="P227" s="322">
        <f t="shared" si="50"/>
        <v>10</v>
      </c>
      <c r="Q227" s="322">
        <f t="shared" si="50"/>
        <v>11</v>
      </c>
      <c r="R227" s="322">
        <f t="shared" si="50"/>
        <v>12</v>
      </c>
      <c r="S227" s="322" t="s">
        <v>387</v>
      </c>
      <c r="T227" s="317" t="s">
        <v>238</v>
      </c>
      <c r="U227" s="158">
        <v>8.3000000000000001E-4</v>
      </c>
      <c r="V227" s="158"/>
      <c r="W227" s="160"/>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row>
    <row r="228" spans="1:46" hidden="1" x14ac:dyDescent="0.2">
      <c r="A228" s="158"/>
      <c r="B228" s="159"/>
      <c r="C228" s="158"/>
      <c r="D228" s="158"/>
      <c r="E228" s="158"/>
      <c r="F228" s="320" t="s">
        <v>388</v>
      </c>
      <c r="G228" s="158">
        <f t="shared" ref="G228:R228" si="51">IF(G$222=0,0,(0.25*(G$212+G$213-G$210-G$208)-G$221*COS(2*G$222))/SIN(2*G$222))</f>
        <v>3.8967186659430215</v>
      </c>
      <c r="H228" s="158">
        <f t="shared" si="51"/>
        <v>5.8542290560764094</v>
      </c>
      <c r="I228" s="158">
        <f t="shared" si="51"/>
        <v>9.2372215680758725</v>
      </c>
      <c r="J228" s="158">
        <f t="shared" si="51"/>
        <v>11.306201560565087</v>
      </c>
      <c r="K228" s="158">
        <f t="shared" si="51"/>
        <v>10.585945226859456</v>
      </c>
      <c r="L228" s="158">
        <f t="shared" si="51"/>
        <v>7.7749401596879766</v>
      </c>
      <c r="M228" s="158">
        <f t="shared" si="51"/>
        <v>8.9998118655547223</v>
      </c>
      <c r="N228" s="158">
        <f t="shared" si="51"/>
        <v>12.065190815506504</v>
      </c>
      <c r="O228" s="158">
        <f t="shared" si="51"/>
        <v>9.7648298691801774</v>
      </c>
      <c r="P228" s="158">
        <f t="shared" si="51"/>
        <v>6.3626601277491446</v>
      </c>
      <c r="Q228" s="158">
        <f t="shared" si="51"/>
        <v>3.8497694886586005</v>
      </c>
      <c r="R228" s="158">
        <f t="shared" si="51"/>
        <v>2.7321417452778594</v>
      </c>
      <c r="S228" s="158"/>
      <c r="T228" s="317" t="s">
        <v>241</v>
      </c>
      <c r="U228" s="158">
        <v>0.01</v>
      </c>
      <c r="V228" s="158"/>
      <c r="W228" s="160"/>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row>
    <row r="229" spans="1:46" hidden="1" x14ac:dyDescent="0.2">
      <c r="A229" s="158"/>
      <c r="B229" s="159"/>
      <c r="C229" s="158"/>
      <c r="D229" s="158"/>
      <c r="E229" s="158"/>
      <c r="F229" s="320" t="s">
        <v>389</v>
      </c>
      <c r="G229" s="158" t="e">
        <f t="shared" ref="G229:R229" si="52">G$219+G$220*COS($H176*$K$204+G$222)+G228*SIN(2*($H176*$K$204+G$222))+G$221*COS(2*($H176*$K$204+G$222))</f>
        <v>#VALUE!</v>
      </c>
      <c r="H229" s="158" t="e">
        <f t="shared" si="52"/>
        <v>#VALUE!</v>
      </c>
      <c r="I229" s="158" t="e">
        <f t="shared" si="52"/>
        <v>#VALUE!</v>
      </c>
      <c r="J229" s="158" t="e">
        <f t="shared" si="52"/>
        <v>#VALUE!</v>
      </c>
      <c r="K229" s="158" t="e">
        <f t="shared" si="52"/>
        <v>#VALUE!</v>
      </c>
      <c r="L229" s="158" t="e">
        <f t="shared" si="52"/>
        <v>#VALUE!</v>
      </c>
      <c r="M229" s="158" t="e">
        <f t="shared" si="52"/>
        <v>#VALUE!</v>
      </c>
      <c r="N229" s="158" t="e">
        <f t="shared" si="52"/>
        <v>#VALUE!</v>
      </c>
      <c r="O229" s="158" t="e">
        <f t="shared" si="52"/>
        <v>#VALUE!</v>
      </c>
      <c r="P229" s="158" t="e">
        <f t="shared" si="52"/>
        <v>#VALUE!</v>
      </c>
      <c r="Q229" s="158" t="e">
        <f t="shared" si="52"/>
        <v>#VALUE!</v>
      </c>
      <c r="R229" s="158" t="e">
        <f t="shared" si="52"/>
        <v>#VALUE!</v>
      </c>
      <c r="S229" s="158"/>
      <c r="T229" s="317" t="s">
        <v>390</v>
      </c>
      <c r="U229" s="158">
        <v>8.0999999999999996E-3</v>
      </c>
      <c r="V229" s="158"/>
      <c r="W229" s="160"/>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row>
    <row r="230" spans="1:46" hidden="1" x14ac:dyDescent="0.2">
      <c r="A230" s="158"/>
      <c r="B230" s="159"/>
      <c r="C230" s="158"/>
      <c r="D230" s="158"/>
      <c r="E230" s="158"/>
      <c r="F230" s="320" t="s">
        <v>391</v>
      </c>
      <c r="G230" s="158" t="e">
        <f t="shared" ref="G230:R230" si="53">G$219+G$220*COS($H176*$K$204-G$222)-G228*SIN(2*($H176*$K$204-G$222))+G$221*COS(2*($H176*$K$204-G$222))</f>
        <v>#VALUE!</v>
      </c>
      <c r="H230" s="158" t="e">
        <f t="shared" si="53"/>
        <v>#VALUE!</v>
      </c>
      <c r="I230" s="158" t="e">
        <f t="shared" si="53"/>
        <v>#VALUE!</v>
      </c>
      <c r="J230" s="158" t="e">
        <f t="shared" si="53"/>
        <v>#VALUE!</v>
      </c>
      <c r="K230" s="158" t="e">
        <f t="shared" si="53"/>
        <v>#VALUE!</v>
      </c>
      <c r="L230" s="158" t="e">
        <f t="shared" si="53"/>
        <v>#VALUE!</v>
      </c>
      <c r="M230" s="158" t="e">
        <f t="shared" si="53"/>
        <v>#VALUE!</v>
      </c>
      <c r="N230" s="158" t="e">
        <f t="shared" si="53"/>
        <v>#VALUE!</v>
      </c>
      <c r="O230" s="158" t="e">
        <f t="shared" si="53"/>
        <v>#VALUE!</v>
      </c>
      <c r="P230" s="158" t="e">
        <f t="shared" si="53"/>
        <v>#VALUE!</v>
      </c>
      <c r="Q230" s="158" t="e">
        <f t="shared" si="53"/>
        <v>#VALUE!</v>
      </c>
      <c r="R230" s="158" t="e">
        <f t="shared" si="53"/>
        <v>#VALUE!</v>
      </c>
      <c r="S230" s="158"/>
      <c r="T230" s="317"/>
      <c r="U230" s="158"/>
      <c r="V230" s="158"/>
      <c r="W230" s="160"/>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row>
    <row r="231" spans="1:46" hidden="1" x14ac:dyDescent="0.2">
      <c r="A231" s="158"/>
      <c r="B231" s="159"/>
      <c r="C231" s="158"/>
      <c r="D231" s="158"/>
      <c r="E231" s="158"/>
      <c r="F231" s="320" t="s">
        <v>392</v>
      </c>
      <c r="G231" s="158" t="e">
        <f t="shared" ref="G231:R231" si="54">G$215+G$216*COS($H176*$K$204)+G$217*COS(2*$H176*$K$204)+G$218*SIN($H176*$K$204)</f>
        <v>#VALUE!</v>
      </c>
      <c r="H231" s="158" t="e">
        <f t="shared" si="54"/>
        <v>#VALUE!</v>
      </c>
      <c r="I231" s="158" t="e">
        <f t="shared" si="54"/>
        <v>#VALUE!</v>
      </c>
      <c r="J231" s="158" t="e">
        <f t="shared" si="54"/>
        <v>#VALUE!</v>
      </c>
      <c r="K231" s="158" t="e">
        <f t="shared" si="54"/>
        <v>#VALUE!</v>
      </c>
      <c r="L231" s="158" t="e">
        <f t="shared" si="54"/>
        <v>#VALUE!</v>
      </c>
      <c r="M231" s="158" t="e">
        <f t="shared" si="54"/>
        <v>#VALUE!</v>
      </c>
      <c r="N231" s="158" t="e">
        <f t="shared" si="54"/>
        <v>#VALUE!</v>
      </c>
      <c r="O231" s="158" t="e">
        <f t="shared" si="54"/>
        <v>#VALUE!</v>
      </c>
      <c r="P231" s="158" t="e">
        <f t="shared" si="54"/>
        <v>#VALUE!</v>
      </c>
      <c r="Q231" s="158" t="e">
        <f t="shared" si="54"/>
        <v>#VALUE!</v>
      </c>
      <c r="R231" s="158" t="e">
        <f t="shared" si="54"/>
        <v>#VALUE!</v>
      </c>
      <c r="S231" s="158"/>
      <c r="T231" s="317"/>
      <c r="U231" s="158"/>
      <c r="V231" s="158"/>
      <c r="W231" s="160"/>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row>
    <row r="232" spans="1:46" hidden="1" x14ac:dyDescent="0.2">
      <c r="A232" s="158"/>
      <c r="B232" s="159"/>
      <c r="C232" s="158"/>
      <c r="D232" s="158"/>
      <c r="E232" s="158"/>
      <c r="F232" s="320" t="s">
        <v>393</v>
      </c>
      <c r="G232" s="158" t="e">
        <f t="shared" ref="G232:R232" si="55">G$215+G$216*COS($H176*$K$204)+G$217*COS(2*$H176*$K$204)-G$218*SIN($H176*$K$204)</f>
        <v>#VALUE!</v>
      </c>
      <c r="H232" s="158" t="e">
        <f t="shared" si="55"/>
        <v>#VALUE!</v>
      </c>
      <c r="I232" s="158" t="e">
        <f t="shared" si="55"/>
        <v>#VALUE!</v>
      </c>
      <c r="J232" s="158" t="e">
        <f t="shared" si="55"/>
        <v>#VALUE!</v>
      </c>
      <c r="K232" s="158" t="e">
        <f t="shared" si="55"/>
        <v>#VALUE!</v>
      </c>
      <c r="L232" s="158" t="e">
        <f t="shared" si="55"/>
        <v>#VALUE!</v>
      </c>
      <c r="M232" s="158" t="e">
        <f t="shared" si="55"/>
        <v>#VALUE!</v>
      </c>
      <c r="N232" s="158" t="e">
        <f t="shared" si="55"/>
        <v>#VALUE!</v>
      </c>
      <c r="O232" s="158" t="e">
        <f t="shared" si="55"/>
        <v>#VALUE!</v>
      </c>
      <c r="P232" s="158" t="e">
        <f t="shared" si="55"/>
        <v>#VALUE!</v>
      </c>
      <c r="Q232" s="158" t="e">
        <f t="shared" si="55"/>
        <v>#VALUE!</v>
      </c>
      <c r="R232" s="158" t="e">
        <f t="shared" si="55"/>
        <v>#VALUE!</v>
      </c>
      <c r="S232" s="158"/>
      <c r="T232" s="317"/>
      <c r="U232" s="158"/>
      <c r="V232" s="158"/>
      <c r="W232" s="160"/>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row>
    <row r="233" spans="1:46" hidden="1" x14ac:dyDescent="0.2">
      <c r="A233" s="158"/>
      <c r="B233" s="159"/>
      <c r="C233" s="158"/>
      <c r="D233" s="158"/>
      <c r="E233" s="158"/>
      <c r="F233" s="320" t="s">
        <v>402</v>
      </c>
      <c r="G233" s="158" t="str">
        <f t="shared" ref="G233:R233" si="56">IF(AND(ISNUMBER($H175),ISNUMBER($H176)),0.25*(G229+G230+G231+G232)+0.5*(G230-G229)*COS($H175*$K$204)+0.25*(G229+G230-G231-G232)*COS(2*$H175*$K$204)+0.5*(G232-G231)*SIN($H175*$K$204),"")</f>
        <v/>
      </c>
      <c r="H233" s="158" t="str">
        <f t="shared" si="56"/>
        <v/>
      </c>
      <c r="I233" s="158" t="str">
        <f t="shared" si="56"/>
        <v/>
      </c>
      <c r="J233" s="158" t="str">
        <f t="shared" si="56"/>
        <v/>
      </c>
      <c r="K233" s="158" t="str">
        <f t="shared" si="56"/>
        <v/>
      </c>
      <c r="L233" s="158" t="str">
        <f t="shared" si="56"/>
        <v/>
      </c>
      <c r="M233" s="158" t="str">
        <f t="shared" si="56"/>
        <v/>
      </c>
      <c r="N233" s="158" t="str">
        <f t="shared" si="56"/>
        <v/>
      </c>
      <c r="O233" s="158" t="str">
        <f t="shared" si="56"/>
        <v/>
      </c>
      <c r="P233" s="158" t="str">
        <f t="shared" si="56"/>
        <v/>
      </c>
      <c r="Q233" s="158" t="str">
        <f t="shared" si="56"/>
        <v/>
      </c>
      <c r="R233" s="158" t="str">
        <f t="shared" si="56"/>
        <v/>
      </c>
      <c r="S233" s="158">
        <f>SUM(G233:R233)</f>
        <v>0</v>
      </c>
      <c r="T233" s="317"/>
      <c r="U233" s="158"/>
      <c r="V233" s="158"/>
      <c r="W233" s="160"/>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row>
    <row r="234" spans="1:46" hidden="1" x14ac:dyDescent="0.2">
      <c r="A234" s="158"/>
      <c r="B234" s="159"/>
      <c r="C234" s="158"/>
      <c r="D234" s="158"/>
      <c r="E234" s="158"/>
      <c r="F234" s="320" t="s">
        <v>403</v>
      </c>
      <c r="G234" s="158" t="str">
        <f t="shared" ref="G234:R234" si="57">IF(ISNUMBER(G233),G233*$AH$222*IF(ISNUMBER($H$180),$H$180,1),"")</f>
        <v/>
      </c>
      <c r="H234" s="158" t="str">
        <f t="shared" si="57"/>
        <v/>
      </c>
      <c r="I234" s="158" t="str">
        <f t="shared" si="57"/>
        <v/>
      </c>
      <c r="J234" s="158" t="str">
        <f t="shared" si="57"/>
        <v/>
      </c>
      <c r="K234" s="158" t="str">
        <f t="shared" si="57"/>
        <v/>
      </c>
      <c r="L234" s="158" t="str">
        <f t="shared" si="57"/>
        <v/>
      </c>
      <c r="M234" s="158" t="str">
        <f t="shared" si="57"/>
        <v/>
      </c>
      <c r="N234" s="158" t="str">
        <f t="shared" si="57"/>
        <v/>
      </c>
      <c r="O234" s="158" t="str">
        <f t="shared" si="57"/>
        <v/>
      </c>
      <c r="P234" s="158" t="str">
        <f t="shared" si="57"/>
        <v/>
      </c>
      <c r="Q234" s="158" t="str">
        <f t="shared" si="57"/>
        <v/>
      </c>
      <c r="R234" s="158" t="str">
        <f t="shared" si="57"/>
        <v/>
      </c>
      <c r="S234" s="158">
        <f>SUM(G234:R234)</f>
        <v>0</v>
      </c>
      <c r="T234" s="317"/>
      <c r="U234" s="158"/>
      <c r="V234" s="158"/>
      <c r="W234" s="160"/>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row>
    <row r="235" spans="1:46" hidden="1" x14ac:dyDescent="0.2">
      <c r="A235" s="158"/>
      <c r="B235" s="159"/>
      <c r="C235" s="158"/>
      <c r="D235" s="158"/>
      <c r="E235" s="158"/>
      <c r="F235" s="320" t="s">
        <v>404</v>
      </c>
      <c r="G235" s="158" t="e">
        <f t="shared" ref="G235:R235" si="58">$H$174*$H$166*$H$167*G$234*IF(ISNUMBER($H$181),$H$181,0.8)*$U$227*(1+$U$228*($H$169+$H$170)*(G$198-25)+$U$229*$H$169*$H$170*(G$198-25)^2)</f>
        <v>#VALUE!</v>
      </c>
      <c r="H235" s="158" t="e">
        <f t="shared" si="58"/>
        <v>#VALUE!</v>
      </c>
      <c r="I235" s="158" t="e">
        <f t="shared" si="58"/>
        <v>#VALUE!</v>
      </c>
      <c r="J235" s="158" t="e">
        <f t="shared" si="58"/>
        <v>#VALUE!</v>
      </c>
      <c r="K235" s="158" t="e">
        <f t="shared" si="58"/>
        <v>#VALUE!</v>
      </c>
      <c r="L235" s="158" t="e">
        <f t="shared" si="58"/>
        <v>#VALUE!</v>
      </c>
      <c r="M235" s="158" t="e">
        <f t="shared" si="58"/>
        <v>#VALUE!</v>
      </c>
      <c r="N235" s="158" t="e">
        <f t="shared" si="58"/>
        <v>#VALUE!</v>
      </c>
      <c r="O235" s="158" t="e">
        <f t="shared" si="58"/>
        <v>#VALUE!</v>
      </c>
      <c r="P235" s="158" t="e">
        <f t="shared" si="58"/>
        <v>#VALUE!</v>
      </c>
      <c r="Q235" s="158" t="e">
        <f t="shared" si="58"/>
        <v>#VALUE!</v>
      </c>
      <c r="R235" s="158" t="e">
        <f t="shared" si="58"/>
        <v>#VALUE!</v>
      </c>
      <c r="S235" s="158" t="e">
        <f>SUM(G235:R235)</f>
        <v>#VALUE!</v>
      </c>
      <c r="T235" s="317"/>
      <c r="U235" s="158"/>
      <c r="V235" s="158"/>
      <c r="W235" s="160"/>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row>
    <row r="236" spans="1:46" hidden="1" x14ac:dyDescent="0.2">
      <c r="A236" s="158"/>
      <c r="B236" s="159"/>
      <c r="C236" s="158"/>
      <c r="D236" s="158"/>
      <c r="E236" s="158"/>
      <c r="F236" s="320" t="s">
        <v>397</v>
      </c>
      <c r="G236" s="158" t="e">
        <f t="shared" ref="G236:R236" si="59">$H$174*$H$166*$H$167*G$233*IF(ISNUMBER($H$181),$H$181,0.8)*$U$227*(1+$U$228*($H$169+$H$170)*(G$198-25)+$U$229*$H$169*$H$170*(G$198-25)^2)</f>
        <v>#VALUE!</v>
      </c>
      <c r="H236" s="158" t="e">
        <f t="shared" si="59"/>
        <v>#VALUE!</v>
      </c>
      <c r="I236" s="158" t="e">
        <f t="shared" si="59"/>
        <v>#VALUE!</v>
      </c>
      <c r="J236" s="158" t="e">
        <f t="shared" si="59"/>
        <v>#VALUE!</v>
      </c>
      <c r="K236" s="158" t="e">
        <f t="shared" si="59"/>
        <v>#VALUE!</v>
      </c>
      <c r="L236" s="158" t="e">
        <f t="shared" si="59"/>
        <v>#VALUE!</v>
      </c>
      <c r="M236" s="158" t="e">
        <f t="shared" si="59"/>
        <v>#VALUE!</v>
      </c>
      <c r="N236" s="158" t="e">
        <f t="shared" si="59"/>
        <v>#VALUE!</v>
      </c>
      <c r="O236" s="158" t="e">
        <f t="shared" si="59"/>
        <v>#VALUE!</v>
      </c>
      <c r="P236" s="158" t="e">
        <f t="shared" si="59"/>
        <v>#VALUE!</v>
      </c>
      <c r="Q236" s="158" t="e">
        <f t="shared" si="59"/>
        <v>#VALUE!</v>
      </c>
      <c r="R236" s="158" t="e">
        <f t="shared" si="59"/>
        <v>#VALUE!</v>
      </c>
      <c r="S236" s="158" t="e">
        <f>SUM(G236:R236)</f>
        <v>#VALUE!</v>
      </c>
      <c r="T236" s="317"/>
      <c r="U236" s="158"/>
      <c r="V236" s="158"/>
      <c r="W236" s="160"/>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row>
    <row r="237" spans="1:46" hidden="1" x14ac:dyDescent="0.2">
      <c r="A237" s="158"/>
      <c r="B237" s="159"/>
      <c r="C237" s="158"/>
      <c r="D237" s="158"/>
      <c r="E237" s="158"/>
      <c r="F237" s="320"/>
      <c r="G237" s="158"/>
      <c r="H237" s="158"/>
      <c r="I237" s="158"/>
      <c r="J237" s="158"/>
      <c r="K237" s="158"/>
      <c r="L237" s="158"/>
      <c r="M237" s="158"/>
      <c r="N237" s="158"/>
      <c r="O237" s="158"/>
      <c r="P237" s="158"/>
      <c r="Q237" s="158"/>
      <c r="R237" s="158"/>
      <c r="S237" s="158"/>
      <c r="T237" s="317"/>
      <c r="U237" s="158"/>
      <c r="V237" s="158"/>
      <c r="W237" s="160"/>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row>
    <row r="238" spans="1:46" ht="18" hidden="1" x14ac:dyDescent="0.2">
      <c r="A238" s="158"/>
      <c r="B238" s="318"/>
      <c r="C238" s="158"/>
      <c r="D238" s="158"/>
      <c r="E238" s="158"/>
      <c r="F238" s="320" t="s">
        <v>398</v>
      </c>
      <c r="G238" s="317" t="e">
        <f>INDEX(I80:I84,VALUE(LEFT(F165,1)))*H168*H174/(INDEX(K80:K84,VALUE(LEFT(F165,1)))*L166)</f>
        <v>#VALUE!</v>
      </c>
      <c r="H238" s="158"/>
      <c r="I238" s="158"/>
      <c r="J238" s="158"/>
      <c r="K238" s="158"/>
      <c r="L238" s="158"/>
      <c r="M238" s="158"/>
      <c r="N238" s="158"/>
      <c r="O238" s="158"/>
      <c r="P238" s="158"/>
      <c r="Q238" s="158"/>
      <c r="R238" s="158"/>
      <c r="S238" s="317"/>
      <c r="T238" s="317"/>
      <c r="U238" s="319"/>
      <c r="V238" s="319"/>
      <c r="W238" s="160"/>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row>
    <row r="239" spans="1:46" hidden="1" x14ac:dyDescent="0.2">
      <c r="A239" s="334"/>
      <c r="B239" s="159"/>
      <c r="C239" s="158"/>
      <c r="D239" s="158"/>
      <c r="E239" s="334"/>
      <c r="F239" s="320" t="s">
        <v>399</v>
      </c>
      <c r="G239" s="334" t="e">
        <f>INDEX(J80:J84,VALUE(LEFT(F165,1)))*H168*H174*1000/(INDEX(K80:K84,VALUE(LEFT(F165,1)))*L166)</f>
        <v>#VALUE!</v>
      </c>
      <c r="H239" s="334"/>
      <c r="I239" s="334"/>
      <c r="J239" s="334"/>
      <c r="K239" s="334"/>
      <c r="L239" s="334"/>
      <c r="M239" s="334"/>
      <c r="N239" s="334"/>
      <c r="O239" s="334"/>
      <c r="P239" s="334"/>
      <c r="Q239" s="334"/>
      <c r="R239" s="334"/>
      <c r="S239" s="334"/>
      <c r="T239" s="334"/>
      <c r="U239" s="158"/>
      <c r="V239" s="158"/>
      <c r="W239" s="160"/>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row>
    <row r="240" spans="1:46" ht="15.75" collapsed="1" x14ac:dyDescent="0.2">
      <c r="A240" s="286" t="s">
        <v>310</v>
      </c>
      <c r="E240" s="287" t="str">
        <f>IF(J10&lt;&gt;"",J10,"System 3")</f>
        <v>System 3</v>
      </c>
      <c r="F240" s="180"/>
      <c r="G240" s="177"/>
      <c r="H240" s="195"/>
      <c r="I240" s="180"/>
      <c r="J240" s="180"/>
      <c r="K240" s="180"/>
      <c r="L240" s="180"/>
      <c r="M240" s="180"/>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row>
    <row r="241" spans="1:46" ht="86.25" hidden="1" outlineLevel="1" x14ac:dyDescent="0.2">
      <c r="A241" s="180"/>
      <c r="F241" s="288" t="s">
        <v>219</v>
      </c>
      <c r="G241" s="177"/>
      <c r="H241" s="195"/>
      <c r="I241" s="180"/>
      <c r="J241" s="289" t="s">
        <v>311</v>
      </c>
      <c r="K241" s="223"/>
      <c r="L241" s="290" t="s">
        <v>312</v>
      </c>
      <c r="M241" s="290" t="str">
        <f>[1]Data!D7</f>
        <v>PER-factor</v>
      </c>
      <c r="N241" s="291" t="str">
        <f>[1]Data!E7</f>
        <v>1-PE-factors (non-renewable) PHI Certification</v>
      </c>
      <c r="O241" s="292"/>
      <c r="P241" s="291" t="str">
        <f>[1]Data!F7</f>
        <v xml:space="preserve">1-CO2 factors GEMIS (Germany) </v>
      </c>
      <c r="Q241" s="293" t="s">
        <v>313</v>
      </c>
      <c r="R241" s="293" t="s">
        <v>314</v>
      </c>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row>
    <row r="242" spans="1:46" ht="18" hidden="1" customHeight="1" outlineLevel="1" x14ac:dyDescent="0.2">
      <c r="E242" s="177" t="s">
        <v>220</v>
      </c>
      <c r="F242" s="294">
        <f>J19</f>
        <v>0</v>
      </c>
      <c r="I242" s="180"/>
      <c r="J242" s="180"/>
      <c r="L242" s="295"/>
      <c r="M242" s="296" t="e">
        <f>VLOOKUP(F242,$X$78:$AA$82,2,0)</f>
        <v>#N/A</v>
      </c>
      <c r="N242" s="297" t="e">
        <f>VLOOKUP(F242,$X$78:$AA$82,3,0)</f>
        <v>#N/A</v>
      </c>
      <c r="P242" s="298" t="e">
        <f>VLOOKUP(F242,$X$78:$AA$82,4,0)</f>
        <v>#N/A</v>
      </c>
      <c r="Q242" s="299" t="str">
        <f>IF(ISNUMBER(G315),G315,"")</f>
        <v/>
      </c>
      <c r="R242" s="299" t="str">
        <f>IF(ISNUMBER(G316),G316,"")</f>
        <v/>
      </c>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row>
    <row r="243" spans="1:46" ht="18" hidden="1" customHeight="1" outlineLevel="1" x14ac:dyDescent="0.2">
      <c r="F243" s="180" t="s">
        <v>315</v>
      </c>
      <c r="G243" s="198" t="s">
        <v>223</v>
      </c>
      <c r="H243" s="294">
        <f>J20</f>
        <v>0</v>
      </c>
      <c r="I243" s="180" t="s">
        <v>224</v>
      </c>
      <c r="J243" s="180"/>
      <c r="K243" s="300" t="s">
        <v>272</v>
      </c>
      <c r="L243" s="301" t="str">
        <f>IF(ISNUMBER(S312),IF(S312&gt;0,S312,""),"")</f>
        <v/>
      </c>
      <c r="M243" s="301" t="e">
        <f>M242*L243</f>
        <v>#N/A</v>
      </c>
      <c r="N243" s="301" t="e">
        <f>N242*L243</f>
        <v>#N/A</v>
      </c>
      <c r="O243" s="302"/>
      <c r="P243" s="301" t="e">
        <f>P242*L243</f>
        <v>#N/A</v>
      </c>
      <c r="Q243" s="188" t="s">
        <v>316</v>
      </c>
      <c r="R243" s="180"/>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row>
    <row r="244" spans="1:46" ht="18" hidden="1" customHeight="1" outlineLevel="1" x14ac:dyDescent="0.3">
      <c r="F244" s="180" t="s">
        <v>317</v>
      </c>
      <c r="G244" s="198" t="s">
        <v>227</v>
      </c>
      <c r="H244" s="294">
        <f>J21</f>
        <v>0</v>
      </c>
      <c r="I244" s="180" t="s">
        <v>229</v>
      </c>
      <c r="J244" s="180"/>
      <c r="K244" s="300" t="s">
        <v>318</v>
      </c>
      <c r="L244" s="303" t="e">
        <f>L243/$K$8</f>
        <v>#VALUE!</v>
      </c>
      <c r="M244" s="303" t="e">
        <f>M243/$K$8</f>
        <v>#N/A</v>
      </c>
      <c r="N244" s="303" t="e">
        <f>N243/$K$8</f>
        <v>#N/A</v>
      </c>
      <c r="O244" s="302"/>
      <c r="P244" s="303" t="e">
        <f>P243/$K$8</f>
        <v>#N/A</v>
      </c>
      <c r="Q244" s="188" t="s">
        <v>319</v>
      </c>
      <c r="R244" s="180"/>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row>
    <row r="245" spans="1:46" ht="18" hidden="1" customHeight="1" outlineLevel="1" x14ac:dyDescent="0.2">
      <c r="F245" s="180" t="s">
        <v>230</v>
      </c>
      <c r="G245" s="198" t="s">
        <v>231</v>
      </c>
      <c r="H245" s="294" t="str">
        <f>J22</f>
        <v>Short Ctt Current (A)</v>
      </c>
      <c r="I245" s="180" t="s">
        <v>235</v>
      </c>
      <c r="J245" s="180"/>
      <c r="K245" s="180"/>
      <c r="M245" s="180"/>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row>
    <row r="246" spans="1:46" ht="18" hidden="1" customHeight="1" outlineLevel="1" x14ac:dyDescent="0.2">
      <c r="F246" s="180" t="s">
        <v>320</v>
      </c>
      <c r="G246" s="210" t="s">
        <v>238</v>
      </c>
      <c r="H246" s="294">
        <f>I23</f>
        <v>1.76</v>
      </c>
      <c r="I246" s="180" t="s">
        <v>239</v>
      </c>
      <c r="J246" s="180"/>
      <c r="K246" s="180"/>
      <c r="M246" s="180"/>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row>
    <row r="247" spans="1:46" ht="18" hidden="1" customHeight="1" outlineLevel="1" x14ac:dyDescent="0.2">
      <c r="F247" s="180" t="s">
        <v>321</v>
      </c>
      <c r="G247" s="210" t="s">
        <v>241</v>
      </c>
      <c r="H247" s="294">
        <f>J24</f>
        <v>52.4</v>
      </c>
      <c r="I247" s="161" t="s">
        <v>239</v>
      </c>
      <c r="J247" s="180"/>
      <c r="K247" s="180"/>
      <c r="M247" s="180"/>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row>
    <row r="248" spans="1:46" ht="18" hidden="1" customHeight="1" outlineLevel="1" x14ac:dyDescent="0.2">
      <c r="F248" s="180"/>
      <c r="G248" s="223"/>
      <c r="H248" s="180"/>
      <c r="I248" s="180"/>
      <c r="J248" s="180"/>
      <c r="K248" s="180"/>
      <c r="M248" s="180"/>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row>
    <row r="249" spans="1:46" ht="18" hidden="1" customHeight="1" outlineLevel="1" x14ac:dyDescent="0.2">
      <c r="F249" s="185" t="s">
        <v>249</v>
      </c>
      <c r="G249" s="223"/>
      <c r="H249" s="180"/>
      <c r="I249" s="180"/>
      <c r="J249" s="180"/>
      <c r="K249" s="180"/>
      <c r="M249" s="180"/>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row>
    <row r="250" spans="1:46" ht="18" hidden="1" customHeight="1" outlineLevel="1" x14ac:dyDescent="0.2">
      <c r="F250" s="180" t="s">
        <v>322</v>
      </c>
      <c r="H250" s="294">
        <f>[1]Climate!$F$23</f>
        <v>51.301000000000002</v>
      </c>
      <c r="I250" s="161" t="s">
        <v>214</v>
      </c>
      <c r="J250" s="304" t="s">
        <v>405</v>
      </c>
      <c r="K250" s="180"/>
      <c r="M250" s="180"/>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row>
    <row r="251" spans="1:46" ht="18" hidden="1" customHeight="1" outlineLevel="1" x14ac:dyDescent="0.2">
      <c r="F251" s="180" t="s">
        <v>250</v>
      </c>
      <c r="G251" s="198" t="s">
        <v>251</v>
      </c>
      <c r="H251" s="294">
        <f>J29</f>
        <v>0</v>
      </c>
      <c r="J251" s="180"/>
      <c r="K251" s="180"/>
      <c r="M251" s="180"/>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row>
    <row r="252" spans="1:46" ht="18" hidden="1" customHeight="1" outlineLevel="1" x14ac:dyDescent="0.2">
      <c r="F252" s="180" t="s">
        <v>213</v>
      </c>
      <c r="G252" s="210"/>
      <c r="H252" s="294" t="str">
        <f>J13</f>
        <v/>
      </c>
      <c r="I252" s="180" t="s">
        <v>214</v>
      </c>
      <c r="J252" s="223"/>
      <c r="K252" s="180"/>
      <c r="M252" s="180"/>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row>
    <row r="253" spans="1:46" ht="18" hidden="1" customHeight="1" outlineLevel="1" x14ac:dyDescent="0.2">
      <c r="F253" s="180" t="s">
        <v>216</v>
      </c>
      <c r="G253" s="210"/>
      <c r="H253" s="294" t="str">
        <f>J14</f>
        <v/>
      </c>
      <c r="I253" s="180" t="s">
        <v>214</v>
      </c>
      <c r="J253" s="223"/>
      <c r="K253" s="180"/>
      <c r="M253" s="180"/>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row>
    <row r="254" spans="1:46" ht="18" hidden="1" customHeight="1" outlineLevel="1" x14ac:dyDescent="0.2">
      <c r="F254" s="180" t="s">
        <v>323</v>
      </c>
      <c r="G254" s="225"/>
      <c r="H254" s="294">
        <f>IF(ISNUMBER(J30),J30,1)</f>
        <v>1</v>
      </c>
      <c r="I254" s="180" t="s">
        <v>254</v>
      </c>
      <c r="K254" s="180"/>
      <c r="M254" s="180"/>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row>
    <row r="255" spans="1:46" ht="18" hidden="1" customHeight="1" outlineLevel="1" x14ac:dyDescent="0.2">
      <c r="F255" s="180" t="s">
        <v>324</v>
      </c>
      <c r="G255" s="198" t="s">
        <v>256</v>
      </c>
      <c r="H255" s="294">
        <f>J31</f>
        <v>0</v>
      </c>
      <c r="I255" s="180" t="s">
        <v>254</v>
      </c>
      <c r="J255" s="305"/>
      <c r="K255" s="180"/>
      <c r="M255" s="180"/>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row>
    <row r="256" spans="1:46" ht="18" hidden="1" customHeight="1" outlineLevel="1" x14ac:dyDescent="0.2">
      <c r="F256" s="180" t="s">
        <v>257</v>
      </c>
      <c r="G256" s="198" t="s">
        <v>258</v>
      </c>
      <c r="H256" s="294">
        <f>IF(ISNUMBER(J32),J32,1000)</f>
        <v>1000</v>
      </c>
      <c r="I256" s="180" t="s">
        <v>245</v>
      </c>
      <c r="K256" s="180"/>
      <c r="M256" s="180"/>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row>
    <row r="257" spans="1:46" ht="18" hidden="1" customHeight="1" outlineLevel="1" x14ac:dyDescent="0.2">
      <c r="F257" s="180" t="s">
        <v>259</v>
      </c>
      <c r="G257" s="198" t="s">
        <v>260</v>
      </c>
      <c r="H257" s="306">
        <f>IF(ISNUMBER(J33),J33,1)</f>
        <v>1</v>
      </c>
      <c r="I257" s="180"/>
      <c r="K257" s="180"/>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row>
    <row r="258" spans="1:46" ht="18" hidden="1" customHeight="1" outlineLevel="1" x14ac:dyDescent="0.2">
      <c r="F258" s="180" t="s">
        <v>261</v>
      </c>
      <c r="G258" s="210" t="s">
        <v>262</v>
      </c>
      <c r="H258" s="306">
        <f>J34</f>
        <v>0</v>
      </c>
      <c r="I258" s="180"/>
      <c r="J258" s="305"/>
      <c r="K258" s="180"/>
      <c r="M258" s="180"/>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row>
    <row r="259" spans="1:46" ht="18" hidden="1" customHeight="1" outlineLevel="1" x14ac:dyDescent="0.2">
      <c r="F259" s="180" t="s">
        <v>268</v>
      </c>
      <c r="H259" s="208" t="str">
        <f>IF(ISNUMBER(S312),IF(S312&gt;0,$S$313-$S$312,""),"")</f>
        <v/>
      </c>
      <c r="I259" s="180" t="s">
        <v>269</v>
      </c>
      <c r="J259" s="305"/>
      <c r="K259" s="180"/>
      <c r="M259" s="180"/>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row>
    <row r="260" spans="1:46" ht="43.5" hidden="1" customHeight="1" outlineLevel="1" x14ac:dyDescent="0.2">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row>
    <row r="261" spans="1:46" ht="18" hidden="1" customHeight="1" outlineLevel="1" x14ac:dyDescent="0.2">
      <c r="F261" s="307"/>
      <c r="G261" s="308" t="s">
        <v>282</v>
      </c>
      <c r="H261" s="308" t="s">
        <v>284</v>
      </c>
      <c r="I261" s="308" t="s">
        <v>285</v>
      </c>
      <c r="J261" s="308" t="s">
        <v>286</v>
      </c>
      <c r="K261" s="308" t="s">
        <v>287</v>
      </c>
      <c r="L261" s="308" t="s">
        <v>288</v>
      </c>
      <c r="M261" s="308" t="s">
        <v>289</v>
      </c>
      <c r="N261" s="308" t="s">
        <v>290</v>
      </c>
      <c r="O261" s="308" t="s">
        <v>291</v>
      </c>
      <c r="P261" s="308" t="s">
        <v>292</v>
      </c>
      <c r="Q261" s="308" t="s">
        <v>293</v>
      </c>
      <c r="R261" s="309" t="s">
        <v>294</v>
      </c>
      <c r="S261" s="223"/>
      <c r="T261" s="310" t="s">
        <v>325</v>
      </c>
      <c r="U261" s="223"/>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row>
    <row r="262" spans="1:46" ht="18" hidden="1" customHeight="1" outlineLevel="1" x14ac:dyDescent="0.2">
      <c r="F262" s="311" t="s">
        <v>281</v>
      </c>
      <c r="G262" s="312" t="str">
        <f t="shared" ref="G262:R262" si="60">G$311</f>
        <v/>
      </c>
      <c r="H262" s="313" t="str">
        <f t="shared" si="60"/>
        <v/>
      </c>
      <c r="I262" s="313" t="str">
        <f t="shared" si="60"/>
        <v/>
      </c>
      <c r="J262" s="313" t="str">
        <f t="shared" si="60"/>
        <v/>
      </c>
      <c r="K262" s="313" t="str">
        <f t="shared" si="60"/>
        <v/>
      </c>
      <c r="L262" s="313" t="str">
        <f t="shared" si="60"/>
        <v/>
      </c>
      <c r="M262" s="313" t="str">
        <f t="shared" si="60"/>
        <v/>
      </c>
      <c r="N262" s="313" t="str">
        <f t="shared" si="60"/>
        <v/>
      </c>
      <c r="O262" s="313" t="str">
        <f t="shared" si="60"/>
        <v/>
      </c>
      <c r="P262" s="313" t="str">
        <f t="shared" si="60"/>
        <v/>
      </c>
      <c r="Q262" s="313" t="str">
        <f t="shared" si="60"/>
        <v/>
      </c>
      <c r="R262" s="314" t="str">
        <f t="shared" si="60"/>
        <v/>
      </c>
      <c r="S262" s="223" t="s">
        <v>400</v>
      </c>
      <c r="T262" s="315" t="str">
        <f>IF(ISNUMBER(G262),SUM(G262:R262),"")</f>
        <v/>
      </c>
      <c r="U262" s="223" t="s">
        <v>401</v>
      </c>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row>
    <row r="263" spans="1:46" ht="18" hidden="1" customHeight="1" outlineLevel="1" x14ac:dyDescent="0.2">
      <c r="F263" s="311" t="s">
        <v>328</v>
      </c>
      <c r="G263" s="312">
        <f t="shared" ref="G263:R263" si="61">G275</f>
        <v>0.4</v>
      </c>
      <c r="H263" s="313">
        <f t="shared" si="61"/>
        <v>1.3</v>
      </c>
      <c r="I263" s="313">
        <f t="shared" si="61"/>
        <v>4.4000000000000004</v>
      </c>
      <c r="J263" s="313">
        <f t="shared" si="61"/>
        <v>8.4</v>
      </c>
      <c r="K263" s="313">
        <f t="shared" si="61"/>
        <v>12.9</v>
      </c>
      <c r="L263" s="313">
        <f t="shared" si="61"/>
        <v>16.3</v>
      </c>
      <c r="M263" s="313">
        <f t="shared" si="61"/>
        <v>17.600000000000001</v>
      </c>
      <c r="N263" s="313">
        <f t="shared" si="61"/>
        <v>17</v>
      </c>
      <c r="O263" s="313">
        <f t="shared" si="61"/>
        <v>13.9</v>
      </c>
      <c r="P263" s="313">
        <f t="shared" si="61"/>
        <v>9.4</v>
      </c>
      <c r="Q263" s="313">
        <f t="shared" si="61"/>
        <v>4.7</v>
      </c>
      <c r="R263" s="314">
        <f t="shared" si="61"/>
        <v>1.6</v>
      </c>
      <c r="S263" s="223" t="s">
        <v>329</v>
      </c>
      <c r="T263" s="315">
        <f>AVERAGE(G263:R263)</f>
        <v>8.9916666666666689</v>
      </c>
      <c r="U263" s="223" t="s">
        <v>329</v>
      </c>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row>
    <row r="264" spans="1:46" ht="18" hidden="1" customHeight="1" outlineLevel="1" x14ac:dyDescent="0.2">
      <c r="F264" s="311" t="s">
        <v>296</v>
      </c>
      <c r="G264" s="312" t="str">
        <f t="shared" ref="G264:R264" si="62">IF(ISNUMBER(G312),G312,"")</f>
        <v/>
      </c>
      <c r="H264" s="313" t="str">
        <f t="shared" si="62"/>
        <v/>
      </c>
      <c r="I264" s="313" t="str">
        <f t="shared" si="62"/>
        <v/>
      </c>
      <c r="J264" s="313" t="str">
        <f t="shared" si="62"/>
        <v/>
      </c>
      <c r="K264" s="313" t="str">
        <f t="shared" si="62"/>
        <v/>
      </c>
      <c r="L264" s="313" t="str">
        <f t="shared" si="62"/>
        <v/>
      </c>
      <c r="M264" s="313" t="str">
        <f t="shared" si="62"/>
        <v/>
      </c>
      <c r="N264" s="313" t="str">
        <f t="shared" si="62"/>
        <v/>
      </c>
      <c r="O264" s="313" t="str">
        <f t="shared" si="62"/>
        <v/>
      </c>
      <c r="P264" s="313" t="str">
        <f t="shared" si="62"/>
        <v/>
      </c>
      <c r="Q264" s="313" t="str">
        <f t="shared" si="62"/>
        <v/>
      </c>
      <c r="R264" s="314" t="str">
        <f t="shared" si="62"/>
        <v/>
      </c>
      <c r="S264" s="223" t="s">
        <v>297</v>
      </c>
      <c r="T264" s="315" t="str">
        <f>IF(ISNUMBER(G264),SUM(G264:R264),"")</f>
        <v/>
      </c>
      <c r="U264" s="223" t="s">
        <v>272</v>
      </c>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row>
    <row r="265" spans="1:46" ht="18" hidden="1" customHeight="1" outlineLevel="1" x14ac:dyDescent="0.2">
      <c r="A265" s="180"/>
      <c r="E265" s="180"/>
      <c r="F265" s="311" t="s">
        <v>330</v>
      </c>
      <c r="G265" s="312" t="str">
        <f t="shared" ref="G265:R265" si="63">IF(ISNUMBER(G312),G$313-G$312,"")</f>
        <v/>
      </c>
      <c r="H265" s="313" t="str">
        <f t="shared" si="63"/>
        <v/>
      </c>
      <c r="I265" s="313" t="str">
        <f t="shared" si="63"/>
        <v/>
      </c>
      <c r="J265" s="313" t="str">
        <f t="shared" si="63"/>
        <v/>
      </c>
      <c r="K265" s="313" t="str">
        <f t="shared" si="63"/>
        <v/>
      </c>
      <c r="L265" s="313" t="str">
        <f t="shared" si="63"/>
        <v/>
      </c>
      <c r="M265" s="313" t="str">
        <f t="shared" si="63"/>
        <v/>
      </c>
      <c r="N265" s="313" t="str">
        <f t="shared" si="63"/>
        <v/>
      </c>
      <c r="O265" s="313" t="str">
        <f t="shared" si="63"/>
        <v/>
      </c>
      <c r="P265" s="313" t="str">
        <f t="shared" si="63"/>
        <v/>
      </c>
      <c r="Q265" s="313" t="str">
        <f t="shared" si="63"/>
        <v/>
      </c>
      <c r="R265" s="314" t="str">
        <f t="shared" si="63"/>
        <v/>
      </c>
      <c r="S265" s="223" t="s">
        <v>297</v>
      </c>
      <c r="T265" s="315" t="str">
        <f>IF(ISNUMBER(G265),SUM(G265:R265),"")</f>
        <v/>
      </c>
      <c r="U265" s="223" t="s">
        <v>272</v>
      </c>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row>
    <row r="266" spans="1:46" hidden="1" outlineLevel="1" x14ac:dyDescent="0.2">
      <c r="A266" s="335"/>
      <c r="E266" s="336"/>
      <c r="F266" s="336"/>
      <c r="G266" s="336"/>
      <c r="H266" s="336"/>
      <c r="I266" s="336"/>
      <c r="J266" s="336"/>
      <c r="K266" s="336"/>
      <c r="L266" s="336"/>
      <c r="M266" s="336"/>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row>
    <row r="267" spans="1:46" hidden="1" x14ac:dyDescent="0.2">
      <c r="A267" s="158"/>
      <c r="B267" s="159"/>
      <c r="C267" s="158"/>
      <c r="D267" s="158"/>
      <c r="E267" s="158"/>
      <c r="F267" s="158"/>
      <c r="G267" s="158"/>
      <c r="H267" s="158"/>
      <c r="I267" s="158"/>
      <c r="J267" s="158"/>
      <c r="K267" s="158"/>
      <c r="L267" s="158"/>
      <c r="M267" s="158"/>
      <c r="N267" s="158"/>
      <c r="O267" s="158"/>
      <c r="P267" s="158"/>
      <c r="Q267" s="158"/>
      <c r="R267" s="158"/>
      <c r="S267" s="158"/>
      <c r="T267" s="158"/>
      <c r="U267" s="158"/>
      <c r="V267" s="158"/>
      <c r="W267" s="160"/>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row>
    <row r="268" spans="1:46" hidden="1" x14ac:dyDescent="0.2">
      <c r="A268" s="158"/>
      <c r="B268" s="159"/>
      <c r="C268" s="158"/>
      <c r="D268" s="158"/>
      <c r="E268" s="158"/>
      <c r="F268" s="158"/>
      <c r="G268" s="158"/>
      <c r="H268" s="158"/>
      <c r="I268" s="158"/>
      <c r="J268" s="158"/>
      <c r="K268" s="158"/>
      <c r="L268" s="158"/>
      <c r="M268" s="158"/>
      <c r="N268" s="158"/>
      <c r="O268" s="158"/>
      <c r="P268" s="158"/>
      <c r="Q268" s="158"/>
      <c r="R268" s="158"/>
      <c r="S268" s="158"/>
      <c r="T268" s="158"/>
      <c r="U268" s="158"/>
      <c r="V268" s="158"/>
      <c r="W268" s="160"/>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row>
    <row r="269" spans="1:46" hidden="1" x14ac:dyDescent="0.2">
      <c r="A269" s="158"/>
      <c r="B269" s="159"/>
      <c r="C269" s="158"/>
      <c r="D269" s="158"/>
      <c r="E269" s="158"/>
      <c r="F269" s="158"/>
      <c r="G269" s="158"/>
      <c r="H269" s="158"/>
      <c r="I269" s="158"/>
      <c r="J269" s="158"/>
      <c r="K269" s="158"/>
      <c r="L269" s="158"/>
      <c r="M269" s="158"/>
      <c r="N269" s="158"/>
      <c r="O269" s="158"/>
      <c r="P269" s="158"/>
      <c r="Q269" s="158"/>
      <c r="R269" s="158"/>
      <c r="S269" s="158"/>
      <c r="T269" s="158"/>
      <c r="U269" s="158"/>
      <c r="V269" s="158"/>
      <c r="W269" s="160"/>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row>
    <row r="270" spans="1:46" hidden="1" x14ac:dyDescent="0.2">
      <c r="A270" s="158"/>
      <c r="B270" s="159"/>
      <c r="C270" s="158"/>
      <c r="D270" s="158"/>
      <c r="E270" s="158"/>
      <c r="F270" s="158"/>
      <c r="G270" s="158"/>
      <c r="H270" s="158"/>
      <c r="I270" s="158"/>
      <c r="J270" s="158"/>
      <c r="K270" s="158"/>
      <c r="L270" s="158"/>
      <c r="M270" s="158"/>
      <c r="N270" s="158"/>
      <c r="O270" s="158"/>
      <c r="P270" s="158"/>
      <c r="Q270" s="158"/>
      <c r="R270" s="158"/>
      <c r="S270" s="158"/>
      <c r="T270" s="158"/>
      <c r="U270" s="158"/>
      <c r="V270" s="158"/>
      <c r="W270" s="160"/>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row>
    <row r="271" spans="1:46" hidden="1" x14ac:dyDescent="0.2">
      <c r="A271" s="158"/>
      <c r="B271" s="159"/>
      <c r="C271" s="158"/>
      <c r="D271" s="158"/>
      <c r="E271" s="158"/>
      <c r="F271" s="158"/>
      <c r="G271" s="158" t="s">
        <v>331</v>
      </c>
      <c r="H271" s="158" t="s">
        <v>332</v>
      </c>
      <c r="I271" s="158" t="s">
        <v>333</v>
      </c>
      <c r="J271" s="158" t="s">
        <v>334</v>
      </c>
      <c r="K271" s="158" t="s">
        <v>335</v>
      </c>
      <c r="L271" s="158" t="s">
        <v>336</v>
      </c>
      <c r="M271" s="158" t="s">
        <v>337</v>
      </c>
      <c r="N271" s="158" t="s">
        <v>338</v>
      </c>
      <c r="O271" s="158" t="s">
        <v>339</v>
      </c>
      <c r="P271" s="158" t="s">
        <v>340</v>
      </c>
      <c r="Q271" s="158" t="s">
        <v>341</v>
      </c>
      <c r="R271" s="158" t="s">
        <v>342</v>
      </c>
      <c r="S271" s="158" t="s">
        <v>343</v>
      </c>
      <c r="T271" s="158"/>
      <c r="U271" s="158"/>
      <c r="V271" s="158"/>
      <c r="W271" s="160"/>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row>
    <row r="272" spans="1:46" hidden="1" x14ac:dyDescent="0.2">
      <c r="A272" s="158"/>
      <c r="B272" s="159"/>
      <c r="C272" s="158"/>
      <c r="D272" s="158"/>
      <c r="E272" s="158"/>
      <c r="F272" s="158" t="s">
        <v>344</v>
      </c>
      <c r="G272" s="158">
        <v>1</v>
      </c>
      <c r="H272" s="158">
        <v>2</v>
      </c>
      <c r="I272" s="158">
        <v>3</v>
      </c>
      <c r="J272" s="158">
        <v>4</v>
      </c>
      <c r="K272" s="158">
        <v>5</v>
      </c>
      <c r="L272" s="158">
        <v>6</v>
      </c>
      <c r="M272" s="158">
        <v>7</v>
      </c>
      <c r="N272" s="158">
        <v>8</v>
      </c>
      <c r="O272" s="158">
        <v>9</v>
      </c>
      <c r="P272" s="158">
        <v>10</v>
      </c>
      <c r="Q272" s="158">
        <v>11</v>
      </c>
      <c r="R272" s="158">
        <v>12</v>
      </c>
      <c r="S272" s="158" t="s">
        <v>345</v>
      </c>
      <c r="T272" s="158"/>
      <c r="U272" s="158"/>
      <c r="V272" s="158"/>
      <c r="W272" s="160"/>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row>
    <row r="273" spans="1:46" hidden="1" x14ac:dyDescent="0.2">
      <c r="A273" s="158"/>
      <c r="B273" s="159"/>
      <c r="C273" s="158"/>
      <c r="D273" s="158"/>
      <c r="E273" s="158"/>
      <c r="F273" s="158" t="s">
        <v>346</v>
      </c>
      <c r="G273" s="158">
        <v>31</v>
      </c>
      <c r="H273" s="158">
        <v>28</v>
      </c>
      <c r="I273" s="158">
        <v>31</v>
      </c>
      <c r="J273" s="158">
        <v>30</v>
      </c>
      <c r="K273" s="158">
        <v>31</v>
      </c>
      <c r="L273" s="158">
        <v>30</v>
      </c>
      <c r="M273" s="158">
        <v>31</v>
      </c>
      <c r="N273" s="158">
        <v>31</v>
      </c>
      <c r="O273" s="158">
        <v>30</v>
      </c>
      <c r="P273" s="158">
        <v>31</v>
      </c>
      <c r="Q273" s="158">
        <v>30</v>
      </c>
      <c r="R273" s="158">
        <v>31</v>
      </c>
      <c r="S273" s="158">
        <f>SUM(G273:R273)</f>
        <v>365</v>
      </c>
      <c r="T273" s="158"/>
      <c r="U273" s="158"/>
      <c r="V273" s="158"/>
      <c r="W273" s="160"/>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row>
    <row r="274" spans="1:46" hidden="1" x14ac:dyDescent="0.2">
      <c r="A274" s="158"/>
      <c r="B274" s="159"/>
      <c r="C274" s="158"/>
      <c r="D274" s="158"/>
      <c r="E274" s="158"/>
      <c r="F274" s="158" t="s">
        <v>347</v>
      </c>
      <c r="G274" s="158">
        <f t="shared" ref="G274:R274" si="64">G273*24</f>
        <v>744</v>
      </c>
      <c r="H274" s="158">
        <f t="shared" si="64"/>
        <v>672</v>
      </c>
      <c r="I274" s="158">
        <f t="shared" si="64"/>
        <v>744</v>
      </c>
      <c r="J274" s="158">
        <f t="shared" si="64"/>
        <v>720</v>
      </c>
      <c r="K274" s="158">
        <f t="shared" si="64"/>
        <v>744</v>
      </c>
      <c r="L274" s="158">
        <f t="shared" si="64"/>
        <v>720</v>
      </c>
      <c r="M274" s="158">
        <f t="shared" si="64"/>
        <v>744</v>
      </c>
      <c r="N274" s="158">
        <f t="shared" si="64"/>
        <v>744</v>
      </c>
      <c r="O274" s="158">
        <f t="shared" si="64"/>
        <v>720</v>
      </c>
      <c r="P274" s="158">
        <f t="shared" si="64"/>
        <v>744</v>
      </c>
      <c r="Q274" s="158">
        <f t="shared" si="64"/>
        <v>720</v>
      </c>
      <c r="R274" s="158">
        <f t="shared" si="64"/>
        <v>744</v>
      </c>
      <c r="S274" s="158">
        <f>SUM(G274:R274)</f>
        <v>8760</v>
      </c>
      <c r="T274" s="158"/>
      <c r="U274" s="158"/>
      <c r="V274" s="158"/>
      <c r="W274" s="160"/>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row>
    <row r="275" spans="1:46" hidden="1" x14ac:dyDescent="0.2">
      <c r="A275" s="158"/>
      <c r="B275" s="159"/>
      <c r="C275" s="158"/>
      <c r="D275" s="158"/>
      <c r="E275" s="158"/>
      <c r="F275" s="158" t="s">
        <v>348</v>
      </c>
      <c r="G275" s="158">
        <f>[1]Climate!E24</f>
        <v>0.4</v>
      </c>
      <c r="H275" s="158">
        <f>[1]Climate!F24</f>
        <v>1.3</v>
      </c>
      <c r="I275" s="158">
        <f>[1]Climate!G24</f>
        <v>4.4000000000000004</v>
      </c>
      <c r="J275" s="158">
        <f>[1]Climate!H24</f>
        <v>8.4</v>
      </c>
      <c r="K275" s="158">
        <f>[1]Climate!I24</f>
        <v>12.9</v>
      </c>
      <c r="L275" s="158">
        <f>[1]Climate!J24</f>
        <v>16.3</v>
      </c>
      <c r="M275" s="158">
        <f>[1]Climate!K24</f>
        <v>17.600000000000001</v>
      </c>
      <c r="N275" s="158">
        <f>[1]Climate!L24</f>
        <v>17</v>
      </c>
      <c r="O275" s="158">
        <f>[1]Climate!M24</f>
        <v>13.9</v>
      </c>
      <c r="P275" s="158">
        <f>[1]Climate!N24</f>
        <v>9.4</v>
      </c>
      <c r="Q275" s="158">
        <f>[1]Climate!O24</f>
        <v>4.7</v>
      </c>
      <c r="R275" s="158">
        <f>[1]Climate!P24</f>
        <v>1.6</v>
      </c>
      <c r="S275" s="158">
        <f>AVERAGE(G275:R275)</f>
        <v>8.9916666666666689</v>
      </c>
      <c r="T275" s="158"/>
      <c r="U275" s="158"/>
      <c r="V275" s="158"/>
      <c r="W275" s="160"/>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row>
    <row r="276" spans="1:46" hidden="1" x14ac:dyDescent="0.2">
      <c r="A276" s="158"/>
      <c r="B276" s="159"/>
      <c r="C276" s="158"/>
      <c r="D276" s="158"/>
      <c r="E276" s="158"/>
      <c r="F276" s="158" t="s">
        <v>349</v>
      </c>
      <c r="G276" s="158" t="str">
        <f t="shared" ref="G276:R276" si="65">G$311</f>
        <v/>
      </c>
      <c r="H276" s="158" t="str">
        <f t="shared" si="65"/>
        <v/>
      </c>
      <c r="I276" s="158" t="str">
        <f t="shared" si="65"/>
        <v/>
      </c>
      <c r="J276" s="158" t="str">
        <f t="shared" si="65"/>
        <v/>
      </c>
      <c r="K276" s="158" t="str">
        <f t="shared" si="65"/>
        <v/>
      </c>
      <c r="L276" s="158" t="str">
        <f t="shared" si="65"/>
        <v/>
      </c>
      <c r="M276" s="158" t="str">
        <f t="shared" si="65"/>
        <v/>
      </c>
      <c r="N276" s="158" t="str">
        <f t="shared" si="65"/>
        <v/>
      </c>
      <c r="O276" s="158" t="str">
        <f t="shared" si="65"/>
        <v/>
      </c>
      <c r="P276" s="158" t="str">
        <f t="shared" si="65"/>
        <v/>
      </c>
      <c r="Q276" s="158" t="str">
        <f t="shared" si="65"/>
        <v/>
      </c>
      <c r="R276" s="158" t="str">
        <f t="shared" si="65"/>
        <v/>
      </c>
      <c r="S276" s="158">
        <f>SUM(G276:R276)</f>
        <v>0</v>
      </c>
      <c r="T276" s="158"/>
      <c r="U276" s="158"/>
      <c r="V276" s="158"/>
      <c r="W276" s="160"/>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row>
    <row r="277" spans="1:46" hidden="1" x14ac:dyDescent="0.2">
      <c r="A277" s="158"/>
      <c r="B277" s="159"/>
      <c r="C277" s="158"/>
      <c r="D277" s="158"/>
      <c r="E277" s="158"/>
      <c r="F277" s="158"/>
      <c r="G277" s="158"/>
      <c r="H277" s="158"/>
      <c r="I277" s="158"/>
      <c r="J277" s="158"/>
      <c r="K277" s="158"/>
      <c r="L277" s="158"/>
      <c r="M277" s="158"/>
      <c r="N277" s="158"/>
      <c r="O277" s="158"/>
      <c r="P277" s="158"/>
      <c r="Q277" s="158"/>
      <c r="R277" s="158"/>
      <c r="S277" s="158"/>
      <c r="T277" s="158"/>
      <c r="U277" s="158"/>
      <c r="V277" s="158"/>
      <c r="W277" s="160"/>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row>
    <row r="278" spans="1:46" hidden="1" x14ac:dyDescent="0.2">
      <c r="A278" s="158"/>
      <c r="B278" s="159"/>
      <c r="C278" s="158"/>
      <c r="D278" s="158"/>
      <c r="E278" s="158"/>
      <c r="F278" s="158"/>
      <c r="G278" s="317"/>
      <c r="H278" s="158"/>
      <c r="I278" s="158"/>
      <c r="J278" s="158"/>
      <c r="K278" s="158"/>
      <c r="L278" s="158"/>
      <c r="M278" s="158"/>
      <c r="N278" s="158"/>
      <c r="O278" s="158"/>
      <c r="P278" s="158"/>
      <c r="Q278" s="158"/>
      <c r="R278" s="158"/>
      <c r="S278" s="317"/>
      <c r="T278" s="317"/>
      <c r="U278" s="158"/>
      <c r="V278" s="158"/>
      <c r="W278" s="160"/>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row>
    <row r="279" spans="1:46" ht="18" hidden="1" x14ac:dyDescent="0.2">
      <c r="A279" s="158"/>
      <c r="B279" s="318"/>
      <c r="C279" s="158"/>
      <c r="D279" s="158"/>
      <c r="E279" s="158"/>
      <c r="F279" s="158"/>
      <c r="G279" s="317"/>
      <c r="H279" s="158"/>
      <c r="I279" s="158"/>
      <c r="J279" s="158"/>
      <c r="K279" s="158"/>
      <c r="L279" s="158"/>
      <c r="M279" s="158"/>
      <c r="N279" s="158"/>
      <c r="O279" s="158"/>
      <c r="P279" s="158"/>
      <c r="Q279" s="158"/>
      <c r="R279" s="158"/>
      <c r="S279" s="317"/>
      <c r="T279" s="317"/>
      <c r="U279" s="319"/>
      <c r="V279" s="319"/>
      <c r="W279" s="160"/>
      <c r="X279" s="158"/>
      <c r="Y279" s="158"/>
      <c r="Z279" s="158"/>
      <c r="AA279" s="158"/>
      <c r="AB279" s="158"/>
      <c r="AC279" s="158"/>
      <c r="AD279" s="158"/>
      <c r="AE279" s="158"/>
      <c r="AF279" s="158"/>
      <c r="AG279" s="158"/>
      <c r="AH279" s="158"/>
      <c r="AI279" s="158"/>
      <c r="AJ279" s="158"/>
      <c r="AK279" s="317"/>
      <c r="AL279" s="319"/>
      <c r="AM279" s="158"/>
      <c r="AN279" s="158"/>
      <c r="AO279" s="158"/>
      <c r="AP279" s="158"/>
      <c r="AQ279" s="158"/>
      <c r="AR279" s="158"/>
      <c r="AS279" s="158"/>
      <c r="AT279" s="158"/>
    </row>
    <row r="280" spans="1:46" ht="18" hidden="1" x14ac:dyDescent="0.2">
      <c r="A280" s="158"/>
      <c r="B280" s="318"/>
      <c r="C280" s="158"/>
      <c r="D280" s="158"/>
      <c r="E280" s="158"/>
      <c r="F280" s="320" t="s">
        <v>350</v>
      </c>
      <c r="G280" s="158"/>
      <c r="H280" s="158"/>
      <c r="I280" s="158"/>
      <c r="J280" s="158"/>
      <c r="K280" s="158"/>
      <c r="L280" s="158"/>
      <c r="M280" s="158"/>
      <c r="N280" s="158"/>
      <c r="O280" s="158"/>
      <c r="P280" s="158"/>
      <c r="Q280" s="158"/>
      <c r="R280" s="317"/>
      <c r="S280" s="319"/>
      <c r="T280" s="317"/>
      <c r="U280" s="319"/>
      <c r="V280" s="319"/>
      <c r="W280" s="160"/>
      <c r="X280" s="158"/>
      <c r="Y280" s="158"/>
      <c r="Z280" s="158"/>
      <c r="AA280" s="158"/>
      <c r="AB280" s="158"/>
      <c r="AC280" s="158"/>
      <c r="AD280" s="158"/>
      <c r="AE280" s="158"/>
      <c r="AF280" s="158"/>
      <c r="AG280" s="158"/>
      <c r="AH280" s="158"/>
      <c r="AI280" s="158"/>
      <c r="AJ280" s="158"/>
      <c r="AK280" s="317"/>
      <c r="AL280" s="319"/>
      <c r="AM280" s="158"/>
      <c r="AN280" s="158"/>
      <c r="AO280" s="158"/>
      <c r="AP280" s="158"/>
      <c r="AQ280" s="158"/>
      <c r="AR280" s="158"/>
      <c r="AS280" s="158"/>
      <c r="AT280" s="158"/>
    </row>
    <row r="281" spans="1:46" ht="18" hidden="1" x14ac:dyDescent="0.2">
      <c r="A281" s="158"/>
      <c r="B281" s="159"/>
      <c r="C281" s="158"/>
      <c r="D281" s="158"/>
      <c r="E281" s="158"/>
      <c r="F281" s="158" t="s">
        <v>351</v>
      </c>
      <c r="G281" s="158"/>
      <c r="H281" s="158" t="s">
        <v>352</v>
      </c>
      <c r="I281" s="158">
        <v>20</v>
      </c>
      <c r="J281" s="158" t="s">
        <v>353</v>
      </c>
      <c r="K281" s="158">
        <f>PI()/180</f>
        <v>1.7453292519943295E-2</v>
      </c>
      <c r="L281" s="158" t="s">
        <v>354</v>
      </c>
      <c r="M281" s="158">
        <f>[1]Climate!E35</f>
        <v>0.106</v>
      </c>
      <c r="N281" s="158"/>
      <c r="O281" s="158"/>
      <c r="P281" s="158"/>
      <c r="Q281" s="158"/>
      <c r="R281" s="158"/>
      <c r="S281" s="158"/>
      <c r="T281" s="317"/>
      <c r="U281" s="158"/>
      <c r="V281" s="158"/>
      <c r="W281" s="160"/>
      <c r="X281" s="321" t="s">
        <v>355</v>
      </c>
      <c r="Y281" s="158"/>
      <c r="Z281" s="158"/>
      <c r="AA281" s="158"/>
      <c r="AB281" s="158"/>
      <c r="AC281" s="158"/>
      <c r="AD281" s="158"/>
      <c r="AE281" s="158"/>
      <c r="AF281" s="158"/>
      <c r="AG281" s="158"/>
      <c r="AH281" s="158"/>
      <c r="AI281" s="158"/>
      <c r="AJ281" s="158"/>
      <c r="AK281" s="317"/>
      <c r="AL281" s="319"/>
      <c r="AM281" s="158"/>
      <c r="AN281" s="158"/>
      <c r="AO281" s="158"/>
      <c r="AP281" s="158"/>
      <c r="AQ281" s="158"/>
      <c r="AR281" s="158"/>
      <c r="AS281" s="158"/>
      <c r="AT281" s="158"/>
    </row>
    <row r="282" spans="1:46" ht="30" hidden="1" x14ac:dyDescent="0.4">
      <c r="A282" s="158"/>
      <c r="B282" s="159"/>
      <c r="C282" s="158"/>
      <c r="D282" s="158"/>
      <c r="E282" s="158"/>
      <c r="F282" s="322" t="s">
        <v>356</v>
      </c>
      <c r="G282" s="322" t="s">
        <v>357</v>
      </c>
      <c r="H282" s="158"/>
      <c r="I282" s="158"/>
      <c r="J282" s="158"/>
      <c r="K282" s="158"/>
      <c r="L282" s="158"/>
      <c r="M282" s="158"/>
      <c r="N282" s="158"/>
      <c r="O282" s="158"/>
      <c r="P282" s="158"/>
      <c r="Q282" s="158"/>
      <c r="R282" s="158"/>
      <c r="S282" s="158"/>
      <c r="T282" s="317"/>
      <c r="U282" s="158"/>
      <c r="V282" s="158"/>
      <c r="W282" s="160"/>
      <c r="X282" s="322" t="s">
        <v>358</v>
      </c>
      <c r="Y282" s="323"/>
      <c r="Z282" s="322"/>
      <c r="AA282" s="158" t="s">
        <v>359</v>
      </c>
      <c r="AB282" s="158">
        <f>PI()/180</f>
        <v>1.7453292519943295E-2</v>
      </c>
      <c r="AC282" s="324" t="s">
        <v>245</v>
      </c>
      <c r="AD282" s="325" t="s">
        <v>241</v>
      </c>
      <c r="AE282" s="325"/>
      <c r="AF282" s="325" t="s">
        <v>245</v>
      </c>
      <c r="AG282" s="325" t="s">
        <v>241</v>
      </c>
      <c r="AH282" s="326"/>
      <c r="AI282" s="323"/>
      <c r="AJ282" s="322" t="s">
        <v>360</v>
      </c>
      <c r="AK282" s="158"/>
      <c r="AL282" s="322"/>
      <c r="AM282" s="158" t="s">
        <v>359</v>
      </c>
      <c r="AN282" s="158">
        <f>PI()/180</f>
        <v>1.7453292519943295E-2</v>
      </c>
      <c r="AO282" s="324" t="s">
        <v>245</v>
      </c>
      <c r="AP282" s="325" t="s">
        <v>241</v>
      </c>
      <c r="AQ282" s="325"/>
      <c r="AR282" s="325" t="s">
        <v>245</v>
      </c>
      <c r="AS282" s="325" t="s">
        <v>241</v>
      </c>
      <c r="AT282" s="326"/>
    </row>
    <row r="283" spans="1:46" hidden="1" x14ac:dyDescent="0.2">
      <c r="A283" s="158"/>
      <c r="B283" s="159"/>
      <c r="C283" s="158"/>
      <c r="D283" s="158"/>
      <c r="E283" s="158"/>
      <c r="F283" s="158"/>
      <c r="G283" s="322">
        <v>1</v>
      </c>
      <c r="H283" s="322">
        <f t="shared" ref="H283:R283" si="66">G283+1</f>
        <v>2</v>
      </c>
      <c r="I283" s="322">
        <f t="shared" si="66"/>
        <v>3</v>
      </c>
      <c r="J283" s="322">
        <f t="shared" si="66"/>
        <v>4</v>
      </c>
      <c r="K283" s="322">
        <f t="shared" si="66"/>
        <v>5</v>
      </c>
      <c r="L283" s="322">
        <f t="shared" si="66"/>
        <v>6</v>
      </c>
      <c r="M283" s="322">
        <f t="shared" si="66"/>
        <v>7</v>
      </c>
      <c r="N283" s="322">
        <f t="shared" si="66"/>
        <v>8</v>
      </c>
      <c r="O283" s="322">
        <f t="shared" si="66"/>
        <v>9</v>
      </c>
      <c r="P283" s="322">
        <f t="shared" si="66"/>
        <v>10</v>
      </c>
      <c r="Q283" s="322">
        <f t="shared" si="66"/>
        <v>11</v>
      </c>
      <c r="R283" s="322">
        <f t="shared" si="66"/>
        <v>12</v>
      </c>
      <c r="S283" s="158"/>
      <c r="T283" s="317"/>
      <c r="U283" s="158"/>
      <c r="V283" s="158"/>
      <c r="W283" s="160"/>
      <c r="X283" s="158"/>
      <c r="Y283" s="327"/>
      <c r="Z283" s="324"/>
      <c r="AA283" s="325" t="s">
        <v>361</v>
      </c>
      <c r="AB283" s="326"/>
      <c r="AC283" s="328">
        <v>1.1953348352380402E-2</v>
      </c>
      <c r="AD283" s="158">
        <v>-0.26199747481626184</v>
      </c>
      <c r="AE283" s="158">
        <v>90</v>
      </c>
      <c r="AF283" s="158">
        <v>6.4022784193207836E-4</v>
      </c>
      <c r="AG283" s="158">
        <v>9.9820235319462214E-2</v>
      </c>
      <c r="AH283" s="329">
        <v>90</v>
      </c>
      <c r="AI283" s="327"/>
      <c r="AJ283" s="158"/>
      <c r="AK283" s="158"/>
      <c r="AL283" s="324"/>
      <c r="AM283" s="325" t="s">
        <v>361</v>
      </c>
      <c r="AN283" s="326"/>
      <c r="AO283" s="328">
        <v>1.1087353657277796E-2</v>
      </c>
      <c r="AP283" s="158">
        <v>0.24526666635546435</v>
      </c>
      <c r="AQ283" s="158">
        <v>90</v>
      </c>
      <c r="AR283" s="158">
        <v>1.9420641839720431E-2</v>
      </c>
      <c r="AS283" s="158">
        <v>-0.36331154561631929</v>
      </c>
      <c r="AT283" s="329">
        <v>15</v>
      </c>
    </row>
    <row r="284" spans="1:46" hidden="1" x14ac:dyDescent="0.2">
      <c r="A284" s="158"/>
      <c r="B284" s="159"/>
      <c r="C284" s="158"/>
      <c r="D284" s="158"/>
      <c r="E284" s="158"/>
      <c r="F284" s="158"/>
      <c r="G284" s="158"/>
      <c r="H284" s="158"/>
      <c r="I284" s="158"/>
      <c r="J284" s="158"/>
      <c r="K284" s="158"/>
      <c r="L284" s="158"/>
      <c r="M284" s="158"/>
      <c r="N284" s="158"/>
      <c r="O284" s="158"/>
      <c r="P284" s="158"/>
      <c r="Q284" s="158"/>
      <c r="R284" s="158"/>
      <c r="S284" s="158"/>
      <c r="T284" s="317"/>
      <c r="U284" s="158"/>
      <c r="V284" s="158"/>
      <c r="W284" s="160"/>
      <c r="X284" s="158"/>
      <c r="Y284" s="158"/>
      <c r="Z284" s="328"/>
      <c r="AA284" s="158" t="s">
        <v>362</v>
      </c>
      <c r="AB284" s="329" t="s">
        <v>238</v>
      </c>
      <c r="AC284" s="328">
        <v>1.1953348352380402E-2</v>
      </c>
      <c r="AD284" s="158">
        <v>-0.26199747481626184</v>
      </c>
      <c r="AE284" s="158"/>
      <c r="AF284" s="158">
        <v>6.4022784193207836E-4</v>
      </c>
      <c r="AG284" s="158">
        <v>9.9820235319462214E-2</v>
      </c>
      <c r="AH284" s="329"/>
      <c r="AI284" s="158"/>
      <c r="AJ284" s="158"/>
      <c r="AK284" s="158"/>
      <c r="AL284" s="328"/>
      <c r="AM284" s="158" t="s">
        <v>362</v>
      </c>
      <c r="AN284" s="329" t="s">
        <v>238</v>
      </c>
      <c r="AO284" s="328">
        <v>1.1087353657277796E-2</v>
      </c>
      <c r="AP284" s="158">
        <v>0.24526666635546435</v>
      </c>
      <c r="AQ284" s="158"/>
      <c r="AR284" s="158">
        <v>-6.718819681462161E-3</v>
      </c>
      <c r="AS284" s="158">
        <v>7.4358675761283771E-2</v>
      </c>
      <c r="AT284" s="329">
        <v>90</v>
      </c>
    </row>
    <row r="285" spans="1:46" hidden="1" x14ac:dyDescent="0.2">
      <c r="A285" s="158"/>
      <c r="B285" s="159"/>
      <c r="C285" s="158"/>
      <c r="D285" s="158"/>
      <c r="E285" s="158"/>
      <c r="F285" s="330" t="str">
        <f>[1]Climate!D25</f>
        <v>Radiation North</v>
      </c>
      <c r="G285" s="330">
        <f>[1]Climate!E25</f>
        <v>10</v>
      </c>
      <c r="H285" s="330">
        <f>[1]Climate!F25</f>
        <v>15</v>
      </c>
      <c r="I285" s="330">
        <f>[1]Climate!G25</f>
        <v>26</v>
      </c>
      <c r="J285" s="330">
        <f>[1]Climate!H25</f>
        <v>37</v>
      </c>
      <c r="K285" s="330">
        <f>[1]Climate!I25</f>
        <v>50</v>
      </c>
      <c r="L285" s="330">
        <f>[1]Climate!J25</f>
        <v>55</v>
      </c>
      <c r="M285" s="330">
        <f>[1]Climate!K25</f>
        <v>55</v>
      </c>
      <c r="N285" s="330">
        <f>[1]Climate!L25</f>
        <v>44</v>
      </c>
      <c r="O285" s="330">
        <f>[1]Climate!M25</f>
        <v>30</v>
      </c>
      <c r="P285" s="330">
        <f>[1]Climate!N25</f>
        <v>18</v>
      </c>
      <c r="Q285" s="330">
        <f>[1]Climate!O25</f>
        <v>10</v>
      </c>
      <c r="R285" s="330">
        <f>[1]Climate!P25</f>
        <v>7</v>
      </c>
      <c r="S285" s="158"/>
      <c r="T285" s="317"/>
      <c r="U285" s="158"/>
      <c r="V285" s="158"/>
      <c r="W285" s="160"/>
      <c r="X285" s="158"/>
      <c r="Y285" s="158"/>
      <c r="Z285" s="328" t="s">
        <v>363</v>
      </c>
      <c r="AA285" s="158">
        <f>IF(H250&lt;=$AE$283,$AC$283*H250+$AD$283,$AC$284*H250+$AD$284)</f>
        <v>0.35122124900920521</v>
      </c>
      <c r="AB285" s="329">
        <f>IF(H250&lt;=$AH$283,$AF$283*H250^2+$AG$283,$AF$284*H250+$AG$284)</f>
        <v>1.7847671326705037</v>
      </c>
      <c r="AC285" s="328">
        <v>1.476536037986512E-3</v>
      </c>
      <c r="AD285" s="158">
        <v>0.49084860211026732</v>
      </c>
      <c r="AE285" s="158">
        <v>90</v>
      </c>
      <c r="AF285" s="158">
        <v>6.3964052469070304E-3</v>
      </c>
      <c r="AG285" s="158">
        <v>0.27619296292944795</v>
      </c>
      <c r="AH285" s="329">
        <v>90</v>
      </c>
      <c r="AI285" s="158"/>
      <c r="AJ285" s="158"/>
      <c r="AK285" s="158"/>
      <c r="AL285" s="328" t="s">
        <v>363</v>
      </c>
      <c r="AM285" s="158">
        <f>IF(H250&lt;=$AQ$283,$AO$283*H250+$AP$283,$AO$284*H250+$AP$284)</f>
        <v>0.81405899632747258</v>
      </c>
      <c r="AN285" s="329">
        <f>IF(H250&lt;=$AT$283,$AR$283*H250+$AS$283,$AR$284*H250+$AS$284)</f>
        <v>-0.27032349271740652</v>
      </c>
      <c r="AO285" s="328">
        <v>-3.5781100327875529E-4</v>
      </c>
      <c r="AP285" s="158">
        <v>0.43973753607093846</v>
      </c>
      <c r="AQ285" s="158">
        <v>90</v>
      </c>
      <c r="AR285" s="158">
        <v>-1.8923171163629567E-3</v>
      </c>
      <c r="AS285" s="158">
        <v>-0.25147882786208614</v>
      </c>
      <c r="AT285" s="329">
        <v>90</v>
      </c>
    </row>
    <row r="286" spans="1:46" hidden="1" x14ac:dyDescent="0.2">
      <c r="A286" s="158"/>
      <c r="B286" s="159"/>
      <c r="C286" s="158"/>
      <c r="D286" s="158"/>
      <c r="E286" s="158"/>
      <c r="F286" s="330" t="str">
        <f>[1]Climate!D26</f>
        <v>Radiation East</v>
      </c>
      <c r="G286" s="330">
        <f>[1]Climate!E26</f>
        <v>13</v>
      </c>
      <c r="H286" s="330">
        <f>[1]Climate!F26</f>
        <v>26</v>
      </c>
      <c r="I286" s="330">
        <f>[1]Climate!G26</f>
        <v>41</v>
      </c>
      <c r="J286" s="330">
        <f>[1]Climate!H26</f>
        <v>67</v>
      </c>
      <c r="K286" s="330">
        <f>[1]Climate!I26</f>
        <v>83</v>
      </c>
      <c r="L286" s="330">
        <f>[1]Climate!J26</f>
        <v>81</v>
      </c>
      <c r="M286" s="330">
        <f>[1]Climate!K26</f>
        <v>83</v>
      </c>
      <c r="N286" s="330">
        <f>[1]Climate!L26</f>
        <v>75</v>
      </c>
      <c r="O286" s="330">
        <f>[1]Climate!M26</f>
        <v>52</v>
      </c>
      <c r="P286" s="330">
        <f>[1]Climate!N26</f>
        <v>32</v>
      </c>
      <c r="Q286" s="330">
        <f>[1]Climate!O26</f>
        <v>15</v>
      </c>
      <c r="R286" s="330">
        <f>[1]Climate!P26</f>
        <v>9</v>
      </c>
      <c r="S286" s="158"/>
      <c r="T286" s="317"/>
      <c r="U286" s="158"/>
      <c r="V286" s="158"/>
      <c r="W286" s="160"/>
      <c r="X286" s="158"/>
      <c r="Y286" s="158"/>
      <c r="Z286" s="328" t="s">
        <v>364</v>
      </c>
      <c r="AA286" s="158">
        <f>IF(H250&lt;=$AE$285,$AC$285*H250+$AD$285,$AC$286*H250+$AD$286)</f>
        <v>0.56659637739501334</v>
      </c>
      <c r="AB286" s="329">
        <f>IF(H250&lt;=$AH$285,$AF$285*H250+$AG$285,$AF$286*H250+$AG$286)</f>
        <v>0.60433494850102554</v>
      </c>
      <c r="AC286" s="328">
        <v>1.476536037986512E-3</v>
      </c>
      <c r="AD286" s="158">
        <v>0.49084860211026732</v>
      </c>
      <c r="AE286" s="158"/>
      <c r="AF286" s="158">
        <v>6.3964052469070304E-3</v>
      </c>
      <c r="AG286" s="158">
        <v>0.27619296292944795</v>
      </c>
      <c r="AH286" s="329"/>
      <c r="AI286" s="158"/>
      <c r="AJ286" s="158"/>
      <c r="AK286" s="158"/>
      <c r="AL286" s="328" t="s">
        <v>364</v>
      </c>
      <c r="AM286" s="158">
        <f>IF(H250&lt;=$AQ$285,$AO$285*H250+$AP$285,$AO$286*H250+$AP$286)</f>
        <v>0.42138147379173502</v>
      </c>
      <c r="AN286" s="329">
        <f>IF(H250&lt;=$AT$285,$AR$285*H250+$AS$285,$AR$286*H250+$AS$286)</f>
        <v>-0.34855658824862218</v>
      </c>
      <c r="AO286" s="328">
        <v>-3.5781100327875529E-4</v>
      </c>
      <c r="AP286" s="158">
        <v>0.43973753607093846</v>
      </c>
      <c r="AQ286" s="158"/>
      <c r="AR286" s="158">
        <v>-1.8923171163629567E-3</v>
      </c>
      <c r="AS286" s="158">
        <v>-0.25147882786208614</v>
      </c>
      <c r="AT286" s="329"/>
    </row>
    <row r="287" spans="1:46" hidden="1" x14ac:dyDescent="0.2">
      <c r="A287" s="158"/>
      <c r="B287" s="159"/>
      <c r="C287" s="158"/>
      <c r="D287" s="158"/>
      <c r="E287" s="158"/>
      <c r="F287" s="330" t="str">
        <f>[1]Climate!D27</f>
        <v>Radiation South</v>
      </c>
      <c r="G287" s="330">
        <f>[1]Climate!E27</f>
        <v>29</v>
      </c>
      <c r="H287" s="330">
        <f>[1]Climate!F27</f>
        <v>59</v>
      </c>
      <c r="I287" s="330">
        <f>[1]Climate!G27</f>
        <v>66</v>
      </c>
      <c r="J287" s="330">
        <f>[1]Climate!H27</f>
        <v>83</v>
      </c>
      <c r="K287" s="330">
        <f>[1]Climate!I27</f>
        <v>85</v>
      </c>
      <c r="L287" s="330">
        <f>[1]Climate!J27</f>
        <v>76</v>
      </c>
      <c r="M287" s="330">
        <f>[1]Climate!K27</f>
        <v>80</v>
      </c>
      <c r="N287" s="330">
        <f>[1]Climate!L27</f>
        <v>86</v>
      </c>
      <c r="O287" s="330">
        <f>[1]Climate!M27</f>
        <v>80</v>
      </c>
      <c r="P287" s="330">
        <f>[1]Climate!N27</f>
        <v>63</v>
      </c>
      <c r="Q287" s="330">
        <f>[1]Climate!O27</f>
        <v>32</v>
      </c>
      <c r="R287" s="330">
        <f>[1]Climate!P27</f>
        <v>21</v>
      </c>
      <c r="S287" s="158"/>
      <c r="T287" s="317"/>
      <c r="U287" s="158"/>
      <c r="V287" s="158"/>
      <c r="W287" s="160"/>
      <c r="X287" s="158"/>
      <c r="Y287" s="158"/>
      <c r="Z287" s="331" t="s">
        <v>365</v>
      </c>
      <c r="AA287" s="332">
        <f>IF(H250&lt;=$AE$287,$AC$287*H250+$AD$287,$AC$288*H250+$AD$288)</f>
        <v>0.81663649148490502</v>
      </c>
      <c r="AB287" s="333">
        <f>IF(H250&lt;=$AH$287,$AF$287*H250+$AG$287,$AF$288*H250+$AG$288)</f>
        <v>0.49934913426984767</v>
      </c>
      <c r="AC287" s="328">
        <v>-1.3075626952359747E-3</v>
      </c>
      <c r="AD287" s="158">
        <v>0.88371576531320573</v>
      </c>
      <c r="AE287" s="158">
        <v>90</v>
      </c>
      <c r="AF287" s="158">
        <v>5.6353488026687076E-4</v>
      </c>
      <c r="AG287" s="158">
        <v>0.47043923137727695</v>
      </c>
      <c r="AH287" s="329">
        <v>90</v>
      </c>
      <c r="AI287" s="158"/>
      <c r="AJ287" s="158"/>
      <c r="AK287" s="158"/>
      <c r="AL287" s="331" t="s">
        <v>365</v>
      </c>
      <c r="AM287" s="332">
        <f>IF(H250&lt;=$AQ$287,$AO$287*H250+$AP$287,$AO$288*H250+$AP$288)</f>
        <v>0.15139452184232538</v>
      </c>
      <c r="AN287" s="333">
        <f>IF(H250&lt;=$AT$287,$AR$287*H250+$AS$287,$AR$288*H250+$AS$288)</f>
        <v>-0.29552017822586157</v>
      </c>
      <c r="AO287" s="328">
        <v>-2.1768375324438191E-2</v>
      </c>
      <c r="AP287" s="158">
        <v>0.81389146757531972</v>
      </c>
      <c r="AQ287" s="158">
        <v>30</v>
      </c>
      <c r="AR287" s="158">
        <v>7.1118355208185796E-3</v>
      </c>
      <c r="AS287" s="158">
        <v>-0.1835336484274932</v>
      </c>
      <c r="AT287" s="329">
        <v>15</v>
      </c>
    </row>
    <row r="288" spans="1:46" hidden="1" x14ac:dyDescent="0.2">
      <c r="A288" s="158"/>
      <c r="B288" s="159"/>
      <c r="C288" s="158"/>
      <c r="D288" s="158"/>
      <c r="E288" s="158"/>
      <c r="F288" s="330" t="str">
        <f>[1]Climate!D28</f>
        <v>Radiation West</v>
      </c>
      <c r="G288" s="330">
        <f>[1]Climate!E28</f>
        <v>14</v>
      </c>
      <c r="H288" s="330">
        <f>[1]Climate!F28</f>
        <v>28</v>
      </c>
      <c r="I288" s="330">
        <f>[1]Climate!G28</f>
        <v>44</v>
      </c>
      <c r="J288" s="330">
        <f>[1]Climate!H28</f>
        <v>66</v>
      </c>
      <c r="K288" s="330">
        <f>[1]Climate!I28</f>
        <v>82</v>
      </c>
      <c r="L288" s="330">
        <f>[1]Climate!J28</f>
        <v>80</v>
      </c>
      <c r="M288" s="330">
        <f>[1]Climate!K28</f>
        <v>83</v>
      </c>
      <c r="N288" s="330">
        <f>[1]Climate!L28</f>
        <v>73</v>
      </c>
      <c r="O288" s="330">
        <f>[1]Climate!M28</f>
        <v>55</v>
      </c>
      <c r="P288" s="330">
        <f>[1]Climate!N28</f>
        <v>34</v>
      </c>
      <c r="Q288" s="330">
        <f>[1]Climate!O28</f>
        <v>16</v>
      </c>
      <c r="R288" s="330">
        <f>[1]Climate!P28</f>
        <v>10</v>
      </c>
      <c r="S288" s="158"/>
      <c r="T288" s="317"/>
      <c r="U288" s="158"/>
      <c r="V288" s="158"/>
      <c r="W288" s="160"/>
      <c r="X288" s="158"/>
      <c r="Y288" s="158"/>
      <c r="Z288" s="158"/>
      <c r="AA288" s="158"/>
      <c r="AB288" s="158"/>
      <c r="AC288" s="331">
        <v>-1.3075626952359747E-3</v>
      </c>
      <c r="AD288" s="332">
        <v>0.88371576531320573</v>
      </c>
      <c r="AE288" s="332"/>
      <c r="AF288" s="332">
        <v>5.6353488026687076E-4</v>
      </c>
      <c r="AG288" s="332">
        <v>0.47043923137727695</v>
      </c>
      <c r="AH288" s="333"/>
      <c r="AI288" s="158"/>
      <c r="AJ288" s="158"/>
      <c r="AK288" s="158"/>
      <c r="AL288" s="158"/>
      <c r="AM288" s="158"/>
      <c r="AN288" s="158"/>
      <c r="AO288" s="331">
        <v>1.7763638261344345E-3</v>
      </c>
      <c r="AP288" s="332">
        <v>6.0265281197802764E-2</v>
      </c>
      <c r="AQ288" s="332">
        <v>90</v>
      </c>
      <c r="AR288" s="332">
        <v>-6.5130761929283361E-3</v>
      </c>
      <c r="AS288" s="332">
        <v>3.8607143547555012E-2</v>
      </c>
      <c r="AT288" s="333">
        <v>90</v>
      </c>
    </row>
    <row r="289" spans="1:46" hidden="1" x14ac:dyDescent="0.2">
      <c r="A289" s="158"/>
      <c r="B289" s="159"/>
      <c r="C289" s="158"/>
      <c r="D289" s="158"/>
      <c r="E289" s="158"/>
      <c r="F289" s="330" t="str">
        <f>[1]Climate!D29</f>
        <v>Horizontal radiation</v>
      </c>
      <c r="G289" s="330">
        <f>[1]Climate!E29</f>
        <v>21</v>
      </c>
      <c r="H289" s="330">
        <f>[1]Climate!F29</f>
        <v>40</v>
      </c>
      <c r="I289" s="330">
        <f>[1]Climate!G29</f>
        <v>65</v>
      </c>
      <c r="J289" s="330">
        <f>[1]Climate!H29</f>
        <v>108</v>
      </c>
      <c r="K289" s="330">
        <f>[1]Climate!I29</f>
        <v>142</v>
      </c>
      <c r="L289" s="330">
        <f>[1]Climate!J29</f>
        <v>141</v>
      </c>
      <c r="M289" s="330">
        <f>[1]Climate!K29</f>
        <v>144</v>
      </c>
      <c r="N289" s="330">
        <f>[1]Climate!L29</f>
        <v>126</v>
      </c>
      <c r="O289" s="330">
        <f>[1]Climate!M29</f>
        <v>87</v>
      </c>
      <c r="P289" s="330">
        <f>[1]Climate!N29</f>
        <v>50</v>
      </c>
      <c r="Q289" s="330">
        <f>[1]Climate!O29</f>
        <v>23</v>
      </c>
      <c r="R289" s="330">
        <f>[1]Climate!P29</f>
        <v>15</v>
      </c>
      <c r="S289" s="158"/>
      <c r="T289" s="317"/>
      <c r="U289" s="158"/>
      <c r="V289" s="158"/>
      <c r="W289" s="160"/>
      <c r="X289" s="158"/>
      <c r="Y289" s="158"/>
      <c r="Z289" s="324"/>
      <c r="AA289" s="325" t="s">
        <v>366</v>
      </c>
      <c r="AB289" s="326"/>
      <c r="AC289" s="324" t="s">
        <v>245</v>
      </c>
      <c r="AD289" s="325" t="s">
        <v>241</v>
      </c>
      <c r="AE289" s="325"/>
      <c r="AF289" s="325"/>
      <c r="AG289" s="325"/>
      <c r="AH289" s="326"/>
      <c r="AI289" s="158"/>
      <c r="AJ289" s="158"/>
      <c r="AK289" s="158"/>
      <c r="AL289" s="324"/>
      <c r="AM289" s="325" t="s">
        <v>366</v>
      </c>
      <c r="AN289" s="326"/>
      <c r="AO289" s="324" t="s">
        <v>245</v>
      </c>
      <c r="AP289" s="325" t="s">
        <v>241</v>
      </c>
      <c r="AQ289" s="325"/>
      <c r="AR289" s="325"/>
      <c r="AS289" s="325"/>
      <c r="AT289" s="326"/>
    </row>
    <row r="290" spans="1:46" hidden="1" x14ac:dyDescent="0.2">
      <c r="A290" s="158"/>
      <c r="B290" s="159"/>
      <c r="C290" s="158"/>
      <c r="D290" s="158"/>
      <c r="E290" s="158"/>
      <c r="F290" s="158" t="s">
        <v>367</v>
      </c>
      <c r="G290" s="158">
        <f t="shared" ref="G290:R290" si="67">G289*$M$281</f>
        <v>2.226</v>
      </c>
      <c r="H290" s="158">
        <f t="shared" si="67"/>
        <v>4.24</v>
      </c>
      <c r="I290" s="158">
        <f t="shared" si="67"/>
        <v>6.89</v>
      </c>
      <c r="J290" s="158">
        <f t="shared" si="67"/>
        <v>11.448</v>
      </c>
      <c r="K290" s="158">
        <f t="shared" si="67"/>
        <v>15.052</v>
      </c>
      <c r="L290" s="158">
        <f t="shared" si="67"/>
        <v>14.946</v>
      </c>
      <c r="M290" s="158">
        <f t="shared" si="67"/>
        <v>15.263999999999999</v>
      </c>
      <c r="N290" s="158">
        <f t="shared" si="67"/>
        <v>13.356</v>
      </c>
      <c r="O290" s="158">
        <f t="shared" si="67"/>
        <v>9.2219999999999995</v>
      </c>
      <c r="P290" s="158">
        <f t="shared" si="67"/>
        <v>5.3</v>
      </c>
      <c r="Q290" s="158">
        <f t="shared" si="67"/>
        <v>2.4379999999999997</v>
      </c>
      <c r="R290" s="158">
        <f t="shared" si="67"/>
        <v>1.5899999999999999</v>
      </c>
      <c r="S290" s="158"/>
      <c r="T290" s="317"/>
      <c r="U290" s="158"/>
      <c r="V290" s="158"/>
      <c r="W290" s="160"/>
      <c r="X290" s="158"/>
      <c r="Y290" s="158"/>
      <c r="Z290" s="328"/>
      <c r="AA290" s="158" t="s">
        <v>362</v>
      </c>
      <c r="AB290" s="329" t="s">
        <v>238</v>
      </c>
      <c r="AC290" s="328">
        <v>-1.5320157451270313E-3</v>
      </c>
      <c r="AD290" s="158">
        <v>0.15105765980870897</v>
      </c>
      <c r="AE290" s="158">
        <v>90</v>
      </c>
      <c r="AF290" s="158">
        <v>2.4999999999999999E-7</v>
      </c>
      <c r="AG290" s="158">
        <v>0.66270663754736892</v>
      </c>
      <c r="AH290" s="329">
        <v>90</v>
      </c>
      <c r="AI290" s="158"/>
      <c r="AJ290" s="158"/>
      <c r="AK290" s="158"/>
      <c r="AL290" s="328"/>
      <c r="AM290" s="158" t="s">
        <v>362</v>
      </c>
      <c r="AN290" s="329" t="s">
        <v>238</v>
      </c>
      <c r="AO290" s="328">
        <v>-5.4974558955952898E-3</v>
      </c>
      <c r="AP290" s="158">
        <v>0.59156278583789668</v>
      </c>
      <c r="AQ290" s="158">
        <v>15</v>
      </c>
      <c r="AR290" s="158">
        <v>3.4365418641247134E-2</v>
      </c>
      <c r="AS290" s="158">
        <v>-1.4973023970978698</v>
      </c>
      <c r="AT290" s="329">
        <v>30</v>
      </c>
    </row>
    <row r="291" spans="1:46" hidden="1" x14ac:dyDescent="0.2">
      <c r="A291" s="158"/>
      <c r="B291" s="159"/>
      <c r="C291" s="158"/>
      <c r="D291" s="158"/>
      <c r="E291" s="158"/>
      <c r="F291" s="158"/>
      <c r="G291" s="158"/>
      <c r="H291" s="158"/>
      <c r="I291" s="158"/>
      <c r="J291" s="158"/>
      <c r="K291" s="158"/>
      <c r="L291" s="158"/>
      <c r="M291" s="158"/>
      <c r="N291" s="158"/>
      <c r="O291" s="158"/>
      <c r="P291" s="158"/>
      <c r="Q291" s="158"/>
      <c r="R291" s="158"/>
      <c r="S291" s="158"/>
      <c r="T291" s="317"/>
      <c r="U291" s="158"/>
      <c r="V291" s="158"/>
      <c r="W291" s="160"/>
      <c r="X291" s="158"/>
      <c r="Y291" s="158"/>
      <c r="Z291" s="328" t="s">
        <v>363</v>
      </c>
      <c r="AA291" s="158">
        <f>IF(H250&lt;=$AE$290,$AC$290*H250+$AD$290,$AC$291*H250+$AD$291)</f>
        <v>7.2463720067947129E-2</v>
      </c>
      <c r="AB291" s="329">
        <f>IF(H250&lt;=$AH$290,$AF$290*H250^4+$AG$290,$AF$291*H250+$AG$291)</f>
        <v>2.3942897112169552</v>
      </c>
      <c r="AC291" s="328">
        <v>-1.5320157451270313E-3</v>
      </c>
      <c r="AD291" s="158">
        <v>0.15105765980870897</v>
      </c>
      <c r="AE291" s="158"/>
      <c r="AF291" s="158">
        <v>2.4999999999999999E-7</v>
      </c>
      <c r="AG291" s="158">
        <v>0.66270663754736892</v>
      </c>
      <c r="AH291" s="329"/>
      <c r="AI291" s="158"/>
      <c r="AJ291" s="158"/>
      <c r="AK291" s="158"/>
      <c r="AL291" s="328" t="s">
        <v>363</v>
      </c>
      <c r="AM291" s="158">
        <f>IF(H250&lt;=$AQ$290,$AO$290*H250+$AP$290,$AO$291*H250+$AP$291)</f>
        <v>0.85427567574282637</v>
      </c>
      <c r="AN291" s="329">
        <f>IF(H250&lt;=$AT$290,$AR$290*H250+$AS$290,$AR$291*H250+$AS$291)</f>
        <v>-0.44670440508408527</v>
      </c>
      <c r="AO291" s="328">
        <v>9.2458543394668535E-3</v>
      </c>
      <c r="AP291" s="158">
        <v>0.3799541022738373</v>
      </c>
      <c r="AQ291" s="158">
        <v>90</v>
      </c>
      <c r="AR291" s="158">
        <v>-7.993084161015386E-3</v>
      </c>
      <c r="AS291" s="158">
        <v>-3.6651194539834966E-2</v>
      </c>
      <c r="AT291" s="329">
        <v>90</v>
      </c>
    </row>
    <row r="292" spans="1:46" hidden="1" x14ac:dyDescent="0.2">
      <c r="A292" s="158"/>
      <c r="B292" s="159"/>
      <c r="C292" s="158"/>
      <c r="D292" s="158"/>
      <c r="E292" s="317" t="s">
        <v>368</v>
      </c>
      <c r="F292" s="158" t="s">
        <v>369</v>
      </c>
      <c r="G292" s="158">
        <f t="shared" ref="G292:R292" si="68">(G289+G290)/4+(G288+G286)/4</f>
        <v>12.5565</v>
      </c>
      <c r="H292" s="158">
        <f t="shared" si="68"/>
        <v>24.560000000000002</v>
      </c>
      <c r="I292" s="158">
        <f t="shared" si="68"/>
        <v>39.222499999999997</v>
      </c>
      <c r="J292" s="158">
        <f t="shared" si="68"/>
        <v>63.112000000000002</v>
      </c>
      <c r="K292" s="158">
        <f t="shared" si="68"/>
        <v>80.513000000000005</v>
      </c>
      <c r="L292" s="158">
        <f t="shared" si="68"/>
        <v>79.236500000000007</v>
      </c>
      <c r="M292" s="158">
        <f t="shared" si="68"/>
        <v>81.316000000000003</v>
      </c>
      <c r="N292" s="158">
        <f t="shared" si="68"/>
        <v>71.838999999999999</v>
      </c>
      <c r="O292" s="158">
        <f t="shared" si="68"/>
        <v>50.805499999999995</v>
      </c>
      <c r="P292" s="158">
        <f t="shared" si="68"/>
        <v>30.324999999999999</v>
      </c>
      <c r="Q292" s="158">
        <f t="shared" si="68"/>
        <v>14.109500000000001</v>
      </c>
      <c r="R292" s="158">
        <f t="shared" si="68"/>
        <v>8.8975000000000009</v>
      </c>
      <c r="S292" s="158"/>
      <c r="T292" s="317"/>
      <c r="U292" s="158"/>
      <c r="V292" s="158"/>
      <c r="W292" s="160"/>
      <c r="X292" s="158"/>
      <c r="Y292" s="158"/>
      <c r="Z292" s="328" t="s">
        <v>364</v>
      </c>
      <c r="AA292" s="158">
        <f>IF(H250&lt;=$AE$292,$AC$292*H250+$AD$292,$AC$295*H250+$AD$295)</f>
        <v>0.82105208288194209</v>
      </c>
      <c r="AB292" s="329">
        <f>IF(H250&lt;=$AH$292,$AF$292*H250+$AG$292,$AF$295*H250+$AG$295)</f>
        <v>-1.1772236380332175</v>
      </c>
      <c r="AC292" s="328">
        <v>1.0817999549110266E-3</v>
      </c>
      <c r="AD292" s="158">
        <v>0.76555466339505152</v>
      </c>
      <c r="AE292" s="158">
        <v>90</v>
      </c>
      <c r="AF292" s="158">
        <v>-9.5713078073730497E-3</v>
      </c>
      <c r="AG292" s="158">
        <v>-0.68620597620717261</v>
      </c>
      <c r="AH292" s="329">
        <v>90</v>
      </c>
      <c r="AI292" s="158"/>
      <c r="AJ292" s="158"/>
      <c r="AK292" s="158"/>
      <c r="AL292" s="328" t="s">
        <v>364</v>
      </c>
      <c r="AM292" s="158">
        <f>IF(H250&lt;=$AQ$292,$AO$292*H250+$AP$292,$AO$295*H250+$AP$295)</f>
        <v>0.79923565094135407</v>
      </c>
      <c r="AN292" s="329">
        <f>IF(H250&lt;=$AT$292,$AR$292*H250+$AS$292,$AR$295*H250+$AS$295)</f>
        <v>-0.90350121946323136</v>
      </c>
      <c r="AO292" s="328">
        <v>6.8723123395087371E-4</v>
      </c>
      <c r="AP292" s="158">
        <v>0.76398000140844025</v>
      </c>
      <c r="AQ292" s="158">
        <v>90</v>
      </c>
      <c r="AR292" s="158">
        <v>-3.6876129145110492E-3</v>
      </c>
      <c r="AS292" s="158">
        <v>-0.71432298933589999</v>
      </c>
      <c r="AT292" s="329">
        <v>90</v>
      </c>
    </row>
    <row r="293" spans="1:46" hidden="1" x14ac:dyDescent="0.2">
      <c r="A293" s="158"/>
      <c r="B293" s="159"/>
      <c r="C293" s="158"/>
      <c r="D293" s="158"/>
      <c r="E293" s="317"/>
      <c r="F293" s="158" t="s">
        <v>370</v>
      </c>
      <c r="G293" s="158">
        <f t="shared" ref="G293:R293" si="69">(G289-G290)/2</f>
        <v>9.3870000000000005</v>
      </c>
      <c r="H293" s="158">
        <f t="shared" si="69"/>
        <v>17.88</v>
      </c>
      <c r="I293" s="158">
        <f t="shared" si="69"/>
        <v>29.055</v>
      </c>
      <c r="J293" s="158">
        <f t="shared" si="69"/>
        <v>48.275999999999996</v>
      </c>
      <c r="K293" s="158">
        <f t="shared" si="69"/>
        <v>63.474000000000004</v>
      </c>
      <c r="L293" s="158">
        <f t="shared" si="69"/>
        <v>63.027000000000001</v>
      </c>
      <c r="M293" s="158">
        <f t="shared" si="69"/>
        <v>64.367999999999995</v>
      </c>
      <c r="N293" s="158">
        <f t="shared" si="69"/>
        <v>56.322000000000003</v>
      </c>
      <c r="O293" s="158">
        <f t="shared" si="69"/>
        <v>38.889000000000003</v>
      </c>
      <c r="P293" s="158">
        <f t="shared" si="69"/>
        <v>22.35</v>
      </c>
      <c r="Q293" s="158">
        <f t="shared" si="69"/>
        <v>10.281000000000001</v>
      </c>
      <c r="R293" s="158">
        <f t="shared" si="69"/>
        <v>6.7050000000000001</v>
      </c>
      <c r="S293" s="158"/>
      <c r="T293" s="317"/>
      <c r="U293" s="158"/>
      <c r="V293" s="158"/>
      <c r="W293" s="160"/>
      <c r="X293" s="158"/>
      <c r="Y293" s="158"/>
      <c r="Z293" s="328"/>
      <c r="AA293" s="158"/>
      <c r="AB293" s="329"/>
      <c r="AC293" s="328"/>
      <c r="AD293" s="158"/>
      <c r="AE293" s="158"/>
      <c r="AF293" s="158"/>
      <c r="AG293" s="158"/>
      <c r="AH293" s="329"/>
      <c r="AI293" s="158"/>
      <c r="AJ293" s="158"/>
      <c r="AK293" s="158"/>
      <c r="AL293" s="328"/>
      <c r="AM293" s="158"/>
      <c r="AN293" s="329"/>
      <c r="AO293" s="328"/>
      <c r="AP293" s="158"/>
      <c r="AQ293" s="158"/>
      <c r="AR293" s="158"/>
      <c r="AS293" s="158"/>
      <c r="AT293" s="329"/>
    </row>
    <row r="294" spans="1:46" hidden="1" x14ac:dyDescent="0.2">
      <c r="A294" s="158"/>
      <c r="B294" s="159"/>
      <c r="C294" s="158"/>
      <c r="D294" s="158"/>
      <c r="E294" s="317"/>
      <c r="F294" s="158" t="s">
        <v>371</v>
      </c>
      <c r="G294" s="158">
        <f t="shared" ref="G294:R294" si="70">(G289+G290)/4-(G288+G286)/4</f>
        <v>-0.94350000000000023</v>
      </c>
      <c r="H294" s="158">
        <f t="shared" si="70"/>
        <v>-2.4399999999999995</v>
      </c>
      <c r="I294" s="158">
        <f t="shared" si="70"/>
        <v>-3.2774999999999999</v>
      </c>
      <c r="J294" s="158">
        <f t="shared" si="70"/>
        <v>-3.3879999999999981</v>
      </c>
      <c r="K294" s="158">
        <f t="shared" si="70"/>
        <v>-1.9870000000000019</v>
      </c>
      <c r="L294" s="158">
        <f t="shared" si="70"/>
        <v>-1.2635000000000005</v>
      </c>
      <c r="M294" s="158">
        <f t="shared" si="70"/>
        <v>-1.6839999999999975</v>
      </c>
      <c r="N294" s="158">
        <f t="shared" si="70"/>
        <v>-2.1610000000000014</v>
      </c>
      <c r="O294" s="158">
        <f t="shared" si="70"/>
        <v>-2.6945000000000014</v>
      </c>
      <c r="P294" s="158">
        <f t="shared" si="70"/>
        <v>-2.6750000000000007</v>
      </c>
      <c r="Q294" s="158">
        <f t="shared" si="70"/>
        <v>-1.3905000000000003</v>
      </c>
      <c r="R294" s="158">
        <f t="shared" si="70"/>
        <v>-0.60250000000000004</v>
      </c>
      <c r="S294" s="158"/>
      <c r="T294" s="317"/>
      <c r="U294" s="158"/>
      <c r="V294" s="158"/>
      <c r="W294" s="160"/>
      <c r="X294" s="158"/>
      <c r="Y294" s="158"/>
      <c r="Z294" s="328"/>
      <c r="AA294" s="158"/>
      <c r="AB294" s="329"/>
      <c r="AC294" s="328"/>
      <c r="AD294" s="158"/>
      <c r="AE294" s="158"/>
      <c r="AF294" s="158"/>
      <c r="AG294" s="158"/>
      <c r="AH294" s="329"/>
      <c r="AI294" s="158"/>
      <c r="AJ294" s="158"/>
      <c r="AK294" s="158"/>
      <c r="AL294" s="328"/>
      <c r="AM294" s="158"/>
      <c r="AN294" s="329"/>
      <c r="AO294" s="328"/>
      <c r="AP294" s="158"/>
      <c r="AQ294" s="158"/>
      <c r="AR294" s="158"/>
      <c r="AS294" s="158"/>
      <c r="AT294" s="329"/>
    </row>
    <row r="295" spans="1:46" hidden="1" x14ac:dyDescent="0.2">
      <c r="A295" s="158"/>
      <c r="B295" s="159"/>
      <c r="C295" s="158"/>
      <c r="D295" s="158"/>
      <c r="E295" s="317"/>
      <c r="F295" s="158" t="s">
        <v>372</v>
      </c>
      <c r="G295" s="158">
        <f t="shared" ref="G295:R295" si="71">(G288-G286)/2</f>
        <v>0.5</v>
      </c>
      <c r="H295" s="158">
        <f t="shared" si="71"/>
        <v>1</v>
      </c>
      <c r="I295" s="158">
        <f t="shared" si="71"/>
        <v>1.5</v>
      </c>
      <c r="J295" s="158">
        <f t="shared" si="71"/>
        <v>-0.5</v>
      </c>
      <c r="K295" s="158">
        <f t="shared" si="71"/>
        <v>-0.5</v>
      </c>
      <c r="L295" s="158">
        <f t="shared" si="71"/>
        <v>-0.5</v>
      </c>
      <c r="M295" s="158">
        <f t="shared" si="71"/>
        <v>0</v>
      </c>
      <c r="N295" s="158">
        <f t="shared" si="71"/>
        <v>-1</v>
      </c>
      <c r="O295" s="158">
        <f t="shared" si="71"/>
        <v>1.5</v>
      </c>
      <c r="P295" s="158">
        <f t="shared" si="71"/>
        <v>1</v>
      </c>
      <c r="Q295" s="158">
        <f t="shared" si="71"/>
        <v>0.5</v>
      </c>
      <c r="R295" s="158">
        <f t="shared" si="71"/>
        <v>0.5</v>
      </c>
      <c r="S295" s="158"/>
      <c r="T295" s="317"/>
      <c r="U295" s="158"/>
      <c r="V295" s="158"/>
      <c r="W295" s="160"/>
      <c r="X295" s="158"/>
      <c r="Y295" s="158"/>
      <c r="Z295" s="331" t="s">
        <v>365</v>
      </c>
      <c r="AA295" s="332">
        <f>IF(H250&lt;=$AE$296,$AC$296*H250+$AD$296,$AC$297*H250+$AD$297)</f>
        <v>0.63074512244859116</v>
      </c>
      <c r="AB295" s="333">
        <f>IF(H250&lt;=$AH$296,$AF$296*H250+$AG$296,$AF$297*H250+$AG$297)</f>
        <v>-1.3931817087415914</v>
      </c>
      <c r="AC295" s="328">
        <v>1.0817999549110266E-3</v>
      </c>
      <c r="AD295" s="158">
        <v>0.76555466339505152</v>
      </c>
      <c r="AE295" s="158"/>
      <c r="AF295" s="158">
        <v>-9.5713078073730497E-3</v>
      </c>
      <c r="AG295" s="158">
        <v>-0.68620597620717261</v>
      </c>
      <c r="AH295" s="329"/>
      <c r="AI295" s="158"/>
      <c r="AJ295" s="158"/>
      <c r="AK295" s="158"/>
      <c r="AL295" s="331" t="s">
        <v>365</v>
      </c>
      <c r="AM295" s="332">
        <f>IF(H250&lt;=$AQ$296,$AO$296*H250+$AP$296,$AO$297*H250+$AP$297)</f>
        <v>0.57935925111479847</v>
      </c>
      <c r="AN295" s="333">
        <f>IF(H250&lt;=$AT$296,$AR$296*H250+$AS$296,$AR$297*H250+$AS$297)</f>
        <v>-1.4390912432102947</v>
      </c>
      <c r="AO295" s="328">
        <v>6.8723123395087371E-4</v>
      </c>
      <c r="AP295" s="158">
        <v>0.76398000140844025</v>
      </c>
      <c r="AQ295" s="158"/>
      <c r="AR295" s="158">
        <v>-3.6876129145110492E-3</v>
      </c>
      <c r="AS295" s="158">
        <v>-0.71432298933589999</v>
      </c>
      <c r="AT295" s="329"/>
    </row>
    <row r="296" spans="1:46" hidden="1" x14ac:dyDescent="0.2">
      <c r="A296" s="158"/>
      <c r="B296" s="159"/>
      <c r="C296" s="158"/>
      <c r="D296" s="158"/>
      <c r="E296" s="317" t="s">
        <v>373</v>
      </c>
      <c r="F296" s="158" t="s">
        <v>369</v>
      </c>
      <c r="G296" s="158">
        <f t="shared" ref="G296:R296" si="72">0.25*(G285+G287+G289+G290)</f>
        <v>15.5565</v>
      </c>
      <c r="H296" s="158">
        <f t="shared" si="72"/>
        <v>29.56</v>
      </c>
      <c r="I296" s="158">
        <f t="shared" si="72"/>
        <v>40.972499999999997</v>
      </c>
      <c r="J296" s="158">
        <f t="shared" si="72"/>
        <v>59.862000000000002</v>
      </c>
      <c r="K296" s="158">
        <f t="shared" si="72"/>
        <v>73.013000000000005</v>
      </c>
      <c r="L296" s="158">
        <f t="shared" si="72"/>
        <v>71.736500000000007</v>
      </c>
      <c r="M296" s="158">
        <f t="shared" si="72"/>
        <v>73.566000000000003</v>
      </c>
      <c r="N296" s="158">
        <f t="shared" si="72"/>
        <v>67.338999999999999</v>
      </c>
      <c r="O296" s="158">
        <f t="shared" si="72"/>
        <v>51.555500000000002</v>
      </c>
      <c r="P296" s="158">
        <f t="shared" si="72"/>
        <v>34.075000000000003</v>
      </c>
      <c r="Q296" s="158">
        <f t="shared" si="72"/>
        <v>16.859500000000001</v>
      </c>
      <c r="R296" s="158">
        <f t="shared" si="72"/>
        <v>11.147500000000001</v>
      </c>
      <c r="S296" s="158"/>
      <c r="T296" s="317"/>
      <c r="U296" s="158"/>
      <c r="V296" s="158"/>
      <c r="W296" s="160"/>
      <c r="X296" s="158"/>
      <c r="Y296" s="158"/>
      <c r="Z296" s="158"/>
      <c r="AA296" s="158"/>
      <c r="AB296" s="158"/>
      <c r="AC296" s="328">
        <v>1.8772309927149911E-3</v>
      </c>
      <c r="AD296" s="158">
        <v>0.53444129529131934</v>
      </c>
      <c r="AE296" s="158">
        <v>90</v>
      </c>
      <c r="AF296" s="158">
        <v>5.0448489461193966E-3</v>
      </c>
      <c r="AG296" s="158">
        <v>-1.6519875045264625</v>
      </c>
      <c r="AH296" s="329">
        <v>90</v>
      </c>
      <c r="AI296" s="158"/>
      <c r="AJ296" s="158"/>
      <c r="AK296" s="158"/>
      <c r="AL296" s="158"/>
      <c r="AM296" s="158"/>
      <c r="AN296" s="158"/>
      <c r="AO296" s="328">
        <v>-1.2690831930791756E-2</v>
      </c>
      <c r="AP296" s="158">
        <v>0.79326206992238646</v>
      </c>
      <c r="AQ296" s="158">
        <v>30</v>
      </c>
      <c r="AR296" s="158">
        <v>-4.1641853093468538E-2</v>
      </c>
      <c r="AS296" s="158">
        <v>-0.30958070695667944</v>
      </c>
      <c r="AT296" s="329">
        <v>38</v>
      </c>
    </row>
    <row r="297" spans="1:46" hidden="1" x14ac:dyDescent="0.2">
      <c r="A297" s="158"/>
      <c r="B297" s="159"/>
      <c r="C297" s="158"/>
      <c r="D297" s="158"/>
      <c r="E297" s="158"/>
      <c r="F297" s="158" t="s">
        <v>370</v>
      </c>
      <c r="G297" s="158">
        <f t="shared" ref="G297:R297" si="73">0.5*(G289-G290)/COS(G299)</f>
        <v>13.355364802205891</v>
      </c>
      <c r="H297" s="158">
        <f t="shared" si="73"/>
        <v>28.349504404839248</v>
      </c>
      <c r="I297" s="158">
        <f t="shared" si="73"/>
        <v>35.273120431852924</v>
      </c>
      <c r="J297" s="158">
        <f t="shared" si="73"/>
        <v>53.474967751275919</v>
      </c>
      <c r="K297" s="158">
        <f t="shared" si="73"/>
        <v>65.842225630669574</v>
      </c>
      <c r="L297" s="158">
        <f t="shared" si="73"/>
        <v>63.895639358253547</v>
      </c>
      <c r="M297" s="158">
        <f t="shared" si="73"/>
        <v>65.570492021945356</v>
      </c>
      <c r="N297" s="158">
        <f t="shared" si="73"/>
        <v>60.109630542867258</v>
      </c>
      <c r="O297" s="158">
        <f t="shared" si="73"/>
        <v>46.231529511795308</v>
      </c>
      <c r="P297" s="158">
        <f t="shared" si="73"/>
        <v>31.71391650364237</v>
      </c>
      <c r="Q297" s="158">
        <f t="shared" si="73"/>
        <v>15.056525528819721</v>
      </c>
      <c r="R297" s="158">
        <f t="shared" si="73"/>
        <v>9.6931431950631985</v>
      </c>
      <c r="S297" s="158"/>
      <c r="T297" s="317"/>
      <c r="U297" s="158"/>
      <c r="V297" s="158"/>
      <c r="W297" s="160"/>
      <c r="X297" s="158"/>
      <c r="Y297" s="158"/>
      <c r="Z297" s="158"/>
      <c r="AA297" s="158"/>
      <c r="AB297" s="158"/>
      <c r="AC297" s="331">
        <v>1.8772309927149911E-3</v>
      </c>
      <c r="AD297" s="332">
        <v>0.53444129529131934</v>
      </c>
      <c r="AE297" s="332"/>
      <c r="AF297" s="332">
        <v>5.0448489461193966E-3</v>
      </c>
      <c r="AG297" s="332">
        <v>-1.6519875045264625</v>
      </c>
      <c r="AH297" s="333"/>
      <c r="AI297" s="158"/>
      <c r="AJ297" s="158"/>
      <c r="AK297" s="158"/>
      <c r="AL297" s="158"/>
      <c r="AM297" s="158"/>
      <c r="AN297" s="158"/>
      <c r="AO297" s="331">
        <v>7.9820839342476576E-3</v>
      </c>
      <c r="AP297" s="332">
        <v>0.16987036320395932</v>
      </c>
      <c r="AQ297" s="332">
        <v>90</v>
      </c>
      <c r="AR297" s="332">
        <v>2.5080489103301136E-2</v>
      </c>
      <c r="AS297" s="332">
        <v>-2.7257454146987463</v>
      </c>
      <c r="AT297" s="333">
        <v>90</v>
      </c>
    </row>
    <row r="298" spans="1:46" hidden="1" x14ac:dyDescent="0.2">
      <c r="A298" s="158"/>
      <c r="B298" s="159"/>
      <c r="C298" s="158"/>
      <c r="D298" s="158"/>
      <c r="E298" s="158"/>
      <c r="F298" s="158" t="s">
        <v>371</v>
      </c>
      <c r="G298" s="158">
        <f t="shared" ref="G298:R298" si="74">(1-G300)*0.295*G297 + G300*(G296-0.5*(G287+G285))</f>
        <v>3.9330071695914728</v>
      </c>
      <c r="H298" s="158">
        <f t="shared" si="74"/>
        <v>8.361536387095553</v>
      </c>
      <c r="I298" s="158">
        <f t="shared" si="74"/>
        <v>10.086422390874507</v>
      </c>
      <c r="J298" s="158">
        <f t="shared" si="74"/>
        <v>13.717471855789061</v>
      </c>
      <c r="K298" s="158">
        <f t="shared" si="74"/>
        <v>12.737421017452956</v>
      </c>
      <c r="L298" s="158">
        <f t="shared" si="74"/>
        <v>9.2570440568784242</v>
      </c>
      <c r="M298" s="158">
        <f t="shared" si="74"/>
        <v>10.173892074019877</v>
      </c>
      <c r="N298" s="158">
        <f t="shared" si="74"/>
        <v>13.544279199056383</v>
      </c>
      <c r="O298" s="158">
        <f t="shared" si="74"/>
        <v>13.100861972861104</v>
      </c>
      <c r="P298" s="158">
        <f t="shared" si="74"/>
        <v>9.3411949485395223</v>
      </c>
      <c r="Q298" s="158">
        <f t="shared" si="74"/>
        <v>4.4375081676950519</v>
      </c>
      <c r="R298" s="158">
        <f t="shared" si="74"/>
        <v>2.8558841405814608</v>
      </c>
      <c r="S298" s="158"/>
      <c r="T298" s="317"/>
      <c r="U298" s="158"/>
      <c r="V298" s="158"/>
      <c r="W298" s="160"/>
      <c r="X298" s="158" t="s">
        <v>374</v>
      </c>
      <c r="Y298" s="158" t="s">
        <v>375</v>
      </c>
      <c r="Z298" s="158" t="s">
        <v>376</v>
      </c>
      <c r="AA298" s="158" t="s">
        <v>377</v>
      </c>
      <c r="AB298" s="158" t="s">
        <v>378</v>
      </c>
      <c r="AC298" s="158" t="s">
        <v>379</v>
      </c>
      <c r="AD298" s="158" t="s">
        <v>380</v>
      </c>
      <c r="AE298" s="158" t="s">
        <v>381</v>
      </c>
      <c r="AF298" s="158" t="s">
        <v>382</v>
      </c>
      <c r="AG298" s="158" t="s">
        <v>383</v>
      </c>
      <c r="AH298" s="322" t="s">
        <v>384</v>
      </c>
      <c r="AI298" s="158"/>
      <c r="AJ298" s="158" t="s">
        <v>374</v>
      </c>
      <c r="AK298" s="158" t="s">
        <v>375</v>
      </c>
      <c r="AL298" s="158" t="s">
        <v>376</v>
      </c>
      <c r="AM298" s="158" t="s">
        <v>377</v>
      </c>
      <c r="AN298" s="158" t="s">
        <v>378</v>
      </c>
      <c r="AO298" s="158" t="s">
        <v>379</v>
      </c>
      <c r="AP298" s="158" t="s">
        <v>380</v>
      </c>
      <c r="AQ298" s="158" t="s">
        <v>381</v>
      </c>
      <c r="AR298" s="158" t="s">
        <v>382</v>
      </c>
      <c r="AS298" s="158" t="s">
        <v>383</v>
      </c>
      <c r="AT298" s="322" t="s">
        <v>384</v>
      </c>
    </row>
    <row r="299" spans="1:46" hidden="1" x14ac:dyDescent="0.2">
      <c r="A299" s="158"/>
      <c r="B299" s="159"/>
      <c r="C299" s="158"/>
      <c r="D299" s="158"/>
      <c r="E299" s="158"/>
      <c r="F299" s="158" t="s">
        <v>385</v>
      </c>
      <c r="G299" s="158">
        <f t="shared" ref="G299:R299" si="75">IF(G289&lt;&gt;0,ATAN((G285-G287)/(G289-G290)),0)</f>
        <v>-0.79138104324729475</v>
      </c>
      <c r="H299" s="158">
        <f t="shared" si="75"/>
        <v>-0.88834288875078926</v>
      </c>
      <c r="I299" s="158">
        <f t="shared" si="75"/>
        <v>-0.60286408944211778</v>
      </c>
      <c r="J299" s="158">
        <f t="shared" si="75"/>
        <v>-0.44461216758629923</v>
      </c>
      <c r="K299" s="158">
        <f t="shared" si="75"/>
        <v>-0.26902007358208491</v>
      </c>
      <c r="L299" s="158">
        <f t="shared" si="75"/>
        <v>-0.16507920831305126</v>
      </c>
      <c r="M299" s="158">
        <f t="shared" si="75"/>
        <v>-0.19180849110785281</v>
      </c>
      <c r="N299" s="158">
        <f t="shared" si="75"/>
        <v>-0.35688974347336877</v>
      </c>
      <c r="O299" s="158">
        <f t="shared" si="75"/>
        <v>-0.57133618019726495</v>
      </c>
      <c r="P299" s="158">
        <f t="shared" si="75"/>
        <v>-0.78874263253291965</v>
      </c>
      <c r="Q299" s="158">
        <f t="shared" si="75"/>
        <v>-0.81917132298134854</v>
      </c>
      <c r="R299" s="158">
        <f t="shared" si="75"/>
        <v>-0.80691983084340535</v>
      </c>
      <c r="S299" s="158"/>
      <c r="T299" s="317"/>
      <c r="U299" s="158"/>
      <c r="V299" s="158"/>
      <c r="W299" s="160"/>
      <c r="X299" s="330" t="str">
        <f>H253</f>
        <v/>
      </c>
      <c r="Y299" s="330" t="str">
        <f>H252</f>
        <v/>
      </c>
      <c r="Z299" s="158">
        <f>H255/H256</f>
        <v>0</v>
      </c>
      <c r="AA299" s="158" t="e">
        <f>INT(MOD(Y299,360)/90)*90</f>
        <v>#VALUE!</v>
      </c>
      <c r="AB299" s="158" t="e">
        <f>IF(AA299=0,$AA$287+(1-$AA$287)/(1+$Z299^2)^$AB$287,IF(AA299=180,$AA$285+(1-$AA$285)/(1+$Z299^2)^$AB$285,$AA$286+(1-$AA$286)/(1+$Z299^2)^$AB$286))</f>
        <v>#VALUE!</v>
      </c>
      <c r="AC299" s="158" t="e">
        <f>IF(AA299=270,$AA$287+(1-$AA$287)/(1+$Z299^2)^$AB$287,IF(AA299=90,$AA$285+(1-$AA$285)/(1+$Z299^2)^$AB$285,$AA$286+(1-$AA$286)/(1+$Z299^2)^$AB$286))</f>
        <v>#VALUE!</v>
      </c>
      <c r="AD299" s="158" t="e">
        <f>AB299+1/2*(AC299-AB299)*(1-COS(2*($Y299-$AA299)*$AB$282))</f>
        <v>#VALUE!</v>
      </c>
      <c r="AE299" s="158" t="e">
        <f>IF(AA299=0,$AA$295*EXP($AB$295*$Z299)+1-$AA$295,IF(AA299=180,$AA$291+(1-$AA$291)/(1+$Z299^2)^$AB$291,$AA$292*EXP($AB$292*$Z299)+1-$AA$292))</f>
        <v>#VALUE!</v>
      </c>
      <c r="AF299" s="158" t="e">
        <f>IF(AA299=270,$AA$295*EXP($AB$295*$Z299)+1-$AA$295,IF(AA299=90,$AA$291+(1-$AA$291)/(1+$Z299^2)^$AB$291,$AA$292*EXP($AB$292*$Z299)+1-$AA$292))</f>
        <v>#VALUE!</v>
      </c>
      <c r="AG299" s="158" t="e">
        <f>AE299+1/2*(AF299-AE299)*(1-COS(2*($Y299-$AA299)*$AB$282))</f>
        <v>#VALUE!</v>
      </c>
      <c r="AH299" s="158" t="e">
        <f>IF(OR(ISNUMBER(H255),ISNUMBER(H256)),MAX(AD299+1/2*(AG299-AD299)*(1-COS(2*$X299*$AB$282)),IF(SIN(RADIANS(H253))&lt;&gt;0,1-$H255/$H254/ABS(SIN(RADIANS(H253))),0)),1)</f>
        <v>#VALUE!</v>
      </c>
      <c r="AI299" s="158"/>
      <c r="AJ299" s="330" t="str">
        <f>H253</f>
        <v/>
      </c>
      <c r="AK299" s="330" t="str">
        <f>H252</f>
        <v/>
      </c>
      <c r="AL299" s="158">
        <f>H255/H256</f>
        <v>0</v>
      </c>
      <c r="AM299" s="158" t="e">
        <f>INT(MOD(AK299,360)/90)*90</f>
        <v>#VALUE!</v>
      </c>
      <c r="AN299" s="158" t="e">
        <f>IF(AM299=0,$AM$287*EXP($AN$287*$AL299)+1-$AM$287,IF(AM299=180,$AM$285*EXP($AN$285*$AL299)+1-$AM$285,$AM$286*EXP($AN$286*$AL299)+1-$AM$286))</f>
        <v>#VALUE!</v>
      </c>
      <c r="AO299" s="158" t="e">
        <f>IF(AM299=270,$AM$287*EXP($AN$287*$AL299)+1-$AM$287,IF(AM299=90,$AM$285*EXP($AN$285*$AL299)+1-$AM$285,$AM$286*EXP($AN$286*$AL299)+1-$AM$286))</f>
        <v>#VALUE!</v>
      </c>
      <c r="AP299" s="158" t="e">
        <f>AN299+1/2*(AO299-AN299)*(1-COS(2*($AK299-$AM299)*$AN$282))</f>
        <v>#VALUE!</v>
      </c>
      <c r="AQ299" s="158" t="e">
        <f>IF(AM299=0,$AM$295*EXP($AN$295*$AL299)+1-$AM$295,IF(AM299=180,$AM$291*EXP($AN$291*$AL299)+1-$AM$291,$AM$292*EXP($AN$292*$AL299)+1-$AM$292))</f>
        <v>#VALUE!</v>
      </c>
      <c r="AR299" s="158" t="e">
        <f>IF(AM299=270,$AM$295*EXP($AN$295*$AL299)+1-$AM$295,IF(AM299=90,$AM$291*EXP($AN$291*$AL299)+1-$AM$291,$AM$292*EXP($AN$292*$AL299)+1-$AM$292))</f>
        <v>#VALUE!</v>
      </c>
      <c r="AS299" s="158" t="e">
        <f>AQ299+1/2*(AR299-AQ299)*(1-COS(2*($AK299-$AM299)*$AN$282))</f>
        <v>#VALUE!</v>
      </c>
      <c r="AT299" s="158" t="e">
        <f>IF(OR(ISNUMBER(H255),ISNUMBER(H256)),MAX(AP299+1/2*(AS299-AP299)*(1-COS(2*$AJ299*$AN$282)),IF(SIN(RADIANS(H253))&lt;&gt;0,1-$H255/$H254/ABS(SIN(RADIANS(H253))),0)),1)</f>
        <v>#VALUE!</v>
      </c>
    </row>
    <row r="300" spans="1:46" hidden="1" x14ac:dyDescent="0.2">
      <c r="A300" s="158"/>
      <c r="B300" s="159"/>
      <c r="C300" s="158"/>
      <c r="D300" s="158"/>
      <c r="E300" s="158"/>
      <c r="F300" s="158" t="s">
        <v>386</v>
      </c>
      <c r="G300" s="158">
        <f t="shared" ref="G300:R300" si="76">COS(G299)^$I$281</f>
        <v>8.6580731667322227E-4</v>
      </c>
      <c r="H300" s="158">
        <f t="shared" si="76"/>
        <v>9.9183828184553098E-5</v>
      </c>
      <c r="I300" s="158">
        <f t="shared" si="76"/>
        <v>2.0679497055077736E-2</v>
      </c>
      <c r="J300" s="158">
        <f t="shared" si="76"/>
        <v>0.12930488894940814</v>
      </c>
      <c r="K300" s="158">
        <f t="shared" si="76"/>
        <v>0.48064817385771563</v>
      </c>
      <c r="L300" s="158">
        <f t="shared" si="76"/>
        <v>0.76051592463658413</v>
      </c>
      <c r="M300" s="158">
        <f t="shared" si="76"/>
        <v>0.69060776094061371</v>
      </c>
      <c r="N300" s="158">
        <f t="shared" si="76"/>
        <v>0.27206970912481443</v>
      </c>
      <c r="O300" s="158">
        <f t="shared" si="76"/>
        <v>3.1460837519457129E-2</v>
      </c>
      <c r="P300" s="158">
        <f t="shared" si="76"/>
        <v>9.1317282819033539E-4</v>
      </c>
      <c r="Q300" s="158">
        <f t="shared" si="76"/>
        <v>4.8552532332574801E-4</v>
      </c>
      <c r="R300" s="158">
        <f t="shared" si="76"/>
        <v>6.2904696738296201E-4</v>
      </c>
      <c r="S300" s="158"/>
      <c r="T300" s="317"/>
      <c r="U300" s="158"/>
      <c r="V300" s="158"/>
      <c r="W300" s="160"/>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row>
    <row r="301" spans="1:46" hidden="1" x14ac:dyDescent="0.2">
      <c r="A301" s="158"/>
      <c r="B301" s="159"/>
      <c r="C301" s="158"/>
      <c r="D301" s="158"/>
      <c r="E301" s="158"/>
      <c r="F301" s="158"/>
      <c r="G301" s="158"/>
      <c r="H301" s="158"/>
      <c r="I301" s="158"/>
      <c r="J301" s="158"/>
      <c r="K301" s="158"/>
      <c r="L301" s="158"/>
      <c r="M301" s="158"/>
      <c r="N301" s="158"/>
      <c r="O301" s="158"/>
      <c r="P301" s="158"/>
      <c r="Q301" s="158"/>
      <c r="R301" s="158"/>
      <c r="S301" s="158"/>
      <c r="T301" s="317"/>
      <c r="U301" s="158"/>
      <c r="V301" s="158"/>
      <c r="W301" s="160"/>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row>
    <row r="302" spans="1:46" hidden="1" x14ac:dyDescent="0.2">
      <c r="A302" s="158"/>
      <c r="B302" s="159"/>
      <c r="C302" s="158"/>
      <c r="D302" s="158"/>
      <c r="E302" s="158"/>
      <c r="F302" s="158"/>
      <c r="G302" s="158"/>
      <c r="H302" s="158"/>
      <c r="I302" s="158"/>
      <c r="J302" s="158"/>
      <c r="K302" s="158"/>
      <c r="L302" s="158"/>
      <c r="M302" s="158"/>
      <c r="N302" s="158"/>
      <c r="O302" s="158"/>
      <c r="P302" s="158"/>
      <c r="Q302" s="158"/>
      <c r="R302" s="158"/>
      <c r="S302" s="158"/>
      <c r="T302" s="317"/>
      <c r="U302" s="158"/>
      <c r="V302" s="158"/>
      <c r="W302" s="160"/>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row>
    <row r="303" spans="1:46" hidden="1" x14ac:dyDescent="0.2">
      <c r="A303" s="158"/>
      <c r="B303" s="159"/>
      <c r="C303" s="158"/>
      <c r="D303" s="158"/>
      <c r="E303" s="158"/>
      <c r="F303" s="158"/>
      <c r="G303" s="158"/>
      <c r="H303" s="158"/>
      <c r="I303" s="158"/>
      <c r="J303" s="158"/>
      <c r="K303" s="158"/>
      <c r="L303" s="158"/>
      <c r="M303" s="158"/>
      <c r="N303" s="158"/>
      <c r="O303" s="158"/>
      <c r="P303" s="158"/>
      <c r="Q303" s="158"/>
      <c r="R303" s="158"/>
      <c r="S303" s="158"/>
      <c r="T303" s="317"/>
      <c r="U303" s="158"/>
      <c r="V303" s="158"/>
      <c r="W303" s="160"/>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row>
    <row r="304" spans="1:46" hidden="1" x14ac:dyDescent="0.2">
      <c r="A304" s="158"/>
      <c r="B304" s="159"/>
      <c r="C304" s="158"/>
      <c r="D304" s="158"/>
      <c r="E304" s="158"/>
      <c r="F304" s="158"/>
      <c r="G304" s="322">
        <v>1</v>
      </c>
      <c r="H304" s="322">
        <f t="shared" ref="H304:R304" si="77">G304+1</f>
        <v>2</v>
      </c>
      <c r="I304" s="322">
        <f t="shared" si="77"/>
        <v>3</v>
      </c>
      <c r="J304" s="322">
        <f t="shared" si="77"/>
        <v>4</v>
      </c>
      <c r="K304" s="322">
        <f t="shared" si="77"/>
        <v>5</v>
      </c>
      <c r="L304" s="322">
        <f t="shared" si="77"/>
        <v>6</v>
      </c>
      <c r="M304" s="322">
        <f t="shared" si="77"/>
        <v>7</v>
      </c>
      <c r="N304" s="322">
        <f t="shared" si="77"/>
        <v>8</v>
      </c>
      <c r="O304" s="322">
        <f t="shared" si="77"/>
        <v>9</v>
      </c>
      <c r="P304" s="322">
        <f t="shared" si="77"/>
        <v>10</v>
      </c>
      <c r="Q304" s="322">
        <f t="shared" si="77"/>
        <v>11</v>
      </c>
      <c r="R304" s="322">
        <f t="shared" si="77"/>
        <v>12</v>
      </c>
      <c r="S304" s="322" t="s">
        <v>387</v>
      </c>
      <c r="T304" s="317" t="s">
        <v>238</v>
      </c>
      <c r="U304" s="158">
        <v>8.3000000000000001E-4</v>
      </c>
      <c r="V304" s="158"/>
      <c r="W304" s="160"/>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row>
    <row r="305" spans="1:46" hidden="1" x14ac:dyDescent="0.2">
      <c r="A305" s="158"/>
      <c r="B305" s="159"/>
      <c r="C305" s="158"/>
      <c r="D305" s="158"/>
      <c r="E305" s="158"/>
      <c r="F305" s="320" t="s">
        <v>388</v>
      </c>
      <c r="G305" s="158">
        <f t="shared" ref="G305:R305" si="78">IF(G$299=0,0,(0.25*(G$289+G$290-G$287-G$285)-G$298*COS(2*G$299))/SIN(2*G$299))</f>
        <v>3.8967186659430215</v>
      </c>
      <c r="H305" s="158">
        <f t="shared" si="78"/>
        <v>5.8542290560764094</v>
      </c>
      <c r="I305" s="158">
        <f t="shared" si="78"/>
        <v>9.2372215680758725</v>
      </c>
      <c r="J305" s="158">
        <f t="shared" si="78"/>
        <v>11.306201560565087</v>
      </c>
      <c r="K305" s="158">
        <f t="shared" si="78"/>
        <v>10.585945226859456</v>
      </c>
      <c r="L305" s="158">
        <f t="shared" si="78"/>
        <v>7.7749401596879766</v>
      </c>
      <c r="M305" s="158">
        <f t="shared" si="78"/>
        <v>8.9998118655547223</v>
      </c>
      <c r="N305" s="158">
        <f t="shared" si="78"/>
        <v>12.065190815506504</v>
      </c>
      <c r="O305" s="158">
        <f t="shared" si="78"/>
        <v>9.7648298691801774</v>
      </c>
      <c r="P305" s="158">
        <f t="shared" si="78"/>
        <v>6.3626601277491446</v>
      </c>
      <c r="Q305" s="158">
        <f t="shared" si="78"/>
        <v>3.8497694886586005</v>
      </c>
      <c r="R305" s="158">
        <f t="shared" si="78"/>
        <v>2.7321417452778594</v>
      </c>
      <c r="S305" s="158"/>
      <c r="T305" s="317" t="s">
        <v>241</v>
      </c>
      <c r="U305" s="158">
        <v>0.01</v>
      </c>
      <c r="V305" s="158"/>
      <c r="W305" s="160"/>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row>
    <row r="306" spans="1:46" hidden="1" x14ac:dyDescent="0.2">
      <c r="A306" s="158"/>
      <c r="B306" s="159"/>
      <c r="C306" s="158"/>
      <c r="D306" s="158"/>
      <c r="E306" s="158"/>
      <c r="F306" s="320" t="s">
        <v>389</v>
      </c>
      <c r="G306" s="158" t="e">
        <f t="shared" ref="G306:R306" si="79">G$296+G$297*COS($H253*$K$281+G$299)+G305*SIN(2*($H253*$K$281+G$299))+G$298*COS(2*($H253*$K$281+G$299))</f>
        <v>#VALUE!</v>
      </c>
      <c r="H306" s="158" t="e">
        <f t="shared" si="79"/>
        <v>#VALUE!</v>
      </c>
      <c r="I306" s="158" t="e">
        <f t="shared" si="79"/>
        <v>#VALUE!</v>
      </c>
      <c r="J306" s="158" t="e">
        <f t="shared" si="79"/>
        <v>#VALUE!</v>
      </c>
      <c r="K306" s="158" t="e">
        <f t="shared" si="79"/>
        <v>#VALUE!</v>
      </c>
      <c r="L306" s="158" t="e">
        <f t="shared" si="79"/>
        <v>#VALUE!</v>
      </c>
      <c r="M306" s="158" t="e">
        <f t="shared" si="79"/>
        <v>#VALUE!</v>
      </c>
      <c r="N306" s="158" t="e">
        <f t="shared" si="79"/>
        <v>#VALUE!</v>
      </c>
      <c r="O306" s="158" t="e">
        <f t="shared" si="79"/>
        <v>#VALUE!</v>
      </c>
      <c r="P306" s="158" t="e">
        <f t="shared" si="79"/>
        <v>#VALUE!</v>
      </c>
      <c r="Q306" s="158" t="e">
        <f t="shared" si="79"/>
        <v>#VALUE!</v>
      </c>
      <c r="R306" s="158" t="e">
        <f t="shared" si="79"/>
        <v>#VALUE!</v>
      </c>
      <c r="S306" s="158"/>
      <c r="T306" s="317" t="s">
        <v>390</v>
      </c>
      <c r="U306" s="158">
        <v>8.0999999999999996E-3</v>
      </c>
      <c r="V306" s="158"/>
      <c r="W306" s="160"/>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row>
    <row r="307" spans="1:46" hidden="1" x14ac:dyDescent="0.2">
      <c r="A307" s="158"/>
      <c r="B307" s="159"/>
      <c r="C307" s="158"/>
      <c r="D307" s="158"/>
      <c r="E307" s="158"/>
      <c r="F307" s="320" t="s">
        <v>391</v>
      </c>
      <c r="G307" s="158" t="e">
        <f t="shared" ref="G307:R307" si="80">G$296+G$297*COS($H253*$K$281-G$299)-G305*SIN(2*($H253*$K$281-G$299))+G$298*COS(2*($H253*$K$281-G$299))</f>
        <v>#VALUE!</v>
      </c>
      <c r="H307" s="158" t="e">
        <f t="shared" si="80"/>
        <v>#VALUE!</v>
      </c>
      <c r="I307" s="158" t="e">
        <f t="shared" si="80"/>
        <v>#VALUE!</v>
      </c>
      <c r="J307" s="158" t="e">
        <f t="shared" si="80"/>
        <v>#VALUE!</v>
      </c>
      <c r="K307" s="158" t="e">
        <f t="shared" si="80"/>
        <v>#VALUE!</v>
      </c>
      <c r="L307" s="158" t="e">
        <f t="shared" si="80"/>
        <v>#VALUE!</v>
      </c>
      <c r="M307" s="158" t="e">
        <f t="shared" si="80"/>
        <v>#VALUE!</v>
      </c>
      <c r="N307" s="158" t="e">
        <f t="shared" si="80"/>
        <v>#VALUE!</v>
      </c>
      <c r="O307" s="158" t="e">
        <f t="shared" si="80"/>
        <v>#VALUE!</v>
      </c>
      <c r="P307" s="158" t="e">
        <f t="shared" si="80"/>
        <v>#VALUE!</v>
      </c>
      <c r="Q307" s="158" t="e">
        <f t="shared" si="80"/>
        <v>#VALUE!</v>
      </c>
      <c r="R307" s="158" t="e">
        <f t="shared" si="80"/>
        <v>#VALUE!</v>
      </c>
      <c r="S307" s="158"/>
      <c r="T307" s="317"/>
      <c r="U307" s="158"/>
      <c r="V307" s="158"/>
      <c r="W307" s="160"/>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row>
    <row r="308" spans="1:46" hidden="1" x14ac:dyDescent="0.2">
      <c r="A308" s="158"/>
      <c r="B308" s="159"/>
      <c r="C308" s="158"/>
      <c r="D308" s="158"/>
      <c r="E308" s="158"/>
      <c r="F308" s="320" t="s">
        <v>392</v>
      </c>
      <c r="G308" s="158" t="e">
        <f t="shared" ref="G308:R308" si="81">G$292+G$293*COS($H253*$K$281)+G$294*COS(2*$H253*$K$281)+G$295*SIN($H253*$K$281)</f>
        <v>#VALUE!</v>
      </c>
      <c r="H308" s="158" t="e">
        <f t="shared" si="81"/>
        <v>#VALUE!</v>
      </c>
      <c r="I308" s="158" t="e">
        <f t="shared" si="81"/>
        <v>#VALUE!</v>
      </c>
      <c r="J308" s="158" t="e">
        <f t="shared" si="81"/>
        <v>#VALUE!</v>
      </c>
      <c r="K308" s="158" t="e">
        <f t="shared" si="81"/>
        <v>#VALUE!</v>
      </c>
      <c r="L308" s="158" t="e">
        <f t="shared" si="81"/>
        <v>#VALUE!</v>
      </c>
      <c r="M308" s="158" t="e">
        <f t="shared" si="81"/>
        <v>#VALUE!</v>
      </c>
      <c r="N308" s="158" t="e">
        <f t="shared" si="81"/>
        <v>#VALUE!</v>
      </c>
      <c r="O308" s="158" t="e">
        <f t="shared" si="81"/>
        <v>#VALUE!</v>
      </c>
      <c r="P308" s="158" t="e">
        <f t="shared" si="81"/>
        <v>#VALUE!</v>
      </c>
      <c r="Q308" s="158" t="e">
        <f t="shared" si="81"/>
        <v>#VALUE!</v>
      </c>
      <c r="R308" s="158" t="e">
        <f t="shared" si="81"/>
        <v>#VALUE!</v>
      </c>
      <c r="S308" s="158"/>
      <c r="T308" s="317"/>
      <c r="U308" s="158"/>
      <c r="V308" s="158"/>
      <c r="W308" s="160"/>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row>
    <row r="309" spans="1:46" hidden="1" x14ac:dyDescent="0.2">
      <c r="A309" s="158"/>
      <c r="B309" s="159"/>
      <c r="C309" s="158"/>
      <c r="D309" s="158"/>
      <c r="E309" s="158"/>
      <c r="F309" s="320" t="s">
        <v>393</v>
      </c>
      <c r="G309" s="158" t="e">
        <f t="shared" ref="G309:R309" si="82">G$292+G$293*COS($H253*$K$281)+G$294*COS(2*$H253*$K$281)-G$295*SIN($H253*$K$281)</f>
        <v>#VALUE!</v>
      </c>
      <c r="H309" s="158" t="e">
        <f t="shared" si="82"/>
        <v>#VALUE!</v>
      </c>
      <c r="I309" s="158" t="e">
        <f t="shared" si="82"/>
        <v>#VALUE!</v>
      </c>
      <c r="J309" s="158" t="e">
        <f t="shared" si="82"/>
        <v>#VALUE!</v>
      </c>
      <c r="K309" s="158" t="e">
        <f t="shared" si="82"/>
        <v>#VALUE!</v>
      </c>
      <c r="L309" s="158" t="e">
        <f t="shared" si="82"/>
        <v>#VALUE!</v>
      </c>
      <c r="M309" s="158" t="e">
        <f t="shared" si="82"/>
        <v>#VALUE!</v>
      </c>
      <c r="N309" s="158" t="e">
        <f t="shared" si="82"/>
        <v>#VALUE!</v>
      </c>
      <c r="O309" s="158" t="e">
        <f t="shared" si="82"/>
        <v>#VALUE!</v>
      </c>
      <c r="P309" s="158" t="e">
        <f t="shared" si="82"/>
        <v>#VALUE!</v>
      </c>
      <c r="Q309" s="158" t="e">
        <f t="shared" si="82"/>
        <v>#VALUE!</v>
      </c>
      <c r="R309" s="158" t="e">
        <f t="shared" si="82"/>
        <v>#VALUE!</v>
      </c>
      <c r="S309" s="158"/>
      <c r="T309" s="317"/>
      <c r="U309" s="158"/>
      <c r="V309" s="158"/>
      <c r="W309" s="160"/>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row>
    <row r="310" spans="1:46" hidden="1" x14ac:dyDescent="0.2">
      <c r="A310" s="158"/>
      <c r="B310" s="159"/>
      <c r="C310" s="158"/>
      <c r="D310" s="158"/>
      <c r="E310" s="158"/>
      <c r="F310" s="320" t="s">
        <v>402</v>
      </c>
      <c r="G310" s="158" t="str">
        <f t="shared" ref="G310:R310" si="83">IF(AND(ISNUMBER($H252),ISNUMBER($H253)),0.25*(G306+G307+G308+G309)+0.5*(G307-G306)*COS($H252*$K$281)+0.25*(G306+G307-G308-G309)*COS(2*$H252*$K$281)+0.5*(G309-G308)*SIN($H252*$K$281),"")</f>
        <v/>
      </c>
      <c r="H310" s="158" t="str">
        <f t="shared" si="83"/>
        <v/>
      </c>
      <c r="I310" s="158" t="str">
        <f t="shared" si="83"/>
        <v/>
      </c>
      <c r="J310" s="158" t="str">
        <f t="shared" si="83"/>
        <v/>
      </c>
      <c r="K310" s="158" t="str">
        <f t="shared" si="83"/>
        <v/>
      </c>
      <c r="L310" s="158" t="str">
        <f t="shared" si="83"/>
        <v/>
      </c>
      <c r="M310" s="158" t="str">
        <f t="shared" si="83"/>
        <v/>
      </c>
      <c r="N310" s="158" t="str">
        <f t="shared" si="83"/>
        <v/>
      </c>
      <c r="O310" s="158" t="str">
        <f t="shared" si="83"/>
        <v/>
      </c>
      <c r="P310" s="158" t="str">
        <f t="shared" si="83"/>
        <v/>
      </c>
      <c r="Q310" s="158" t="str">
        <f t="shared" si="83"/>
        <v/>
      </c>
      <c r="R310" s="158" t="str">
        <f t="shared" si="83"/>
        <v/>
      </c>
      <c r="S310" s="158">
        <f>SUM(G310:R310)</f>
        <v>0</v>
      </c>
      <c r="T310" s="317"/>
      <c r="U310" s="158"/>
      <c r="V310" s="158"/>
      <c r="W310" s="160"/>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row>
    <row r="311" spans="1:46" hidden="1" x14ac:dyDescent="0.2">
      <c r="A311" s="158"/>
      <c r="B311" s="159"/>
      <c r="C311" s="158"/>
      <c r="D311" s="158"/>
      <c r="E311" s="158"/>
      <c r="F311" s="320" t="s">
        <v>403</v>
      </c>
      <c r="G311" s="158" t="str">
        <f t="shared" ref="G311:R311" si="84">IF(ISNUMBER(G310),G310*$AH$299*IF(ISNUMBER($H$257),$H$257,1),"")</f>
        <v/>
      </c>
      <c r="H311" s="158" t="str">
        <f t="shared" si="84"/>
        <v/>
      </c>
      <c r="I311" s="158" t="str">
        <f t="shared" si="84"/>
        <v/>
      </c>
      <c r="J311" s="158" t="str">
        <f t="shared" si="84"/>
        <v/>
      </c>
      <c r="K311" s="158" t="str">
        <f t="shared" si="84"/>
        <v/>
      </c>
      <c r="L311" s="158" t="str">
        <f t="shared" si="84"/>
        <v/>
      </c>
      <c r="M311" s="158" t="str">
        <f t="shared" si="84"/>
        <v/>
      </c>
      <c r="N311" s="158" t="str">
        <f t="shared" si="84"/>
        <v/>
      </c>
      <c r="O311" s="158" t="str">
        <f t="shared" si="84"/>
        <v/>
      </c>
      <c r="P311" s="158" t="str">
        <f t="shared" si="84"/>
        <v/>
      </c>
      <c r="Q311" s="158" t="str">
        <f t="shared" si="84"/>
        <v/>
      </c>
      <c r="R311" s="158" t="str">
        <f t="shared" si="84"/>
        <v/>
      </c>
      <c r="S311" s="158">
        <f>SUM(G311:R311)</f>
        <v>0</v>
      </c>
      <c r="T311" s="317"/>
      <c r="U311" s="158"/>
      <c r="V311" s="158"/>
      <c r="W311" s="160"/>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row>
    <row r="312" spans="1:46" hidden="1" x14ac:dyDescent="0.2">
      <c r="A312" s="158"/>
      <c r="B312" s="159"/>
      <c r="C312" s="158"/>
      <c r="D312" s="158"/>
      <c r="E312" s="158"/>
      <c r="F312" s="320" t="s">
        <v>404</v>
      </c>
      <c r="G312" s="158" t="e">
        <f t="shared" ref="G312:R312" si="85">$H$251*$H$243*$H$244*G$311*IF(ISNUMBER($H$258),$H$258,0.8)*$U$304*(1+$U$305*($H$246+$H$247)*(G$275-25)+$U$306*$H$246*$H$247*(G$275-25)^2)</f>
        <v>#VALUE!</v>
      </c>
      <c r="H312" s="158" t="e">
        <f t="shared" si="85"/>
        <v>#VALUE!</v>
      </c>
      <c r="I312" s="158" t="e">
        <f t="shared" si="85"/>
        <v>#VALUE!</v>
      </c>
      <c r="J312" s="158" t="e">
        <f t="shared" si="85"/>
        <v>#VALUE!</v>
      </c>
      <c r="K312" s="158" t="e">
        <f t="shared" si="85"/>
        <v>#VALUE!</v>
      </c>
      <c r="L312" s="158" t="e">
        <f t="shared" si="85"/>
        <v>#VALUE!</v>
      </c>
      <c r="M312" s="158" t="e">
        <f t="shared" si="85"/>
        <v>#VALUE!</v>
      </c>
      <c r="N312" s="158" t="e">
        <f t="shared" si="85"/>
        <v>#VALUE!</v>
      </c>
      <c r="O312" s="158" t="e">
        <f t="shared" si="85"/>
        <v>#VALUE!</v>
      </c>
      <c r="P312" s="158" t="e">
        <f t="shared" si="85"/>
        <v>#VALUE!</v>
      </c>
      <c r="Q312" s="158" t="e">
        <f t="shared" si="85"/>
        <v>#VALUE!</v>
      </c>
      <c r="R312" s="158" t="e">
        <f t="shared" si="85"/>
        <v>#VALUE!</v>
      </c>
      <c r="S312" s="158" t="e">
        <f>SUM(G312:R312)</f>
        <v>#VALUE!</v>
      </c>
      <c r="T312" s="317"/>
      <c r="U312" s="158"/>
      <c r="V312" s="158"/>
      <c r="W312" s="160"/>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row>
    <row r="313" spans="1:46" hidden="1" x14ac:dyDescent="0.2">
      <c r="A313" s="158"/>
      <c r="B313" s="159"/>
      <c r="C313" s="158"/>
      <c r="D313" s="158"/>
      <c r="E313" s="158"/>
      <c r="F313" s="320" t="s">
        <v>397</v>
      </c>
      <c r="G313" s="158" t="e">
        <f t="shared" ref="G313:R313" si="86">$H$251*$H$243*$H$244*G$310*IF(ISNUMBER($H$258),$H$258,0.8)*$U$304*(1+$U$305*($H$246+$H$247)*(G$275-25)+$U$306*$H$246*$H$247*(G$275-25)^2)</f>
        <v>#VALUE!</v>
      </c>
      <c r="H313" s="158" t="e">
        <f t="shared" si="86"/>
        <v>#VALUE!</v>
      </c>
      <c r="I313" s="158" t="e">
        <f t="shared" si="86"/>
        <v>#VALUE!</v>
      </c>
      <c r="J313" s="158" t="e">
        <f t="shared" si="86"/>
        <v>#VALUE!</v>
      </c>
      <c r="K313" s="158" t="e">
        <f t="shared" si="86"/>
        <v>#VALUE!</v>
      </c>
      <c r="L313" s="158" t="e">
        <f t="shared" si="86"/>
        <v>#VALUE!</v>
      </c>
      <c r="M313" s="158" t="e">
        <f t="shared" si="86"/>
        <v>#VALUE!</v>
      </c>
      <c r="N313" s="158" t="e">
        <f t="shared" si="86"/>
        <v>#VALUE!</v>
      </c>
      <c r="O313" s="158" t="e">
        <f t="shared" si="86"/>
        <v>#VALUE!</v>
      </c>
      <c r="P313" s="158" t="e">
        <f t="shared" si="86"/>
        <v>#VALUE!</v>
      </c>
      <c r="Q313" s="158" t="e">
        <f t="shared" si="86"/>
        <v>#VALUE!</v>
      </c>
      <c r="R313" s="158" t="e">
        <f t="shared" si="86"/>
        <v>#VALUE!</v>
      </c>
      <c r="S313" s="158" t="e">
        <f>SUM(G313:R313)</f>
        <v>#VALUE!</v>
      </c>
      <c r="T313" s="317"/>
      <c r="U313" s="158"/>
      <c r="V313" s="158"/>
      <c r="W313" s="160"/>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row>
    <row r="314" spans="1:46" hidden="1" x14ac:dyDescent="0.2">
      <c r="A314" s="158"/>
      <c r="B314" s="159"/>
      <c r="C314" s="158"/>
      <c r="D314" s="158"/>
      <c r="E314" s="158"/>
      <c r="F314" s="320"/>
      <c r="G314" s="158"/>
      <c r="H314" s="158"/>
      <c r="I314" s="158"/>
      <c r="J314" s="158"/>
      <c r="K314" s="158"/>
      <c r="L314" s="158"/>
      <c r="M314" s="158"/>
      <c r="N314" s="158"/>
      <c r="O314" s="158"/>
      <c r="P314" s="158"/>
      <c r="Q314" s="158"/>
      <c r="R314" s="158"/>
      <c r="S314" s="158"/>
      <c r="T314" s="317"/>
      <c r="U314" s="158"/>
      <c r="V314" s="158"/>
      <c r="W314" s="160"/>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row>
    <row r="315" spans="1:46" ht="18" hidden="1" x14ac:dyDescent="0.2">
      <c r="A315" s="158"/>
      <c r="B315" s="318"/>
      <c r="C315" s="158"/>
      <c r="D315" s="158"/>
      <c r="E315" s="158"/>
      <c r="F315" s="320" t="s">
        <v>398</v>
      </c>
      <c r="G315" s="317" t="e">
        <f>INDEX(I80:I84,VALUE(LEFT(F242,1)))*H245*H251/(INDEX(K80:K84,VALUE(LEFT(F242,1)))*L243)</f>
        <v>#VALUE!</v>
      </c>
      <c r="H315" s="158"/>
      <c r="I315" s="158"/>
      <c r="J315" s="158"/>
      <c r="K315" s="158"/>
      <c r="L315" s="158"/>
      <c r="M315" s="158"/>
      <c r="N315" s="158"/>
      <c r="O315" s="158"/>
      <c r="P315" s="158"/>
      <c r="Q315" s="158"/>
      <c r="R315" s="158"/>
      <c r="S315" s="317"/>
      <c r="T315" s="317"/>
      <c r="U315" s="319"/>
      <c r="V315" s="319"/>
      <c r="W315" s="160"/>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row>
    <row r="316" spans="1:46" hidden="1" x14ac:dyDescent="0.2">
      <c r="A316" s="334"/>
      <c r="B316" s="159"/>
      <c r="C316" s="158"/>
      <c r="D316" s="158"/>
      <c r="E316" s="334"/>
      <c r="F316" s="320" t="s">
        <v>399</v>
      </c>
      <c r="G316" s="334" t="e">
        <f>INDEX(J80:J84,VALUE(LEFT(F242,1)))*H245*H251*1000/(INDEX(K80:K84,VALUE(LEFT(F242,1)))*L243)</f>
        <v>#VALUE!</v>
      </c>
      <c r="H316" s="334"/>
      <c r="I316" s="334"/>
      <c r="J316" s="334"/>
      <c r="K316" s="334"/>
      <c r="L316" s="334"/>
      <c r="M316" s="334"/>
      <c r="N316" s="334"/>
      <c r="O316" s="334"/>
      <c r="P316" s="334"/>
      <c r="Q316" s="334"/>
      <c r="R316" s="334"/>
      <c r="S316" s="334"/>
      <c r="T316" s="334"/>
      <c r="U316" s="158"/>
      <c r="V316" s="158"/>
      <c r="W316" s="160"/>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row>
    <row r="317" spans="1:46" ht="15.75" collapsed="1" x14ac:dyDescent="0.2">
      <c r="A317" s="286" t="s">
        <v>310</v>
      </c>
      <c r="E317" s="287" t="str">
        <f>IF(K10&lt;&gt;"",K10,"System 4")</f>
        <v>System 4</v>
      </c>
      <c r="F317" s="180"/>
      <c r="G317" s="177"/>
      <c r="H317" s="195"/>
      <c r="I317" s="180"/>
      <c r="J317" s="180"/>
      <c r="K317" s="180"/>
      <c r="L317" s="180"/>
      <c r="M317" s="180"/>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row>
    <row r="318" spans="1:46" ht="86.25" hidden="1" outlineLevel="1" x14ac:dyDescent="0.2">
      <c r="A318" s="180"/>
      <c r="F318" s="288" t="s">
        <v>219</v>
      </c>
      <c r="G318" s="177"/>
      <c r="H318" s="195"/>
      <c r="I318" s="180"/>
      <c r="J318" s="289" t="s">
        <v>311</v>
      </c>
      <c r="K318" s="223"/>
      <c r="L318" s="290" t="s">
        <v>312</v>
      </c>
      <c r="M318" s="290" t="str">
        <f>[1]Data!D7</f>
        <v>PER-factor</v>
      </c>
      <c r="N318" s="291" t="str">
        <f>[1]Data!E7</f>
        <v>1-PE-factors (non-renewable) PHI Certification</v>
      </c>
      <c r="O318" s="292"/>
      <c r="P318" s="291" t="str">
        <f>[1]Data!F7</f>
        <v xml:space="preserve">1-CO2 factors GEMIS (Germany) </v>
      </c>
      <c r="Q318" s="293" t="s">
        <v>313</v>
      </c>
      <c r="R318" s="293" t="s">
        <v>314</v>
      </c>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row>
    <row r="319" spans="1:46" ht="18" hidden="1" customHeight="1" outlineLevel="1" x14ac:dyDescent="0.2">
      <c r="E319" s="177" t="s">
        <v>220</v>
      </c>
      <c r="F319" s="294">
        <f>K19</f>
        <v>0</v>
      </c>
      <c r="I319" s="180"/>
      <c r="J319" s="180"/>
      <c r="L319" s="295"/>
      <c r="M319" s="296" t="e">
        <f>VLOOKUP(F319,$X$78:$AA$82,2,0)</f>
        <v>#N/A</v>
      </c>
      <c r="N319" s="297" t="e">
        <f>VLOOKUP(F319,$X$78:$AA$82,3,0)</f>
        <v>#N/A</v>
      </c>
      <c r="P319" s="298" t="e">
        <f>VLOOKUP(F319,$X$78:$AA$82,4,0)</f>
        <v>#N/A</v>
      </c>
      <c r="Q319" s="299" t="str">
        <f>IF(ISNUMBER(G392),G392,"")</f>
        <v/>
      </c>
      <c r="R319" s="299" t="str">
        <f>IF(ISNUMBER(G393),G393,"")</f>
        <v/>
      </c>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row>
    <row r="320" spans="1:46" ht="18" hidden="1" customHeight="1" outlineLevel="1" x14ac:dyDescent="0.2">
      <c r="F320" s="180" t="s">
        <v>315</v>
      </c>
      <c r="G320" s="198" t="s">
        <v>223</v>
      </c>
      <c r="H320" s="294">
        <f>K20</f>
        <v>0</v>
      </c>
      <c r="I320" s="180" t="s">
        <v>224</v>
      </c>
      <c r="J320" s="180"/>
      <c r="K320" s="300" t="s">
        <v>272</v>
      </c>
      <c r="L320" s="301" t="str">
        <f>IF(ISNUMBER(S389),IF(S389&gt;0,S389,""),"")</f>
        <v/>
      </c>
      <c r="M320" s="301" t="e">
        <f>M319*L320</f>
        <v>#N/A</v>
      </c>
      <c r="N320" s="301" t="e">
        <f>N319*L320</f>
        <v>#N/A</v>
      </c>
      <c r="O320" s="302"/>
      <c r="P320" s="301" t="e">
        <f>P319*L320</f>
        <v>#N/A</v>
      </c>
      <c r="Q320" s="188" t="s">
        <v>316</v>
      </c>
      <c r="R320" s="180"/>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row>
    <row r="321" spans="6:46" ht="18" hidden="1" customHeight="1" outlineLevel="1" x14ac:dyDescent="0.3">
      <c r="F321" s="180" t="s">
        <v>317</v>
      </c>
      <c r="G321" s="198" t="s">
        <v>227</v>
      </c>
      <c r="H321" s="294">
        <f>K21</f>
        <v>0</v>
      </c>
      <c r="I321" s="180" t="s">
        <v>229</v>
      </c>
      <c r="J321" s="180"/>
      <c r="K321" s="300" t="s">
        <v>318</v>
      </c>
      <c r="L321" s="303" t="e">
        <f>L320/$K$8</f>
        <v>#VALUE!</v>
      </c>
      <c r="M321" s="303" t="e">
        <f>M320/$K$8</f>
        <v>#N/A</v>
      </c>
      <c r="N321" s="303" t="e">
        <f>N320/$K$8</f>
        <v>#N/A</v>
      </c>
      <c r="O321" s="302"/>
      <c r="P321" s="303" t="e">
        <f>P320/$K$8</f>
        <v>#N/A</v>
      </c>
      <c r="Q321" s="188" t="s">
        <v>319</v>
      </c>
      <c r="R321" s="180"/>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row>
    <row r="322" spans="6:46" ht="18" hidden="1" customHeight="1" outlineLevel="1" x14ac:dyDescent="0.2">
      <c r="F322" s="180" t="s">
        <v>230</v>
      </c>
      <c r="G322" s="198" t="s">
        <v>231</v>
      </c>
      <c r="H322" s="294" t="str">
        <f>K22</f>
        <v>Temp Co Eff %/K</v>
      </c>
      <c r="I322" s="180" t="s">
        <v>235</v>
      </c>
      <c r="J322" s="180"/>
      <c r="K322" s="180"/>
      <c r="M322" s="180"/>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row>
    <row r="323" spans="6:46" ht="18" hidden="1" customHeight="1" outlineLevel="1" x14ac:dyDescent="0.2">
      <c r="F323" s="180" t="s">
        <v>320</v>
      </c>
      <c r="G323" s="210" t="s">
        <v>238</v>
      </c>
      <c r="H323" s="294">
        <f>K23</f>
        <v>3.0085470085470085E-2</v>
      </c>
      <c r="I323" s="180" t="s">
        <v>239</v>
      </c>
      <c r="J323" s="180"/>
      <c r="K323" s="180"/>
      <c r="M323" s="180"/>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row>
    <row r="324" spans="6:46" ht="18" hidden="1" customHeight="1" outlineLevel="1" x14ac:dyDescent="0.2">
      <c r="F324" s="180" t="s">
        <v>321</v>
      </c>
      <c r="G324" s="210" t="s">
        <v>241</v>
      </c>
      <c r="H324" s="294">
        <f>K24</f>
        <v>-0.25000000000000006</v>
      </c>
      <c r="I324" s="161" t="s">
        <v>239</v>
      </c>
      <c r="J324" s="180"/>
      <c r="K324" s="180"/>
      <c r="M324" s="180"/>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row>
    <row r="325" spans="6:46" ht="18" hidden="1" customHeight="1" outlineLevel="1" x14ac:dyDescent="0.2">
      <c r="F325" s="180"/>
      <c r="G325" s="223"/>
      <c r="H325" s="180"/>
      <c r="I325" s="180"/>
      <c r="J325" s="180"/>
      <c r="K325" s="180"/>
      <c r="M325" s="180"/>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row>
    <row r="326" spans="6:46" ht="18" hidden="1" customHeight="1" outlineLevel="1" x14ac:dyDescent="0.2">
      <c r="F326" s="185" t="s">
        <v>249</v>
      </c>
      <c r="G326" s="223"/>
      <c r="H326" s="180"/>
      <c r="I326" s="180"/>
      <c r="J326" s="180"/>
      <c r="K326" s="180"/>
      <c r="M326" s="180"/>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row>
    <row r="327" spans="6:46" ht="18" hidden="1" customHeight="1" outlineLevel="1" x14ac:dyDescent="0.2">
      <c r="F327" s="180" t="s">
        <v>322</v>
      </c>
      <c r="H327" s="294">
        <f>[1]Climate!$F$23</f>
        <v>51.301000000000002</v>
      </c>
      <c r="I327" s="161" t="s">
        <v>214</v>
      </c>
      <c r="J327" s="304"/>
      <c r="K327" s="180"/>
      <c r="M327" s="180"/>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row>
    <row r="328" spans="6:46" ht="18" hidden="1" customHeight="1" outlineLevel="1" x14ac:dyDescent="0.2">
      <c r="F328" s="180" t="s">
        <v>250</v>
      </c>
      <c r="G328" s="198" t="s">
        <v>251</v>
      </c>
      <c r="H328" s="294">
        <f>K29</f>
        <v>0</v>
      </c>
      <c r="J328" s="180"/>
      <c r="K328" s="180"/>
      <c r="M328" s="180"/>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row>
    <row r="329" spans="6:46" ht="18" hidden="1" customHeight="1" outlineLevel="1" x14ac:dyDescent="0.2">
      <c r="F329" s="180" t="s">
        <v>213</v>
      </c>
      <c r="G329" s="210"/>
      <c r="H329" s="294" t="str">
        <f>K13</f>
        <v/>
      </c>
      <c r="I329" s="180" t="s">
        <v>214</v>
      </c>
      <c r="J329" s="223"/>
      <c r="K329" s="180"/>
      <c r="M329" s="180"/>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row>
    <row r="330" spans="6:46" ht="18" hidden="1" customHeight="1" outlineLevel="1" x14ac:dyDescent="0.2">
      <c r="F330" s="180" t="s">
        <v>216</v>
      </c>
      <c r="G330" s="210"/>
      <c r="H330" s="294" t="str">
        <f>K14</f>
        <v/>
      </c>
      <c r="I330" s="180" t="s">
        <v>214</v>
      </c>
      <c r="J330" s="223"/>
      <c r="K330" s="180"/>
      <c r="M330" s="180"/>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row>
    <row r="331" spans="6:46" ht="18" hidden="1" customHeight="1" outlineLevel="1" x14ac:dyDescent="0.2">
      <c r="F331" s="180" t="s">
        <v>323</v>
      </c>
      <c r="G331" s="225"/>
      <c r="H331" s="294">
        <f>IF(ISNUMBER(J30),J30,1)</f>
        <v>1</v>
      </c>
      <c r="I331" s="180" t="s">
        <v>254</v>
      </c>
      <c r="K331" s="180"/>
      <c r="M331" s="180"/>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row>
    <row r="332" spans="6:46" ht="18" hidden="1" customHeight="1" outlineLevel="1" x14ac:dyDescent="0.2">
      <c r="F332" s="180" t="s">
        <v>324</v>
      </c>
      <c r="G332" s="198" t="s">
        <v>256</v>
      </c>
      <c r="H332" s="294">
        <f>K31</f>
        <v>0</v>
      </c>
      <c r="I332" s="180" t="s">
        <v>254</v>
      </c>
      <c r="J332" s="305"/>
      <c r="K332" s="180"/>
      <c r="M332" s="180"/>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row>
    <row r="333" spans="6:46" ht="18" hidden="1" customHeight="1" outlineLevel="1" x14ac:dyDescent="0.2">
      <c r="F333" s="180" t="s">
        <v>257</v>
      </c>
      <c r="G333" s="198" t="s">
        <v>258</v>
      </c>
      <c r="H333" s="294">
        <f>IF(ISNUMBER(K32),K32,1000)</f>
        <v>1000</v>
      </c>
      <c r="I333" s="180" t="s">
        <v>245</v>
      </c>
      <c r="K333" s="180"/>
      <c r="M333" s="180"/>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row>
    <row r="334" spans="6:46" ht="18" hidden="1" customHeight="1" outlineLevel="1" x14ac:dyDescent="0.2">
      <c r="F334" s="180" t="s">
        <v>259</v>
      </c>
      <c r="G334" s="198" t="s">
        <v>260</v>
      </c>
      <c r="H334" s="294">
        <f>IF(ISNUMBER(K33),K33,1)</f>
        <v>1</v>
      </c>
      <c r="I334" s="180"/>
      <c r="K334" s="180"/>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row>
    <row r="335" spans="6:46" ht="18" hidden="1" customHeight="1" outlineLevel="1" x14ac:dyDescent="0.2">
      <c r="F335" s="180" t="s">
        <v>261</v>
      </c>
      <c r="G335" s="210" t="s">
        <v>262</v>
      </c>
      <c r="H335" s="294">
        <f>K34</f>
        <v>0</v>
      </c>
      <c r="I335" s="180"/>
      <c r="J335" s="305"/>
      <c r="K335" s="180"/>
      <c r="M335" s="180"/>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row>
    <row r="336" spans="6:46" ht="18" hidden="1" customHeight="1" outlineLevel="1" x14ac:dyDescent="0.2">
      <c r="F336" s="180" t="s">
        <v>268</v>
      </c>
      <c r="H336" s="208" t="str">
        <f>IF(ISNUMBER(S389),IF(S389&gt;0,$S$390-$S$389,""),"")</f>
        <v/>
      </c>
      <c r="I336" s="180" t="s">
        <v>269</v>
      </c>
      <c r="J336" s="305"/>
      <c r="K336" s="180"/>
      <c r="M336" s="180"/>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row>
    <row r="337" spans="1:46" ht="43.5" hidden="1" customHeight="1" outlineLevel="1" x14ac:dyDescent="0.2">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row>
    <row r="338" spans="1:46" ht="18" hidden="1" customHeight="1" outlineLevel="1" x14ac:dyDescent="0.2">
      <c r="F338" s="307"/>
      <c r="G338" s="308" t="s">
        <v>282</v>
      </c>
      <c r="H338" s="308" t="s">
        <v>284</v>
      </c>
      <c r="I338" s="308" t="s">
        <v>285</v>
      </c>
      <c r="J338" s="308" t="s">
        <v>286</v>
      </c>
      <c r="K338" s="308" t="s">
        <v>287</v>
      </c>
      <c r="L338" s="308" t="s">
        <v>288</v>
      </c>
      <c r="M338" s="308" t="s">
        <v>289</v>
      </c>
      <c r="N338" s="308" t="s">
        <v>290</v>
      </c>
      <c r="O338" s="308" t="s">
        <v>291</v>
      </c>
      <c r="P338" s="308" t="s">
        <v>292</v>
      </c>
      <c r="Q338" s="308" t="s">
        <v>293</v>
      </c>
      <c r="R338" s="309" t="s">
        <v>294</v>
      </c>
      <c r="S338" s="223"/>
      <c r="T338" s="310" t="s">
        <v>325</v>
      </c>
      <c r="U338" s="223"/>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row>
    <row r="339" spans="1:46" ht="18" hidden="1" customHeight="1" outlineLevel="1" x14ac:dyDescent="0.2">
      <c r="F339" s="311" t="s">
        <v>281</v>
      </c>
      <c r="G339" s="312" t="str">
        <f t="shared" ref="G339:R339" si="87">G$388</f>
        <v/>
      </c>
      <c r="H339" s="313" t="str">
        <f t="shared" si="87"/>
        <v/>
      </c>
      <c r="I339" s="313" t="str">
        <f t="shared" si="87"/>
        <v/>
      </c>
      <c r="J339" s="313" t="str">
        <f t="shared" si="87"/>
        <v/>
      </c>
      <c r="K339" s="313" t="str">
        <f t="shared" si="87"/>
        <v/>
      </c>
      <c r="L339" s="313" t="str">
        <f t="shared" si="87"/>
        <v/>
      </c>
      <c r="M339" s="313" t="str">
        <f t="shared" si="87"/>
        <v/>
      </c>
      <c r="N339" s="313" t="str">
        <f t="shared" si="87"/>
        <v/>
      </c>
      <c r="O339" s="313" t="str">
        <f t="shared" si="87"/>
        <v/>
      </c>
      <c r="P339" s="313" t="str">
        <f t="shared" si="87"/>
        <v/>
      </c>
      <c r="Q339" s="313" t="str">
        <f t="shared" si="87"/>
        <v/>
      </c>
      <c r="R339" s="314" t="str">
        <f t="shared" si="87"/>
        <v/>
      </c>
      <c r="S339" s="223" t="s">
        <v>400</v>
      </c>
      <c r="T339" s="315" t="str">
        <f>IF(ISNUMBER(G339),SUM(G339:R339),"")</f>
        <v/>
      </c>
      <c r="U339" s="223" t="s">
        <v>401</v>
      </c>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row>
    <row r="340" spans="1:46" ht="18" hidden="1" customHeight="1" outlineLevel="1" x14ac:dyDescent="0.2">
      <c r="F340" s="311" t="s">
        <v>328</v>
      </c>
      <c r="G340" s="312">
        <f t="shared" ref="G340:R340" si="88">G352</f>
        <v>0.4</v>
      </c>
      <c r="H340" s="313">
        <f t="shared" si="88"/>
        <v>1.3</v>
      </c>
      <c r="I340" s="313">
        <f t="shared" si="88"/>
        <v>4.4000000000000004</v>
      </c>
      <c r="J340" s="313">
        <f t="shared" si="88"/>
        <v>8.4</v>
      </c>
      <c r="K340" s="313">
        <f t="shared" si="88"/>
        <v>12.9</v>
      </c>
      <c r="L340" s="313">
        <f t="shared" si="88"/>
        <v>16.3</v>
      </c>
      <c r="M340" s="313">
        <f t="shared" si="88"/>
        <v>17.600000000000001</v>
      </c>
      <c r="N340" s="313">
        <f t="shared" si="88"/>
        <v>17</v>
      </c>
      <c r="O340" s="313">
        <f t="shared" si="88"/>
        <v>13.9</v>
      </c>
      <c r="P340" s="313">
        <f t="shared" si="88"/>
        <v>9.4</v>
      </c>
      <c r="Q340" s="313">
        <f t="shared" si="88"/>
        <v>4.7</v>
      </c>
      <c r="R340" s="314">
        <f t="shared" si="88"/>
        <v>1.6</v>
      </c>
      <c r="S340" s="223" t="s">
        <v>329</v>
      </c>
      <c r="T340" s="315">
        <f>AVERAGE(G340:R340)</f>
        <v>8.9916666666666689</v>
      </c>
      <c r="U340" s="223" t="s">
        <v>329</v>
      </c>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row>
    <row r="341" spans="1:46" ht="18" hidden="1" customHeight="1" outlineLevel="1" x14ac:dyDescent="0.2">
      <c r="F341" s="311" t="s">
        <v>296</v>
      </c>
      <c r="G341" s="312" t="str">
        <f t="shared" ref="G341:R341" si="89">IF(ISNUMBER(G389),G389,"")</f>
        <v/>
      </c>
      <c r="H341" s="313" t="str">
        <f t="shared" si="89"/>
        <v/>
      </c>
      <c r="I341" s="313" t="str">
        <f t="shared" si="89"/>
        <v/>
      </c>
      <c r="J341" s="313" t="str">
        <f t="shared" si="89"/>
        <v/>
      </c>
      <c r="K341" s="313" t="str">
        <f t="shared" si="89"/>
        <v/>
      </c>
      <c r="L341" s="313" t="str">
        <f t="shared" si="89"/>
        <v/>
      </c>
      <c r="M341" s="313" t="str">
        <f t="shared" si="89"/>
        <v/>
      </c>
      <c r="N341" s="313" t="str">
        <f t="shared" si="89"/>
        <v/>
      </c>
      <c r="O341" s="313" t="str">
        <f t="shared" si="89"/>
        <v/>
      </c>
      <c r="P341" s="313" t="str">
        <f t="shared" si="89"/>
        <v/>
      </c>
      <c r="Q341" s="313" t="str">
        <f t="shared" si="89"/>
        <v/>
      </c>
      <c r="R341" s="314" t="str">
        <f t="shared" si="89"/>
        <v/>
      </c>
      <c r="S341" s="223" t="s">
        <v>297</v>
      </c>
      <c r="T341" s="315" t="str">
        <f>IF(ISNUMBER(G341),SUM(G341:R341),"")</f>
        <v/>
      </c>
      <c r="U341" s="223" t="s">
        <v>272</v>
      </c>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row>
    <row r="342" spans="1:46" ht="18" hidden="1" customHeight="1" outlineLevel="1" x14ac:dyDescent="0.2">
      <c r="A342" s="180"/>
      <c r="E342" s="180"/>
      <c r="F342" s="311" t="s">
        <v>330</v>
      </c>
      <c r="G342" s="312" t="str">
        <f t="shared" ref="G342:R342" si="90">IF(ISNUMBER(G389),G$390-G$389,"")</f>
        <v/>
      </c>
      <c r="H342" s="313" t="str">
        <f t="shared" si="90"/>
        <v/>
      </c>
      <c r="I342" s="313" t="str">
        <f t="shared" si="90"/>
        <v/>
      </c>
      <c r="J342" s="313" t="str">
        <f t="shared" si="90"/>
        <v/>
      </c>
      <c r="K342" s="313" t="str">
        <f t="shared" si="90"/>
        <v/>
      </c>
      <c r="L342" s="313" t="str">
        <f t="shared" si="90"/>
        <v/>
      </c>
      <c r="M342" s="313" t="str">
        <f t="shared" si="90"/>
        <v/>
      </c>
      <c r="N342" s="313" t="str">
        <f t="shared" si="90"/>
        <v/>
      </c>
      <c r="O342" s="313" t="str">
        <f t="shared" si="90"/>
        <v/>
      </c>
      <c r="P342" s="313" t="str">
        <f t="shared" si="90"/>
        <v/>
      </c>
      <c r="Q342" s="313" t="str">
        <f t="shared" si="90"/>
        <v/>
      </c>
      <c r="R342" s="314" t="str">
        <f t="shared" si="90"/>
        <v/>
      </c>
      <c r="S342" s="223" t="s">
        <v>297</v>
      </c>
      <c r="T342" s="315" t="str">
        <f>IF(ISNUMBER(G342),SUM(G342:R342),"")</f>
        <v/>
      </c>
      <c r="U342" s="223" t="s">
        <v>272</v>
      </c>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row>
    <row r="343" spans="1:46" hidden="1" outlineLevel="1" x14ac:dyDescent="0.2">
      <c r="A343" s="335"/>
      <c r="E343" s="336"/>
      <c r="F343" s="336"/>
      <c r="G343" s="336"/>
      <c r="H343" s="336"/>
      <c r="I343" s="336"/>
      <c r="J343" s="336"/>
      <c r="K343" s="336"/>
      <c r="L343" s="336"/>
      <c r="M343" s="336"/>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row>
    <row r="344" spans="1:46" hidden="1" x14ac:dyDescent="0.2">
      <c r="A344" s="158"/>
      <c r="B344" s="159"/>
      <c r="C344" s="158"/>
      <c r="D344" s="158"/>
      <c r="E344" s="158"/>
      <c r="F344" s="158"/>
      <c r="G344" s="158"/>
      <c r="H344" s="158"/>
      <c r="I344" s="158"/>
      <c r="J344" s="158"/>
      <c r="K344" s="158"/>
      <c r="L344" s="158"/>
      <c r="M344" s="158"/>
      <c r="N344" s="158"/>
      <c r="O344" s="158"/>
      <c r="P344" s="158"/>
      <c r="Q344" s="158"/>
      <c r="R344" s="158"/>
      <c r="S344" s="158"/>
      <c r="T344" s="158"/>
      <c r="U344" s="158"/>
      <c r="V344" s="158"/>
      <c r="W344" s="160"/>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row>
    <row r="345" spans="1:46" hidden="1" x14ac:dyDescent="0.2">
      <c r="A345" s="158"/>
      <c r="B345" s="159"/>
      <c r="C345" s="158"/>
      <c r="D345" s="158"/>
      <c r="E345" s="158"/>
      <c r="F345" s="158"/>
      <c r="G345" s="158"/>
      <c r="H345" s="158"/>
      <c r="I345" s="158"/>
      <c r="J345" s="158"/>
      <c r="K345" s="158"/>
      <c r="L345" s="158"/>
      <c r="M345" s="158"/>
      <c r="N345" s="158"/>
      <c r="O345" s="158"/>
      <c r="P345" s="158"/>
      <c r="Q345" s="158"/>
      <c r="R345" s="158"/>
      <c r="S345" s="158"/>
      <c r="T345" s="158"/>
      <c r="U345" s="158"/>
      <c r="V345" s="158"/>
      <c r="W345" s="160"/>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row>
    <row r="346" spans="1:46" hidden="1" x14ac:dyDescent="0.2">
      <c r="A346" s="158"/>
      <c r="B346" s="159"/>
      <c r="C346" s="158"/>
      <c r="D346" s="158"/>
      <c r="E346" s="158"/>
      <c r="F346" s="158"/>
      <c r="G346" s="158"/>
      <c r="H346" s="158"/>
      <c r="I346" s="158"/>
      <c r="J346" s="158"/>
      <c r="K346" s="158"/>
      <c r="L346" s="158"/>
      <c r="M346" s="158"/>
      <c r="N346" s="158"/>
      <c r="O346" s="158"/>
      <c r="P346" s="158"/>
      <c r="Q346" s="158"/>
      <c r="R346" s="158"/>
      <c r="S346" s="158"/>
      <c r="T346" s="158"/>
      <c r="U346" s="158"/>
      <c r="V346" s="158"/>
      <c r="W346" s="160"/>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row>
    <row r="347" spans="1:46" hidden="1" x14ac:dyDescent="0.2">
      <c r="A347" s="158"/>
      <c r="B347" s="159"/>
      <c r="C347" s="158"/>
      <c r="D347" s="158"/>
      <c r="E347" s="158"/>
      <c r="F347" s="158"/>
      <c r="G347" s="158"/>
      <c r="H347" s="158"/>
      <c r="I347" s="158"/>
      <c r="J347" s="158"/>
      <c r="K347" s="158"/>
      <c r="L347" s="158"/>
      <c r="M347" s="158"/>
      <c r="N347" s="158"/>
      <c r="O347" s="158"/>
      <c r="P347" s="158"/>
      <c r="Q347" s="158"/>
      <c r="R347" s="158"/>
      <c r="S347" s="158"/>
      <c r="T347" s="158"/>
      <c r="U347" s="158"/>
      <c r="V347" s="158"/>
      <c r="W347" s="160"/>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row>
    <row r="348" spans="1:46" hidden="1" x14ac:dyDescent="0.2">
      <c r="A348" s="158"/>
      <c r="B348" s="159"/>
      <c r="C348" s="158"/>
      <c r="D348" s="158"/>
      <c r="E348" s="158"/>
      <c r="F348" s="158"/>
      <c r="G348" s="158" t="s">
        <v>331</v>
      </c>
      <c r="H348" s="158" t="s">
        <v>332</v>
      </c>
      <c r="I348" s="158" t="s">
        <v>333</v>
      </c>
      <c r="J348" s="158" t="s">
        <v>334</v>
      </c>
      <c r="K348" s="158" t="s">
        <v>335</v>
      </c>
      <c r="L348" s="158" t="s">
        <v>336</v>
      </c>
      <c r="M348" s="158" t="s">
        <v>337</v>
      </c>
      <c r="N348" s="158" t="s">
        <v>338</v>
      </c>
      <c r="O348" s="158" t="s">
        <v>339</v>
      </c>
      <c r="P348" s="158" t="s">
        <v>340</v>
      </c>
      <c r="Q348" s="158" t="s">
        <v>341</v>
      </c>
      <c r="R348" s="158" t="s">
        <v>342</v>
      </c>
      <c r="S348" s="158" t="s">
        <v>343</v>
      </c>
      <c r="T348" s="158"/>
      <c r="U348" s="158"/>
      <c r="V348" s="158"/>
      <c r="W348" s="160"/>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row>
    <row r="349" spans="1:46" hidden="1" x14ac:dyDescent="0.2">
      <c r="A349" s="158"/>
      <c r="B349" s="159"/>
      <c r="C349" s="158"/>
      <c r="D349" s="158"/>
      <c r="E349" s="158"/>
      <c r="F349" s="158" t="s">
        <v>344</v>
      </c>
      <c r="G349" s="158">
        <v>1</v>
      </c>
      <c r="H349" s="158">
        <v>2</v>
      </c>
      <c r="I349" s="158">
        <v>3</v>
      </c>
      <c r="J349" s="158">
        <v>4</v>
      </c>
      <c r="K349" s="158">
        <v>5</v>
      </c>
      <c r="L349" s="158">
        <v>6</v>
      </c>
      <c r="M349" s="158">
        <v>7</v>
      </c>
      <c r="N349" s="158">
        <v>8</v>
      </c>
      <c r="O349" s="158">
        <v>9</v>
      </c>
      <c r="P349" s="158">
        <v>10</v>
      </c>
      <c r="Q349" s="158">
        <v>11</v>
      </c>
      <c r="R349" s="158">
        <v>12</v>
      </c>
      <c r="S349" s="158" t="s">
        <v>345</v>
      </c>
      <c r="T349" s="158"/>
      <c r="U349" s="158"/>
      <c r="V349" s="158"/>
      <c r="W349" s="160"/>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row>
    <row r="350" spans="1:46" hidden="1" x14ac:dyDescent="0.2">
      <c r="A350" s="158"/>
      <c r="B350" s="159"/>
      <c r="C350" s="158"/>
      <c r="D350" s="158"/>
      <c r="E350" s="158"/>
      <c r="F350" s="158" t="s">
        <v>346</v>
      </c>
      <c r="G350" s="158">
        <v>31</v>
      </c>
      <c r="H350" s="158">
        <v>28</v>
      </c>
      <c r="I350" s="158">
        <v>31</v>
      </c>
      <c r="J350" s="158">
        <v>30</v>
      </c>
      <c r="K350" s="158">
        <v>31</v>
      </c>
      <c r="L350" s="158">
        <v>30</v>
      </c>
      <c r="M350" s="158">
        <v>31</v>
      </c>
      <c r="N350" s="158">
        <v>31</v>
      </c>
      <c r="O350" s="158">
        <v>30</v>
      </c>
      <c r="P350" s="158">
        <v>31</v>
      </c>
      <c r="Q350" s="158">
        <v>30</v>
      </c>
      <c r="R350" s="158">
        <v>31</v>
      </c>
      <c r="S350" s="158">
        <f>SUM(G350:R350)</f>
        <v>365</v>
      </c>
      <c r="T350" s="158"/>
      <c r="U350" s="158"/>
      <c r="V350" s="158"/>
      <c r="W350" s="160"/>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row>
    <row r="351" spans="1:46" hidden="1" x14ac:dyDescent="0.2">
      <c r="A351" s="158"/>
      <c r="B351" s="159"/>
      <c r="C351" s="158"/>
      <c r="D351" s="158"/>
      <c r="E351" s="158"/>
      <c r="F351" s="158" t="s">
        <v>347</v>
      </c>
      <c r="G351" s="158">
        <f t="shared" ref="G351:R351" si="91">G350*24</f>
        <v>744</v>
      </c>
      <c r="H351" s="158">
        <f t="shared" si="91"/>
        <v>672</v>
      </c>
      <c r="I351" s="158">
        <f t="shared" si="91"/>
        <v>744</v>
      </c>
      <c r="J351" s="158">
        <f t="shared" si="91"/>
        <v>720</v>
      </c>
      <c r="K351" s="158">
        <f t="shared" si="91"/>
        <v>744</v>
      </c>
      <c r="L351" s="158">
        <f t="shared" si="91"/>
        <v>720</v>
      </c>
      <c r="M351" s="158">
        <f t="shared" si="91"/>
        <v>744</v>
      </c>
      <c r="N351" s="158">
        <f t="shared" si="91"/>
        <v>744</v>
      </c>
      <c r="O351" s="158">
        <f t="shared" si="91"/>
        <v>720</v>
      </c>
      <c r="P351" s="158">
        <f t="shared" si="91"/>
        <v>744</v>
      </c>
      <c r="Q351" s="158">
        <f t="shared" si="91"/>
        <v>720</v>
      </c>
      <c r="R351" s="158">
        <f t="shared" si="91"/>
        <v>744</v>
      </c>
      <c r="S351" s="158">
        <f>SUM(G351:R351)</f>
        <v>8760</v>
      </c>
      <c r="T351" s="158"/>
      <c r="U351" s="158"/>
      <c r="V351" s="158"/>
      <c r="W351" s="160"/>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row>
    <row r="352" spans="1:46" hidden="1" x14ac:dyDescent="0.2">
      <c r="A352" s="158"/>
      <c r="B352" s="159"/>
      <c r="C352" s="158"/>
      <c r="D352" s="158"/>
      <c r="E352" s="158"/>
      <c r="F352" s="158" t="s">
        <v>348</v>
      </c>
      <c r="G352" s="158">
        <f>[1]Climate!E24</f>
        <v>0.4</v>
      </c>
      <c r="H352" s="158">
        <f>[1]Climate!F24</f>
        <v>1.3</v>
      </c>
      <c r="I352" s="158">
        <f>[1]Climate!G24</f>
        <v>4.4000000000000004</v>
      </c>
      <c r="J352" s="158">
        <f>[1]Climate!H24</f>
        <v>8.4</v>
      </c>
      <c r="K352" s="158">
        <f>[1]Climate!I24</f>
        <v>12.9</v>
      </c>
      <c r="L352" s="158">
        <f>[1]Climate!J24</f>
        <v>16.3</v>
      </c>
      <c r="M352" s="158">
        <f>[1]Climate!K24</f>
        <v>17.600000000000001</v>
      </c>
      <c r="N352" s="158">
        <f>[1]Climate!L24</f>
        <v>17</v>
      </c>
      <c r="O352" s="158">
        <f>[1]Climate!M24</f>
        <v>13.9</v>
      </c>
      <c r="P352" s="158">
        <f>[1]Climate!N24</f>
        <v>9.4</v>
      </c>
      <c r="Q352" s="158">
        <f>[1]Climate!O24</f>
        <v>4.7</v>
      </c>
      <c r="R352" s="158">
        <f>[1]Climate!P24</f>
        <v>1.6</v>
      </c>
      <c r="S352" s="158">
        <f>AVERAGE(G352:R352)</f>
        <v>8.9916666666666689</v>
      </c>
      <c r="T352" s="158"/>
      <c r="U352" s="158"/>
      <c r="V352" s="158"/>
      <c r="W352" s="160"/>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row>
    <row r="353" spans="1:46" hidden="1" x14ac:dyDescent="0.2">
      <c r="A353" s="158"/>
      <c r="B353" s="159"/>
      <c r="C353" s="158"/>
      <c r="D353" s="158"/>
      <c r="E353" s="158"/>
      <c r="F353" s="158" t="s">
        <v>349</v>
      </c>
      <c r="G353" s="158" t="str">
        <f t="shared" ref="G353:R353" si="92">G$388</f>
        <v/>
      </c>
      <c r="H353" s="158" t="str">
        <f t="shared" si="92"/>
        <v/>
      </c>
      <c r="I353" s="158" t="str">
        <f t="shared" si="92"/>
        <v/>
      </c>
      <c r="J353" s="158" t="str">
        <f t="shared" si="92"/>
        <v/>
      </c>
      <c r="K353" s="158" t="str">
        <f t="shared" si="92"/>
        <v/>
      </c>
      <c r="L353" s="158" t="str">
        <f t="shared" si="92"/>
        <v/>
      </c>
      <c r="M353" s="158" t="str">
        <f t="shared" si="92"/>
        <v/>
      </c>
      <c r="N353" s="158" t="str">
        <f t="shared" si="92"/>
        <v/>
      </c>
      <c r="O353" s="158" t="str">
        <f t="shared" si="92"/>
        <v/>
      </c>
      <c r="P353" s="158" t="str">
        <f t="shared" si="92"/>
        <v/>
      </c>
      <c r="Q353" s="158" t="str">
        <f t="shared" si="92"/>
        <v/>
      </c>
      <c r="R353" s="158" t="str">
        <f t="shared" si="92"/>
        <v/>
      </c>
      <c r="S353" s="158">
        <f>SUM(G353:R353)</f>
        <v>0</v>
      </c>
      <c r="T353" s="158"/>
      <c r="U353" s="158"/>
      <c r="V353" s="158"/>
      <c r="W353" s="160"/>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row>
    <row r="354" spans="1:46" hidden="1" x14ac:dyDescent="0.2">
      <c r="A354" s="158"/>
      <c r="B354" s="159"/>
      <c r="C354" s="158"/>
      <c r="D354" s="158"/>
      <c r="E354" s="158"/>
      <c r="F354" s="158"/>
      <c r="G354" s="158"/>
      <c r="H354" s="158"/>
      <c r="I354" s="158"/>
      <c r="J354" s="158"/>
      <c r="K354" s="158"/>
      <c r="L354" s="158"/>
      <c r="M354" s="158"/>
      <c r="N354" s="158"/>
      <c r="O354" s="158"/>
      <c r="P354" s="158"/>
      <c r="Q354" s="158"/>
      <c r="R354" s="158"/>
      <c r="S354" s="158"/>
      <c r="T354" s="158"/>
      <c r="U354" s="158"/>
      <c r="V354" s="158"/>
      <c r="W354" s="160"/>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row>
    <row r="355" spans="1:46" hidden="1" x14ac:dyDescent="0.2">
      <c r="A355" s="158"/>
      <c r="B355" s="159"/>
      <c r="C355" s="158"/>
      <c r="D355" s="158"/>
      <c r="E355" s="158"/>
      <c r="F355" s="158"/>
      <c r="G355" s="317"/>
      <c r="H355" s="158"/>
      <c r="I355" s="158"/>
      <c r="J355" s="158"/>
      <c r="K355" s="158"/>
      <c r="L355" s="158"/>
      <c r="M355" s="158"/>
      <c r="N355" s="158"/>
      <c r="O355" s="158"/>
      <c r="P355" s="158"/>
      <c r="Q355" s="158"/>
      <c r="R355" s="158"/>
      <c r="S355" s="317"/>
      <c r="T355" s="317"/>
      <c r="U355" s="158"/>
      <c r="V355" s="158"/>
      <c r="W355" s="160"/>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row>
    <row r="356" spans="1:46" ht="18" hidden="1" x14ac:dyDescent="0.2">
      <c r="A356" s="158"/>
      <c r="B356" s="318"/>
      <c r="C356" s="158"/>
      <c r="D356" s="158"/>
      <c r="E356" s="158"/>
      <c r="F356" s="158"/>
      <c r="G356" s="317"/>
      <c r="H356" s="158"/>
      <c r="I356" s="158"/>
      <c r="J356" s="158"/>
      <c r="K356" s="158"/>
      <c r="L356" s="158"/>
      <c r="M356" s="158"/>
      <c r="N356" s="158"/>
      <c r="O356" s="158"/>
      <c r="P356" s="158"/>
      <c r="Q356" s="158"/>
      <c r="R356" s="158"/>
      <c r="S356" s="317"/>
      <c r="T356" s="317"/>
      <c r="U356" s="319"/>
      <c r="V356" s="319"/>
      <c r="W356" s="160"/>
      <c r="X356" s="158"/>
      <c r="Y356" s="158"/>
      <c r="Z356" s="158"/>
      <c r="AA356" s="158"/>
      <c r="AB356" s="158"/>
      <c r="AC356" s="158"/>
      <c r="AD356" s="158"/>
      <c r="AE356" s="158"/>
      <c r="AF356" s="158"/>
      <c r="AG356" s="158"/>
      <c r="AH356" s="158"/>
      <c r="AI356" s="158"/>
      <c r="AJ356" s="158"/>
      <c r="AK356" s="317"/>
      <c r="AL356" s="319"/>
      <c r="AM356" s="158"/>
      <c r="AN356" s="158"/>
      <c r="AO356" s="158"/>
      <c r="AP356" s="158"/>
      <c r="AQ356" s="158"/>
      <c r="AR356" s="158"/>
      <c r="AS356" s="158"/>
      <c r="AT356" s="158"/>
    </row>
    <row r="357" spans="1:46" ht="18" hidden="1" x14ac:dyDescent="0.2">
      <c r="A357" s="158"/>
      <c r="B357" s="318"/>
      <c r="C357" s="158"/>
      <c r="D357" s="158"/>
      <c r="E357" s="158"/>
      <c r="F357" s="320" t="s">
        <v>350</v>
      </c>
      <c r="G357" s="158"/>
      <c r="H357" s="158"/>
      <c r="I357" s="158"/>
      <c r="J357" s="158"/>
      <c r="K357" s="158"/>
      <c r="L357" s="158"/>
      <c r="M357" s="158"/>
      <c r="N357" s="158"/>
      <c r="O357" s="158"/>
      <c r="P357" s="158"/>
      <c r="Q357" s="158"/>
      <c r="R357" s="317"/>
      <c r="S357" s="319"/>
      <c r="T357" s="317"/>
      <c r="U357" s="319"/>
      <c r="V357" s="319"/>
      <c r="W357" s="160"/>
      <c r="X357" s="158"/>
      <c r="Y357" s="158"/>
      <c r="Z357" s="158"/>
      <c r="AA357" s="158"/>
      <c r="AB357" s="158"/>
      <c r="AC357" s="158"/>
      <c r="AD357" s="158"/>
      <c r="AE357" s="158"/>
      <c r="AF357" s="158"/>
      <c r="AG357" s="158"/>
      <c r="AH357" s="158"/>
      <c r="AI357" s="158"/>
      <c r="AJ357" s="158"/>
      <c r="AK357" s="317"/>
      <c r="AL357" s="319"/>
      <c r="AM357" s="158"/>
      <c r="AN357" s="158"/>
      <c r="AO357" s="158"/>
      <c r="AP357" s="158"/>
      <c r="AQ357" s="158"/>
      <c r="AR357" s="158"/>
      <c r="AS357" s="158"/>
      <c r="AT357" s="158"/>
    </row>
    <row r="358" spans="1:46" ht="18" hidden="1" x14ac:dyDescent="0.2">
      <c r="A358" s="158"/>
      <c r="B358" s="159"/>
      <c r="C358" s="158"/>
      <c r="D358" s="158"/>
      <c r="E358" s="158"/>
      <c r="F358" s="158" t="s">
        <v>351</v>
      </c>
      <c r="G358" s="158"/>
      <c r="H358" s="158" t="s">
        <v>352</v>
      </c>
      <c r="I358" s="158">
        <v>20</v>
      </c>
      <c r="J358" s="158" t="s">
        <v>353</v>
      </c>
      <c r="K358" s="158">
        <f>PI()/180</f>
        <v>1.7453292519943295E-2</v>
      </c>
      <c r="L358" s="158" t="s">
        <v>354</v>
      </c>
      <c r="M358" s="158">
        <f>[1]Climate!E35</f>
        <v>0.106</v>
      </c>
      <c r="N358" s="158"/>
      <c r="O358" s="158"/>
      <c r="P358" s="158"/>
      <c r="Q358" s="158"/>
      <c r="R358" s="158"/>
      <c r="S358" s="158"/>
      <c r="T358" s="317"/>
      <c r="U358" s="158"/>
      <c r="V358" s="158"/>
      <c r="W358" s="160"/>
      <c r="X358" s="321" t="s">
        <v>355</v>
      </c>
      <c r="Y358" s="158"/>
      <c r="Z358" s="158"/>
      <c r="AA358" s="158"/>
      <c r="AB358" s="158"/>
      <c r="AC358" s="158"/>
      <c r="AD358" s="158"/>
      <c r="AE358" s="158"/>
      <c r="AF358" s="158"/>
      <c r="AG358" s="158"/>
      <c r="AH358" s="158"/>
      <c r="AI358" s="158"/>
      <c r="AJ358" s="158"/>
      <c r="AK358" s="317"/>
      <c r="AL358" s="319"/>
      <c r="AM358" s="158"/>
      <c r="AN358" s="158"/>
      <c r="AO358" s="158"/>
      <c r="AP358" s="158"/>
      <c r="AQ358" s="158"/>
      <c r="AR358" s="158"/>
      <c r="AS358" s="158"/>
      <c r="AT358" s="158"/>
    </row>
    <row r="359" spans="1:46" ht="30" hidden="1" x14ac:dyDescent="0.4">
      <c r="A359" s="158"/>
      <c r="B359" s="159"/>
      <c r="C359" s="158"/>
      <c r="D359" s="158"/>
      <c r="E359" s="158"/>
      <c r="F359" s="322" t="s">
        <v>356</v>
      </c>
      <c r="G359" s="322" t="s">
        <v>357</v>
      </c>
      <c r="H359" s="158"/>
      <c r="I359" s="158"/>
      <c r="J359" s="158"/>
      <c r="K359" s="158"/>
      <c r="L359" s="158"/>
      <c r="M359" s="158"/>
      <c r="N359" s="158"/>
      <c r="O359" s="158"/>
      <c r="P359" s="158"/>
      <c r="Q359" s="158"/>
      <c r="R359" s="158"/>
      <c r="S359" s="158"/>
      <c r="T359" s="317"/>
      <c r="U359" s="158"/>
      <c r="V359" s="158"/>
      <c r="W359" s="160"/>
      <c r="X359" s="322" t="s">
        <v>358</v>
      </c>
      <c r="Y359" s="323"/>
      <c r="Z359" s="322"/>
      <c r="AA359" s="158" t="s">
        <v>359</v>
      </c>
      <c r="AB359" s="158">
        <f>PI()/180</f>
        <v>1.7453292519943295E-2</v>
      </c>
      <c r="AC359" s="324" t="s">
        <v>245</v>
      </c>
      <c r="AD359" s="325" t="s">
        <v>241</v>
      </c>
      <c r="AE359" s="325"/>
      <c r="AF359" s="325" t="s">
        <v>245</v>
      </c>
      <c r="AG359" s="325" t="s">
        <v>241</v>
      </c>
      <c r="AH359" s="326"/>
      <c r="AI359" s="323"/>
      <c r="AJ359" s="322" t="s">
        <v>360</v>
      </c>
      <c r="AK359" s="158"/>
      <c r="AL359" s="322"/>
      <c r="AM359" s="158" t="s">
        <v>359</v>
      </c>
      <c r="AN359" s="158">
        <f>PI()/180</f>
        <v>1.7453292519943295E-2</v>
      </c>
      <c r="AO359" s="324" t="s">
        <v>245</v>
      </c>
      <c r="AP359" s="325" t="s">
        <v>241</v>
      </c>
      <c r="AQ359" s="325"/>
      <c r="AR359" s="325" t="s">
        <v>245</v>
      </c>
      <c r="AS359" s="325" t="s">
        <v>241</v>
      </c>
      <c r="AT359" s="326"/>
    </row>
    <row r="360" spans="1:46" hidden="1" x14ac:dyDescent="0.2">
      <c r="A360" s="158"/>
      <c r="B360" s="159"/>
      <c r="C360" s="158"/>
      <c r="D360" s="158"/>
      <c r="E360" s="158"/>
      <c r="F360" s="158"/>
      <c r="G360" s="322">
        <v>1</v>
      </c>
      <c r="H360" s="322">
        <f t="shared" ref="H360:R360" si="93">G360+1</f>
        <v>2</v>
      </c>
      <c r="I360" s="322">
        <f t="shared" si="93"/>
        <v>3</v>
      </c>
      <c r="J360" s="322">
        <f t="shared" si="93"/>
        <v>4</v>
      </c>
      <c r="K360" s="322">
        <f t="shared" si="93"/>
        <v>5</v>
      </c>
      <c r="L360" s="322">
        <f t="shared" si="93"/>
        <v>6</v>
      </c>
      <c r="M360" s="322">
        <f t="shared" si="93"/>
        <v>7</v>
      </c>
      <c r="N360" s="322">
        <f t="shared" si="93"/>
        <v>8</v>
      </c>
      <c r="O360" s="322">
        <f t="shared" si="93"/>
        <v>9</v>
      </c>
      <c r="P360" s="322">
        <f t="shared" si="93"/>
        <v>10</v>
      </c>
      <c r="Q360" s="322">
        <f t="shared" si="93"/>
        <v>11</v>
      </c>
      <c r="R360" s="322">
        <f t="shared" si="93"/>
        <v>12</v>
      </c>
      <c r="S360" s="158"/>
      <c r="T360" s="317"/>
      <c r="U360" s="158"/>
      <c r="V360" s="158"/>
      <c r="W360" s="160"/>
      <c r="X360" s="158"/>
      <c r="Y360" s="327"/>
      <c r="Z360" s="324"/>
      <c r="AA360" s="325" t="s">
        <v>361</v>
      </c>
      <c r="AB360" s="326"/>
      <c r="AC360" s="328">
        <v>1.1953348352380402E-2</v>
      </c>
      <c r="AD360" s="158">
        <v>-0.26199747481626184</v>
      </c>
      <c r="AE360" s="158">
        <v>90</v>
      </c>
      <c r="AF360" s="158">
        <v>6.4022784193207836E-4</v>
      </c>
      <c r="AG360" s="158">
        <v>9.9820235319462214E-2</v>
      </c>
      <c r="AH360" s="329">
        <v>90</v>
      </c>
      <c r="AI360" s="327"/>
      <c r="AJ360" s="158"/>
      <c r="AK360" s="158"/>
      <c r="AL360" s="324"/>
      <c r="AM360" s="325" t="s">
        <v>361</v>
      </c>
      <c r="AN360" s="326"/>
      <c r="AO360" s="328">
        <v>1.1087353657277796E-2</v>
      </c>
      <c r="AP360" s="158">
        <v>0.24526666635546435</v>
      </c>
      <c r="AQ360" s="158">
        <v>90</v>
      </c>
      <c r="AR360" s="158">
        <v>1.9420641839720431E-2</v>
      </c>
      <c r="AS360" s="158">
        <v>-0.36331154561631929</v>
      </c>
      <c r="AT360" s="329">
        <v>15</v>
      </c>
    </row>
    <row r="361" spans="1:46" hidden="1" x14ac:dyDescent="0.2">
      <c r="A361" s="158"/>
      <c r="B361" s="159"/>
      <c r="C361" s="158"/>
      <c r="D361" s="158"/>
      <c r="E361" s="158"/>
      <c r="F361" s="158"/>
      <c r="G361" s="158"/>
      <c r="H361" s="158"/>
      <c r="I361" s="158"/>
      <c r="J361" s="158"/>
      <c r="K361" s="158"/>
      <c r="L361" s="158"/>
      <c r="M361" s="158"/>
      <c r="N361" s="158"/>
      <c r="O361" s="158"/>
      <c r="P361" s="158"/>
      <c r="Q361" s="158"/>
      <c r="R361" s="158"/>
      <c r="S361" s="158"/>
      <c r="T361" s="317"/>
      <c r="U361" s="158"/>
      <c r="V361" s="158"/>
      <c r="W361" s="160"/>
      <c r="X361" s="158"/>
      <c r="Y361" s="158"/>
      <c r="Z361" s="328"/>
      <c r="AA361" s="158" t="s">
        <v>362</v>
      </c>
      <c r="AB361" s="329" t="s">
        <v>238</v>
      </c>
      <c r="AC361" s="328">
        <v>1.1953348352380402E-2</v>
      </c>
      <c r="AD361" s="158">
        <v>-0.26199747481626184</v>
      </c>
      <c r="AE361" s="158"/>
      <c r="AF361" s="158">
        <v>6.4022784193207836E-4</v>
      </c>
      <c r="AG361" s="158">
        <v>9.9820235319462214E-2</v>
      </c>
      <c r="AH361" s="329"/>
      <c r="AI361" s="158"/>
      <c r="AJ361" s="158"/>
      <c r="AK361" s="158"/>
      <c r="AL361" s="328"/>
      <c r="AM361" s="158" t="s">
        <v>362</v>
      </c>
      <c r="AN361" s="329" t="s">
        <v>238</v>
      </c>
      <c r="AO361" s="328">
        <v>1.1087353657277796E-2</v>
      </c>
      <c r="AP361" s="158">
        <v>0.24526666635546435</v>
      </c>
      <c r="AQ361" s="158"/>
      <c r="AR361" s="158">
        <v>-6.718819681462161E-3</v>
      </c>
      <c r="AS361" s="158">
        <v>7.4358675761283771E-2</v>
      </c>
      <c r="AT361" s="329">
        <v>90</v>
      </c>
    </row>
    <row r="362" spans="1:46" hidden="1" x14ac:dyDescent="0.2">
      <c r="A362" s="158"/>
      <c r="B362" s="159"/>
      <c r="C362" s="158"/>
      <c r="D362" s="158"/>
      <c r="E362" s="158"/>
      <c r="F362" s="330" t="str">
        <f>[1]Climate!D25</f>
        <v>Radiation North</v>
      </c>
      <c r="G362" s="330">
        <f>[1]Climate!E25</f>
        <v>10</v>
      </c>
      <c r="H362" s="330">
        <f>[1]Climate!F25</f>
        <v>15</v>
      </c>
      <c r="I362" s="330">
        <f>[1]Climate!G25</f>
        <v>26</v>
      </c>
      <c r="J362" s="330">
        <f>[1]Climate!H25</f>
        <v>37</v>
      </c>
      <c r="K362" s="330">
        <f>[1]Climate!I25</f>
        <v>50</v>
      </c>
      <c r="L362" s="330">
        <f>[1]Climate!J25</f>
        <v>55</v>
      </c>
      <c r="M362" s="330">
        <f>[1]Climate!K25</f>
        <v>55</v>
      </c>
      <c r="N362" s="330">
        <f>[1]Climate!L25</f>
        <v>44</v>
      </c>
      <c r="O362" s="330">
        <f>[1]Climate!M25</f>
        <v>30</v>
      </c>
      <c r="P362" s="330">
        <f>[1]Climate!N25</f>
        <v>18</v>
      </c>
      <c r="Q362" s="330">
        <f>[1]Climate!O25</f>
        <v>10</v>
      </c>
      <c r="R362" s="330">
        <f>[1]Climate!P25</f>
        <v>7</v>
      </c>
      <c r="S362" s="158"/>
      <c r="T362" s="317"/>
      <c r="U362" s="158"/>
      <c r="V362" s="158"/>
      <c r="W362" s="160"/>
      <c r="X362" s="158"/>
      <c r="Y362" s="158"/>
      <c r="Z362" s="328" t="s">
        <v>363</v>
      </c>
      <c r="AA362" s="158">
        <f>IF(H327&lt;=$AE$360,$AC$360*H327+$AD$360,$AC$361*H327+$AD$361)</f>
        <v>0.35122124900920521</v>
      </c>
      <c r="AB362" s="329">
        <f>IF(H327&lt;=$AH$360,$AF$360*H327^2+$AG$360,$AF$361*H327+$AG$361)</f>
        <v>1.7847671326705037</v>
      </c>
      <c r="AC362" s="328">
        <v>1.476536037986512E-3</v>
      </c>
      <c r="AD362" s="158">
        <v>0.49084860211026732</v>
      </c>
      <c r="AE362" s="158">
        <v>90</v>
      </c>
      <c r="AF362" s="158">
        <v>6.3964052469070304E-3</v>
      </c>
      <c r="AG362" s="158">
        <v>0.27619296292944795</v>
      </c>
      <c r="AH362" s="329">
        <v>90</v>
      </c>
      <c r="AI362" s="158"/>
      <c r="AJ362" s="158"/>
      <c r="AK362" s="158"/>
      <c r="AL362" s="328" t="s">
        <v>363</v>
      </c>
      <c r="AM362" s="158">
        <f>IF(H327&lt;=$AQ$360,$AO$360*H327+$AP$360,$AO$361*H327+$AP$361)</f>
        <v>0.81405899632747258</v>
      </c>
      <c r="AN362" s="329">
        <f>IF(H327&lt;=$AT$360,$AR$360*H327+$AS$360,$AR$361*H327+$AS$361)</f>
        <v>-0.27032349271740652</v>
      </c>
      <c r="AO362" s="328">
        <v>-3.5781100327875529E-4</v>
      </c>
      <c r="AP362" s="158">
        <v>0.43973753607093846</v>
      </c>
      <c r="AQ362" s="158">
        <v>90</v>
      </c>
      <c r="AR362" s="158">
        <v>-1.8923171163629567E-3</v>
      </c>
      <c r="AS362" s="158">
        <v>-0.25147882786208614</v>
      </c>
      <c r="AT362" s="329">
        <v>90</v>
      </c>
    </row>
    <row r="363" spans="1:46" hidden="1" x14ac:dyDescent="0.2">
      <c r="A363" s="158"/>
      <c r="B363" s="159"/>
      <c r="C363" s="158"/>
      <c r="D363" s="158"/>
      <c r="E363" s="158"/>
      <c r="F363" s="330" t="str">
        <f>[1]Climate!D26</f>
        <v>Radiation East</v>
      </c>
      <c r="G363" s="330">
        <f>[1]Climate!E26</f>
        <v>13</v>
      </c>
      <c r="H363" s="330">
        <f>[1]Climate!F26</f>
        <v>26</v>
      </c>
      <c r="I363" s="330">
        <f>[1]Climate!G26</f>
        <v>41</v>
      </c>
      <c r="J363" s="330">
        <f>[1]Climate!H26</f>
        <v>67</v>
      </c>
      <c r="K363" s="330">
        <f>[1]Climate!I26</f>
        <v>83</v>
      </c>
      <c r="L363" s="330">
        <f>[1]Climate!J26</f>
        <v>81</v>
      </c>
      <c r="M363" s="330">
        <f>[1]Climate!K26</f>
        <v>83</v>
      </c>
      <c r="N363" s="330">
        <f>[1]Climate!L26</f>
        <v>75</v>
      </c>
      <c r="O363" s="330">
        <f>[1]Climate!M26</f>
        <v>52</v>
      </c>
      <c r="P363" s="330">
        <f>[1]Climate!N26</f>
        <v>32</v>
      </c>
      <c r="Q363" s="330">
        <f>[1]Climate!O26</f>
        <v>15</v>
      </c>
      <c r="R363" s="330">
        <f>[1]Climate!P26</f>
        <v>9</v>
      </c>
      <c r="S363" s="158"/>
      <c r="T363" s="317"/>
      <c r="U363" s="158"/>
      <c r="V363" s="158"/>
      <c r="W363" s="160"/>
      <c r="X363" s="158"/>
      <c r="Y363" s="158"/>
      <c r="Z363" s="328" t="s">
        <v>364</v>
      </c>
      <c r="AA363" s="158">
        <f>IF(H327&lt;=$AE$362,$AC$362*H327+$AD$362,$AC$363*H327+$AD$363)</f>
        <v>0.56659637739501334</v>
      </c>
      <c r="AB363" s="329">
        <f>IF(H327&lt;=$AH$362,$AF$362*H327+$AG$362,$AF$363*H327+$AG$363)</f>
        <v>0.60433494850102554</v>
      </c>
      <c r="AC363" s="328">
        <v>1.476536037986512E-3</v>
      </c>
      <c r="AD363" s="158">
        <v>0.49084860211026732</v>
      </c>
      <c r="AE363" s="158"/>
      <c r="AF363" s="158">
        <v>6.3964052469070304E-3</v>
      </c>
      <c r="AG363" s="158">
        <v>0.27619296292944795</v>
      </c>
      <c r="AH363" s="329"/>
      <c r="AI363" s="158"/>
      <c r="AJ363" s="158"/>
      <c r="AK363" s="158"/>
      <c r="AL363" s="328" t="s">
        <v>364</v>
      </c>
      <c r="AM363" s="158">
        <f>IF(H327&lt;=$AQ$362,$AO$362*H327+$AP$362,$AO$363*H327+$AP$363)</f>
        <v>0.42138147379173502</v>
      </c>
      <c r="AN363" s="329">
        <f>IF(H327&lt;=$AT$362,$AR$362*H327+$AS$362,$AR$363*H327+$AS$363)</f>
        <v>-0.34855658824862218</v>
      </c>
      <c r="AO363" s="328">
        <v>-3.5781100327875529E-4</v>
      </c>
      <c r="AP363" s="158">
        <v>0.43973753607093846</v>
      </c>
      <c r="AQ363" s="158"/>
      <c r="AR363" s="158">
        <v>-1.8923171163629567E-3</v>
      </c>
      <c r="AS363" s="158">
        <v>-0.25147882786208614</v>
      </c>
      <c r="AT363" s="329"/>
    </row>
    <row r="364" spans="1:46" hidden="1" x14ac:dyDescent="0.2">
      <c r="A364" s="158"/>
      <c r="B364" s="159"/>
      <c r="C364" s="158"/>
      <c r="D364" s="158"/>
      <c r="E364" s="158"/>
      <c r="F364" s="330" t="str">
        <f>[1]Climate!D27</f>
        <v>Radiation South</v>
      </c>
      <c r="G364" s="330">
        <f>[1]Climate!E27</f>
        <v>29</v>
      </c>
      <c r="H364" s="330">
        <f>[1]Climate!F27</f>
        <v>59</v>
      </c>
      <c r="I364" s="330">
        <f>[1]Climate!G27</f>
        <v>66</v>
      </c>
      <c r="J364" s="330">
        <f>[1]Climate!H27</f>
        <v>83</v>
      </c>
      <c r="K364" s="330">
        <f>[1]Climate!I27</f>
        <v>85</v>
      </c>
      <c r="L364" s="330">
        <f>[1]Climate!J27</f>
        <v>76</v>
      </c>
      <c r="M364" s="330">
        <f>[1]Climate!K27</f>
        <v>80</v>
      </c>
      <c r="N364" s="330">
        <f>[1]Climate!L27</f>
        <v>86</v>
      </c>
      <c r="O364" s="330">
        <f>[1]Climate!M27</f>
        <v>80</v>
      </c>
      <c r="P364" s="330">
        <f>[1]Climate!N27</f>
        <v>63</v>
      </c>
      <c r="Q364" s="330">
        <f>[1]Climate!O27</f>
        <v>32</v>
      </c>
      <c r="R364" s="330">
        <f>[1]Climate!P27</f>
        <v>21</v>
      </c>
      <c r="S364" s="158"/>
      <c r="T364" s="317"/>
      <c r="U364" s="158"/>
      <c r="V364" s="158"/>
      <c r="W364" s="160"/>
      <c r="X364" s="158"/>
      <c r="Y364" s="158"/>
      <c r="Z364" s="331" t="s">
        <v>365</v>
      </c>
      <c r="AA364" s="332">
        <f>IF(H327&lt;=$AE$364,$AC$364*H327+$AD$364,$AC$365*H327+$AD$365)</f>
        <v>0.81663649148490502</v>
      </c>
      <c r="AB364" s="333">
        <f>IF(H327&lt;=$AH$364,$AF$364*H327+$AG$364,$AF$365*H327+$AG$365)</f>
        <v>0.49934913426984767</v>
      </c>
      <c r="AC364" s="328">
        <v>-1.3075626952359747E-3</v>
      </c>
      <c r="AD364" s="158">
        <v>0.88371576531320573</v>
      </c>
      <c r="AE364" s="158">
        <v>90</v>
      </c>
      <c r="AF364" s="158">
        <v>5.6353488026687076E-4</v>
      </c>
      <c r="AG364" s="158">
        <v>0.47043923137727695</v>
      </c>
      <c r="AH364" s="329">
        <v>90</v>
      </c>
      <c r="AI364" s="158"/>
      <c r="AJ364" s="158"/>
      <c r="AK364" s="158"/>
      <c r="AL364" s="331" t="s">
        <v>365</v>
      </c>
      <c r="AM364" s="332">
        <f>IF(H327&lt;=$AQ$364,$AO$364*H327+$AP$364,$AO$365*H327+$AP$365)</f>
        <v>0.15139452184232538</v>
      </c>
      <c r="AN364" s="333">
        <f>IF(H327&lt;=$AT$364,$AR$364*H327+$AS$364,$AR$365*H327+$AS$365)</f>
        <v>-0.29552017822586157</v>
      </c>
      <c r="AO364" s="328">
        <v>-2.1768375324438191E-2</v>
      </c>
      <c r="AP364" s="158">
        <v>0.81389146757531972</v>
      </c>
      <c r="AQ364" s="158">
        <v>30</v>
      </c>
      <c r="AR364" s="158">
        <v>7.1118355208185796E-3</v>
      </c>
      <c r="AS364" s="158">
        <v>-0.1835336484274932</v>
      </c>
      <c r="AT364" s="329">
        <v>15</v>
      </c>
    </row>
    <row r="365" spans="1:46" hidden="1" x14ac:dyDescent="0.2">
      <c r="A365" s="158"/>
      <c r="B365" s="159"/>
      <c r="C365" s="158"/>
      <c r="D365" s="158"/>
      <c r="E365" s="158"/>
      <c r="F365" s="330" t="str">
        <f>[1]Climate!D28</f>
        <v>Radiation West</v>
      </c>
      <c r="G365" s="330">
        <f>[1]Climate!E28</f>
        <v>14</v>
      </c>
      <c r="H365" s="330">
        <f>[1]Climate!F28</f>
        <v>28</v>
      </c>
      <c r="I365" s="330">
        <f>[1]Climate!G28</f>
        <v>44</v>
      </c>
      <c r="J365" s="330">
        <f>[1]Climate!H28</f>
        <v>66</v>
      </c>
      <c r="K365" s="330">
        <f>[1]Climate!I28</f>
        <v>82</v>
      </c>
      <c r="L365" s="330">
        <f>[1]Climate!J28</f>
        <v>80</v>
      </c>
      <c r="M365" s="330">
        <f>[1]Climate!K28</f>
        <v>83</v>
      </c>
      <c r="N365" s="330">
        <f>[1]Climate!L28</f>
        <v>73</v>
      </c>
      <c r="O365" s="330">
        <f>[1]Climate!M28</f>
        <v>55</v>
      </c>
      <c r="P365" s="330">
        <f>[1]Climate!N28</f>
        <v>34</v>
      </c>
      <c r="Q365" s="330">
        <f>[1]Climate!O28</f>
        <v>16</v>
      </c>
      <c r="R365" s="330">
        <f>[1]Climate!P28</f>
        <v>10</v>
      </c>
      <c r="S365" s="158"/>
      <c r="T365" s="317"/>
      <c r="U365" s="158"/>
      <c r="V365" s="158"/>
      <c r="W365" s="160"/>
      <c r="X365" s="158"/>
      <c r="Y365" s="158"/>
      <c r="Z365" s="158"/>
      <c r="AA365" s="158"/>
      <c r="AB365" s="158"/>
      <c r="AC365" s="331">
        <v>-1.3075626952359747E-3</v>
      </c>
      <c r="AD365" s="332">
        <v>0.88371576531320573</v>
      </c>
      <c r="AE365" s="332"/>
      <c r="AF365" s="332">
        <v>5.6353488026687076E-4</v>
      </c>
      <c r="AG365" s="332">
        <v>0.47043923137727695</v>
      </c>
      <c r="AH365" s="333"/>
      <c r="AI365" s="158"/>
      <c r="AJ365" s="158"/>
      <c r="AK365" s="158"/>
      <c r="AL365" s="158"/>
      <c r="AM365" s="158"/>
      <c r="AN365" s="158"/>
      <c r="AO365" s="331">
        <v>1.7763638261344345E-3</v>
      </c>
      <c r="AP365" s="332">
        <v>6.0265281197802764E-2</v>
      </c>
      <c r="AQ365" s="332">
        <v>90</v>
      </c>
      <c r="AR365" s="332">
        <v>-6.5130761929283361E-3</v>
      </c>
      <c r="AS365" s="332">
        <v>3.8607143547555012E-2</v>
      </c>
      <c r="AT365" s="333">
        <v>90</v>
      </c>
    </row>
    <row r="366" spans="1:46" hidden="1" x14ac:dyDescent="0.2">
      <c r="A366" s="158"/>
      <c r="B366" s="159"/>
      <c r="C366" s="158"/>
      <c r="D366" s="158"/>
      <c r="E366" s="158"/>
      <c r="F366" s="330" t="str">
        <f>[1]Climate!D29</f>
        <v>Horizontal radiation</v>
      </c>
      <c r="G366" s="330">
        <f>[1]Climate!E29</f>
        <v>21</v>
      </c>
      <c r="H366" s="330">
        <f>[1]Climate!F29</f>
        <v>40</v>
      </c>
      <c r="I366" s="330">
        <f>[1]Climate!G29</f>
        <v>65</v>
      </c>
      <c r="J366" s="330">
        <f>[1]Climate!H29</f>
        <v>108</v>
      </c>
      <c r="K366" s="330">
        <f>[1]Climate!I29</f>
        <v>142</v>
      </c>
      <c r="L366" s="330">
        <f>[1]Climate!J29</f>
        <v>141</v>
      </c>
      <c r="M366" s="330">
        <f>[1]Climate!K29</f>
        <v>144</v>
      </c>
      <c r="N366" s="330">
        <f>[1]Climate!L29</f>
        <v>126</v>
      </c>
      <c r="O366" s="330">
        <f>[1]Climate!M29</f>
        <v>87</v>
      </c>
      <c r="P366" s="330">
        <f>[1]Climate!N29</f>
        <v>50</v>
      </c>
      <c r="Q366" s="330">
        <f>[1]Climate!O29</f>
        <v>23</v>
      </c>
      <c r="R366" s="330">
        <f>[1]Climate!P29</f>
        <v>15</v>
      </c>
      <c r="S366" s="158"/>
      <c r="T366" s="317"/>
      <c r="U366" s="158"/>
      <c r="V366" s="158"/>
      <c r="W366" s="160"/>
      <c r="X366" s="158"/>
      <c r="Y366" s="158"/>
      <c r="Z366" s="324"/>
      <c r="AA366" s="325" t="s">
        <v>366</v>
      </c>
      <c r="AB366" s="326"/>
      <c r="AC366" s="324" t="s">
        <v>245</v>
      </c>
      <c r="AD366" s="325" t="s">
        <v>241</v>
      </c>
      <c r="AE366" s="325"/>
      <c r="AF366" s="325"/>
      <c r="AG366" s="325"/>
      <c r="AH366" s="326"/>
      <c r="AI366" s="158"/>
      <c r="AJ366" s="158"/>
      <c r="AK366" s="158"/>
      <c r="AL366" s="324"/>
      <c r="AM366" s="325" t="s">
        <v>366</v>
      </c>
      <c r="AN366" s="326"/>
      <c r="AO366" s="324" t="s">
        <v>245</v>
      </c>
      <c r="AP366" s="325" t="s">
        <v>241</v>
      </c>
      <c r="AQ366" s="325"/>
      <c r="AR366" s="325"/>
      <c r="AS366" s="325"/>
      <c r="AT366" s="326"/>
    </row>
    <row r="367" spans="1:46" hidden="1" x14ac:dyDescent="0.2">
      <c r="A367" s="158"/>
      <c r="B367" s="159"/>
      <c r="C367" s="158"/>
      <c r="D367" s="158"/>
      <c r="E367" s="158"/>
      <c r="F367" s="158" t="s">
        <v>367</v>
      </c>
      <c r="G367" s="158">
        <f t="shared" ref="G367:R367" si="94">G366*$M$358</f>
        <v>2.226</v>
      </c>
      <c r="H367" s="158">
        <f t="shared" si="94"/>
        <v>4.24</v>
      </c>
      <c r="I367" s="158">
        <f t="shared" si="94"/>
        <v>6.89</v>
      </c>
      <c r="J367" s="158">
        <f t="shared" si="94"/>
        <v>11.448</v>
      </c>
      <c r="K367" s="158">
        <f t="shared" si="94"/>
        <v>15.052</v>
      </c>
      <c r="L367" s="158">
        <f t="shared" si="94"/>
        <v>14.946</v>
      </c>
      <c r="M367" s="158">
        <f t="shared" si="94"/>
        <v>15.263999999999999</v>
      </c>
      <c r="N367" s="158">
        <f t="shared" si="94"/>
        <v>13.356</v>
      </c>
      <c r="O367" s="158">
        <f t="shared" si="94"/>
        <v>9.2219999999999995</v>
      </c>
      <c r="P367" s="158">
        <f t="shared" si="94"/>
        <v>5.3</v>
      </c>
      <c r="Q367" s="158">
        <f t="shared" si="94"/>
        <v>2.4379999999999997</v>
      </c>
      <c r="R367" s="158">
        <f t="shared" si="94"/>
        <v>1.5899999999999999</v>
      </c>
      <c r="S367" s="158"/>
      <c r="T367" s="317"/>
      <c r="U367" s="158"/>
      <c r="V367" s="158"/>
      <c r="W367" s="160"/>
      <c r="X367" s="158"/>
      <c r="Y367" s="158"/>
      <c r="Z367" s="328"/>
      <c r="AA367" s="158" t="s">
        <v>362</v>
      </c>
      <c r="AB367" s="329" t="s">
        <v>238</v>
      </c>
      <c r="AC367" s="328">
        <v>-1.5320157451270313E-3</v>
      </c>
      <c r="AD367" s="158">
        <v>0.15105765980870897</v>
      </c>
      <c r="AE367" s="158">
        <v>90</v>
      </c>
      <c r="AF367" s="158">
        <v>2.4999999999999999E-7</v>
      </c>
      <c r="AG367" s="158">
        <v>0.66270663754736892</v>
      </c>
      <c r="AH367" s="329">
        <v>90</v>
      </c>
      <c r="AI367" s="158"/>
      <c r="AJ367" s="158"/>
      <c r="AK367" s="158"/>
      <c r="AL367" s="328"/>
      <c r="AM367" s="158" t="s">
        <v>362</v>
      </c>
      <c r="AN367" s="329" t="s">
        <v>238</v>
      </c>
      <c r="AO367" s="328">
        <v>-5.4974558955952898E-3</v>
      </c>
      <c r="AP367" s="158">
        <v>0.59156278583789668</v>
      </c>
      <c r="AQ367" s="158">
        <v>15</v>
      </c>
      <c r="AR367" s="158">
        <v>3.4365418641247134E-2</v>
      </c>
      <c r="AS367" s="158">
        <v>-1.4973023970978698</v>
      </c>
      <c r="AT367" s="329">
        <v>30</v>
      </c>
    </row>
    <row r="368" spans="1:46" hidden="1" x14ac:dyDescent="0.2">
      <c r="A368" s="158"/>
      <c r="B368" s="159"/>
      <c r="C368" s="158"/>
      <c r="D368" s="158"/>
      <c r="E368" s="158"/>
      <c r="F368" s="158"/>
      <c r="G368" s="158"/>
      <c r="H368" s="158"/>
      <c r="I368" s="158"/>
      <c r="J368" s="158"/>
      <c r="K368" s="158"/>
      <c r="L368" s="158"/>
      <c r="M368" s="158"/>
      <c r="N368" s="158"/>
      <c r="O368" s="158"/>
      <c r="P368" s="158"/>
      <c r="Q368" s="158"/>
      <c r="R368" s="158"/>
      <c r="S368" s="158"/>
      <c r="T368" s="317"/>
      <c r="U368" s="158"/>
      <c r="V368" s="158"/>
      <c r="W368" s="160"/>
      <c r="X368" s="158"/>
      <c r="Y368" s="158"/>
      <c r="Z368" s="328" t="s">
        <v>363</v>
      </c>
      <c r="AA368" s="158">
        <f>IF(H327&lt;=$AE$367,$AC$367*H327+$AD$367,$AC$368*H327+$AD$368)</f>
        <v>7.2463720067947129E-2</v>
      </c>
      <c r="AB368" s="329">
        <f>IF(H327&lt;=$AH$367,$AF$367*H327^4+$AG$367,$AF$368*H327+$AG$368)</f>
        <v>2.3942897112169552</v>
      </c>
      <c r="AC368" s="328">
        <v>-1.5320157451270313E-3</v>
      </c>
      <c r="AD368" s="158">
        <v>0.15105765980870897</v>
      </c>
      <c r="AE368" s="158"/>
      <c r="AF368" s="158">
        <v>2.4999999999999999E-7</v>
      </c>
      <c r="AG368" s="158">
        <v>0.66270663754736892</v>
      </c>
      <c r="AH368" s="329"/>
      <c r="AI368" s="158"/>
      <c r="AJ368" s="158"/>
      <c r="AK368" s="158"/>
      <c r="AL368" s="328" t="s">
        <v>363</v>
      </c>
      <c r="AM368" s="158">
        <f>IF(H327&lt;=$AQ$367,$AO$367*H327+$AP$367,$AO$368*H327+$AP$368)</f>
        <v>0.85427567574282637</v>
      </c>
      <c r="AN368" s="329">
        <f>IF(H327&lt;=$AT$367,$AR$367*H327+$AS$367,$AR$368*H327+$AS$368)</f>
        <v>-0.44670440508408527</v>
      </c>
      <c r="AO368" s="328">
        <v>9.2458543394668535E-3</v>
      </c>
      <c r="AP368" s="158">
        <v>0.3799541022738373</v>
      </c>
      <c r="AQ368" s="158">
        <v>90</v>
      </c>
      <c r="AR368" s="158">
        <v>-7.993084161015386E-3</v>
      </c>
      <c r="AS368" s="158">
        <v>-3.6651194539834966E-2</v>
      </c>
      <c r="AT368" s="329">
        <v>90</v>
      </c>
    </row>
    <row r="369" spans="1:46" hidden="1" x14ac:dyDescent="0.2">
      <c r="A369" s="158"/>
      <c r="B369" s="159"/>
      <c r="C369" s="158"/>
      <c r="D369" s="158"/>
      <c r="E369" s="317" t="s">
        <v>368</v>
      </c>
      <c r="F369" s="158" t="s">
        <v>369</v>
      </c>
      <c r="G369" s="158">
        <f t="shared" ref="G369:R369" si="95">(G366+G367)/4+(G365+G363)/4</f>
        <v>12.5565</v>
      </c>
      <c r="H369" s="158">
        <f t="shared" si="95"/>
        <v>24.560000000000002</v>
      </c>
      <c r="I369" s="158">
        <f t="shared" si="95"/>
        <v>39.222499999999997</v>
      </c>
      <c r="J369" s="158">
        <f t="shared" si="95"/>
        <v>63.112000000000002</v>
      </c>
      <c r="K369" s="158">
        <f t="shared" si="95"/>
        <v>80.513000000000005</v>
      </c>
      <c r="L369" s="158">
        <f t="shared" si="95"/>
        <v>79.236500000000007</v>
      </c>
      <c r="M369" s="158">
        <f t="shared" si="95"/>
        <v>81.316000000000003</v>
      </c>
      <c r="N369" s="158">
        <f t="shared" si="95"/>
        <v>71.838999999999999</v>
      </c>
      <c r="O369" s="158">
        <f t="shared" si="95"/>
        <v>50.805499999999995</v>
      </c>
      <c r="P369" s="158">
        <f t="shared" si="95"/>
        <v>30.324999999999999</v>
      </c>
      <c r="Q369" s="158">
        <f t="shared" si="95"/>
        <v>14.109500000000001</v>
      </c>
      <c r="R369" s="158">
        <f t="shared" si="95"/>
        <v>8.8975000000000009</v>
      </c>
      <c r="S369" s="158"/>
      <c r="T369" s="317"/>
      <c r="U369" s="158"/>
      <c r="V369" s="158"/>
      <c r="W369" s="160"/>
      <c r="X369" s="158"/>
      <c r="Y369" s="158"/>
      <c r="Z369" s="328" t="s">
        <v>364</v>
      </c>
      <c r="AA369" s="158">
        <f>IF(H327&lt;=$AE$369,$AC$369*H327+$AD$369,$AC$372*H327+$AD$372)</f>
        <v>0.82105208288194209</v>
      </c>
      <c r="AB369" s="329">
        <f>IF(H327&lt;=$AH$369,$AF$369*H327+$AG$369,$AF$372*H327+$AG$372)</f>
        <v>-1.1772236380332175</v>
      </c>
      <c r="AC369" s="328">
        <v>1.0817999549110266E-3</v>
      </c>
      <c r="AD369" s="158">
        <v>0.76555466339505152</v>
      </c>
      <c r="AE369" s="158">
        <v>90</v>
      </c>
      <c r="AF369" s="158">
        <v>-9.5713078073730497E-3</v>
      </c>
      <c r="AG369" s="158">
        <v>-0.68620597620717261</v>
      </c>
      <c r="AH369" s="329">
        <v>90</v>
      </c>
      <c r="AI369" s="158"/>
      <c r="AJ369" s="158"/>
      <c r="AK369" s="158"/>
      <c r="AL369" s="328" t="s">
        <v>364</v>
      </c>
      <c r="AM369" s="158">
        <f>IF(H327&lt;=$AQ$369,$AO$369*H327+$AP$369,$AO$372*H327+$AP$372)</f>
        <v>0.79923565094135407</v>
      </c>
      <c r="AN369" s="329">
        <f>IF(H327&lt;=$AT$369,$AR$369*H327+$AS$369,$AR$372*H327+$AS$372)</f>
        <v>-0.90350121946323136</v>
      </c>
      <c r="AO369" s="328">
        <v>6.8723123395087371E-4</v>
      </c>
      <c r="AP369" s="158">
        <v>0.76398000140844025</v>
      </c>
      <c r="AQ369" s="158">
        <v>90</v>
      </c>
      <c r="AR369" s="158">
        <v>-3.6876129145110492E-3</v>
      </c>
      <c r="AS369" s="158">
        <v>-0.71432298933589999</v>
      </c>
      <c r="AT369" s="329">
        <v>90</v>
      </c>
    </row>
    <row r="370" spans="1:46" hidden="1" x14ac:dyDescent="0.2">
      <c r="A370" s="158"/>
      <c r="B370" s="159"/>
      <c r="C370" s="158"/>
      <c r="D370" s="158"/>
      <c r="E370" s="317"/>
      <c r="F370" s="158" t="s">
        <v>370</v>
      </c>
      <c r="G370" s="158">
        <f t="shared" ref="G370:R370" si="96">(G366-G367)/2</f>
        <v>9.3870000000000005</v>
      </c>
      <c r="H370" s="158">
        <f t="shared" si="96"/>
        <v>17.88</v>
      </c>
      <c r="I370" s="158">
        <f t="shared" si="96"/>
        <v>29.055</v>
      </c>
      <c r="J370" s="158">
        <f t="shared" si="96"/>
        <v>48.275999999999996</v>
      </c>
      <c r="K370" s="158">
        <f t="shared" si="96"/>
        <v>63.474000000000004</v>
      </c>
      <c r="L370" s="158">
        <f t="shared" si="96"/>
        <v>63.027000000000001</v>
      </c>
      <c r="M370" s="158">
        <f t="shared" si="96"/>
        <v>64.367999999999995</v>
      </c>
      <c r="N370" s="158">
        <f t="shared" si="96"/>
        <v>56.322000000000003</v>
      </c>
      <c r="O370" s="158">
        <f t="shared" si="96"/>
        <v>38.889000000000003</v>
      </c>
      <c r="P370" s="158">
        <f t="shared" si="96"/>
        <v>22.35</v>
      </c>
      <c r="Q370" s="158">
        <f t="shared" si="96"/>
        <v>10.281000000000001</v>
      </c>
      <c r="R370" s="158">
        <f t="shared" si="96"/>
        <v>6.7050000000000001</v>
      </c>
      <c r="S370" s="158"/>
      <c r="T370" s="317"/>
      <c r="U370" s="158"/>
      <c r="V370" s="158"/>
      <c r="W370" s="160"/>
      <c r="X370" s="158"/>
      <c r="Y370" s="158"/>
      <c r="Z370" s="328"/>
      <c r="AA370" s="158"/>
      <c r="AB370" s="329"/>
      <c r="AC370" s="328"/>
      <c r="AD370" s="158"/>
      <c r="AE370" s="158"/>
      <c r="AF370" s="158"/>
      <c r="AG370" s="158"/>
      <c r="AH370" s="329"/>
      <c r="AI370" s="158"/>
      <c r="AJ370" s="158"/>
      <c r="AK370" s="158"/>
      <c r="AL370" s="328"/>
      <c r="AM370" s="158"/>
      <c r="AN370" s="329"/>
      <c r="AO370" s="328"/>
      <c r="AP370" s="158"/>
      <c r="AQ370" s="158"/>
      <c r="AR370" s="158"/>
      <c r="AS370" s="158"/>
      <c r="AT370" s="329"/>
    </row>
    <row r="371" spans="1:46" hidden="1" x14ac:dyDescent="0.2">
      <c r="A371" s="158"/>
      <c r="B371" s="159"/>
      <c r="C371" s="158"/>
      <c r="D371" s="158"/>
      <c r="E371" s="317"/>
      <c r="F371" s="158" t="s">
        <v>371</v>
      </c>
      <c r="G371" s="158">
        <f t="shared" ref="G371:R371" si="97">(G366+G367)/4-(G365+G363)/4</f>
        <v>-0.94350000000000023</v>
      </c>
      <c r="H371" s="158">
        <f t="shared" si="97"/>
        <v>-2.4399999999999995</v>
      </c>
      <c r="I371" s="158">
        <f t="shared" si="97"/>
        <v>-3.2774999999999999</v>
      </c>
      <c r="J371" s="158">
        <f t="shared" si="97"/>
        <v>-3.3879999999999981</v>
      </c>
      <c r="K371" s="158">
        <f t="shared" si="97"/>
        <v>-1.9870000000000019</v>
      </c>
      <c r="L371" s="158">
        <f t="shared" si="97"/>
        <v>-1.2635000000000005</v>
      </c>
      <c r="M371" s="158">
        <f t="shared" si="97"/>
        <v>-1.6839999999999975</v>
      </c>
      <c r="N371" s="158">
        <f t="shared" si="97"/>
        <v>-2.1610000000000014</v>
      </c>
      <c r="O371" s="158">
        <f t="shared" si="97"/>
        <v>-2.6945000000000014</v>
      </c>
      <c r="P371" s="158">
        <f t="shared" si="97"/>
        <v>-2.6750000000000007</v>
      </c>
      <c r="Q371" s="158">
        <f t="shared" si="97"/>
        <v>-1.3905000000000003</v>
      </c>
      <c r="R371" s="158">
        <f t="shared" si="97"/>
        <v>-0.60250000000000004</v>
      </c>
      <c r="S371" s="158"/>
      <c r="T371" s="317"/>
      <c r="U371" s="158"/>
      <c r="V371" s="158"/>
      <c r="W371" s="160"/>
      <c r="X371" s="158"/>
      <c r="Y371" s="158"/>
      <c r="Z371" s="328"/>
      <c r="AA371" s="158"/>
      <c r="AB371" s="329"/>
      <c r="AC371" s="328"/>
      <c r="AD371" s="158"/>
      <c r="AE371" s="158"/>
      <c r="AF371" s="158"/>
      <c r="AG371" s="158"/>
      <c r="AH371" s="329"/>
      <c r="AI371" s="158"/>
      <c r="AJ371" s="158"/>
      <c r="AK371" s="158"/>
      <c r="AL371" s="328"/>
      <c r="AM371" s="158"/>
      <c r="AN371" s="329"/>
      <c r="AO371" s="328"/>
      <c r="AP371" s="158"/>
      <c r="AQ371" s="158"/>
      <c r="AR371" s="158"/>
      <c r="AS371" s="158"/>
      <c r="AT371" s="329"/>
    </row>
    <row r="372" spans="1:46" hidden="1" x14ac:dyDescent="0.2">
      <c r="A372" s="158"/>
      <c r="B372" s="159"/>
      <c r="C372" s="158"/>
      <c r="D372" s="158"/>
      <c r="E372" s="317"/>
      <c r="F372" s="158" t="s">
        <v>372</v>
      </c>
      <c r="G372" s="158">
        <f t="shared" ref="G372:R372" si="98">(G365-G363)/2</f>
        <v>0.5</v>
      </c>
      <c r="H372" s="158">
        <f t="shared" si="98"/>
        <v>1</v>
      </c>
      <c r="I372" s="158">
        <f t="shared" si="98"/>
        <v>1.5</v>
      </c>
      <c r="J372" s="158">
        <f t="shared" si="98"/>
        <v>-0.5</v>
      </c>
      <c r="K372" s="158">
        <f t="shared" si="98"/>
        <v>-0.5</v>
      </c>
      <c r="L372" s="158">
        <f t="shared" si="98"/>
        <v>-0.5</v>
      </c>
      <c r="M372" s="158">
        <f t="shared" si="98"/>
        <v>0</v>
      </c>
      <c r="N372" s="158">
        <f t="shared" si="98"/>
        <v>-1</v>
      </c>
      <c r="O372" s="158">
        <f t="shared" si="98"/>
        <v>1.5</v>
      </c>
      <c r="P372" s="158">
        <f t="shared" si="98"/>
        <v>1</v>
      </c>
      <c r="Q372" s="158">
        <f t="shared" si="98"/>
        <v>0.5</v>
      </c>
      <c r="R372" s="158">
        <f t="shared" si="98"/>
        <v>0.5</v>
      </c>
      <c r="S372" s="158"/>
      <c r="T372" s="317"/>
      <c r="U372" s="158"/>
      <c r="V372" s="158"/>
      <c r="W372" s="160"/>
      <c r="X372" s="158"/>
      <c r="Y372" s="158"/>
      <c r="Z372" s="331" t="s">
        <v>365</v>
      </c>
      <c r="AA372" s="332">
        <f>IF(H327&lt;=$AE$373,$AC$373*H327+$AD$373,$AC$374*H327+$AD$374)</f>
        <v>0.63074512244859116</v>
      </c>
      <c r="AB372" s="333">
        <f>IF(H327&lt;=$AH$373,$AF$373*H327+$AG$373,$AF$374*H327+$AG$374)</f>
        <v>-1.3931817087415914</v>
      </c>
      <c r="AC372" s="328">
        <v>1.0817999549110266E-3</v>
      </c>
      <c r="AD372" s="158">
        <v>0.76555466339505152</v>
      </c>
      <c r="AE372" s="158"/>
      <c r="AF372" s="158">
        <v>-9.5713078073730497E-3</v>
      </c>
      <c r="AG372" s="158">
        <v>-0.68620597620717261</v>
      </c>
      <c r="AH372" s="329"/>
      <c r="AI372" s="158"/>
      <c r="AJ372" s="158"/>
      <c r="AK372" s="158"/>
      <c r="AL372" s="331" t="s">
        <v>365</v>
      </c>
      <c r="AM372" s="332">
        <f>IF(H327&lt;=$AQ$373,$AO$373*H327+$AP$373,$AO$374*H327+$AP$374)</f>
        <v>0.57935925111479847</v>
      </c>
      <c r="AN372" s="333">
        <f>IF(H327&lt;=$AT$373,$AR$373*H327+$AS$373,$AR$374*H327+$AS$374)</f>
        <v>-1.4390912432102947</v>
      </c>
      <c r="AO372" s="328">
        <v>6.8723123395087371E-4</v>
      </c>
      <c r="AP372" s="158">
        <v>0.76398000140844025</v>
      </c>
      <c r="AQ372" s="158"/>
      <c r="AR372" s="158">
        <v>-3.6876129145110492E-3</v>
      </c>
      <c r="AS372" s="158">
        <v>-0.71432298933589999</v>
      </c>
      <c r="AT372" s="329"/>
    </row>
    <row r="373" spans="1:46" hidden="1" x14ac:dyDescent="0.2">
      <c r="A373" s="158"/>
      <c r="B373" s="159"/>
      <c r="C373" s="158"/>
      <c r="D373" s="158"/>
      <c r="E373" s="317" t="s">
        <v>373</v>
      </c>
      <c r="F373" s="158" t="s">
        <v>369</v>
      </c>
      <c r="G373" s="158">
        <f t="shared" ref="G373:R373" si="99">0.25*(G362+G364+G366+G367)</f>
        <v>15.5565</v>
      </c>
      <c r="H373" s="158">
        <f t="shared" si="99"/>
        <v>29.56</v>
      </c>
      <c r="I373" s="158">
        <f t="shared" si="99"/>
        <v>40.972499999999997</v>
      </c>
      <c r="J373" s="158">
        <f t="shared" si="99"/>
        <v>59.862000000000002</v>
      </c>
      <c r="K373" s="158">
        <f t="shared" si="99"/>
        <v>73.013000000000005</v>
      </c>
      <c r="L373" s="158">
        <f t="shared" si="99"/>
        <v>71.736500000000007</v>
      </c>
      <c r="M373" s="158">
        <f t="shared" si="99"/>
        <v>73.566000000000003</v>
      </c>
      <c r="N373" s="158">
        <f t="shared" si="99"/>
        <v>67.338999999999999</v>
      </c>
      <c r="O373" s="158">
        <f t="shared" si="99"/>
        <v>51.555500000000002</v>
      </c>
      <c r="P373" s="158">
        <f t="shared" si="99"/>
        <v>34.075000000000003</v>
      </c>
      <c r="Q373" s="158">
        <f t="shared" si="99"/>
        <v>16.859500000000001</v>
      </c>
      <c r="R373" s="158">
        <f t="shared" si="99"/>
        <v>11.147500000000001</v>
      </c>
      <c r="S373" s="158"/>
      <c r="T373" s="317"/>
      <c r="U373" s="158"/>
      <c r="V373" s="158"/>
      <c r="W373" s="160"/>
      <c r="X373" s="158"/>
      <c r="Y373" s="158"/>
      <c r="Z373" s="158"/>
      <c r="AA373" s="158"/>
      <c r="AB373" s="158"/>
      <c r="AC373" s="328">
        <v>1.8772309927149911E-3</v>
      </c>
      <c r="AD373" s="158">
        <v>0.53444129529131934</v>
      </c>
      <c r="AE373" s="158">
        <v>90</v>
      </c>
      <c r="AF373" s="158">
        <v>5.0448489461193966E-3</v>
      </c>
      <c r="AG373" s="158">
        <v>-1.6519875045264625</v>
      </c>
      <c r="AH373" s="329">
        <v>90</v>
      </c>
      <c r="AI373" s="158"/>
      <c r="AJ373" s="158"/>
      <c r="AK373" s="158"/>
      <c r="AL373" s="158"/>
      <c r="AM373" s="158"/>
      <c r="AN373" s="158"/>
      <c r="AO373" s="328">
        <v>-1.2690831930791756E-2</v>
      </c>
      <c r="AP373" s="158">
        <v>0.79326206992238646</v>
      </c>
      <c r="AQ373" s="158">
        <v>30</v>
      </c>
      <c r="AR373" s="158">
        <v>-4.1641853093468538E-2</v>
      </c>
      <c r="AS373" s="158">
        <v>-0.30958070695667944</v>
      </c>
      <c r="AT373" s="329">
        <v>38</v>
      </c>
    </row>
    <row r="374" spans="1:46" hidden="1" x14ac:dyDescent="0.2">
      <c r="A374" s="158"/>
      <c r="B374" s="159"/>
      <c r="C374" s="158"/>
      <c r="D374" s="158"/>
      <c r="E374" s="158"/>
      <c r="F374" s="158" t="s">
        <v>370</v>
      </c>
      <c r="G374" s="158">
        <f t="shared" ref="G374:R374" si="100">0.5*(G366-G367)/COS(G376)</f>
        <v>13.355364802205891</v>
      </c>
      <c r="H374" s="158">
        <f t="shared" si="100"/>
        <v>28.349504404839248</v>
      </c>
      <c r="I374" s="158">
        <f t="shared" si="100"/>
        <v>35.273120431852924</v>
      </c>
      <c r="J374" s="158">
        <f t="shared" si="100"/>
        <v>53.474967751275919</v>
      </c>
      <c r="K374" s="158">
        <f t="shared" si="100"/>
        <v>65.842225630669574</v>
      </c>
      <c r="L374" s="158">
        <f t="shared" si="100"/>
        <v>63.895639358253547</v>
      </c>
      <c r="M374" s="158">
        <f t="shared" si="100"/>
        <v>65.570492021945356</v>
      </c>
      <c r="N374" s="158">
        <f t="shared" si="100"/>
        <v>60.109630542867258</v>
      </c>
      <c r="O374" s="158">
        <f t="shared" si="100"/>
        <v>46.231529511795308</v>
      </c>
      <c r="P374" s="158">
        <f t="shared" si="100"/>
        <v>31.71391650364237</v>
      </c>
      <c r="Q374" s="158">
        <f t="shared" si="100"/>
        <v>15.056525528819721</v>
      </c>
      <c r="R374" s="158">
        <f t="shared" si="100"/>
        <v>9.6931431950631985</v>
      </c>
      <c r="S374" s="158"/>
      <c r="T374" s="317"/>
      <c r="U374" s="158"/>
      <c r="V374" s="158"/>
      <c r="W374" s="160"/>
      <c r="X374" s="158"/>
      <c r="Y374" s="158"/>
      <c r="Z374" s="158"/>
      <c r="AA374" s="158"/>
      <c r="AB374" s="158"/>
      <c r="AC374" s="331">
        <v>1.8772309927149911E-3</v>
      </c>
      <c r="AD374" s="332">
        <v>0.53444129529131934</v>
      </c>
      <c r="AE374" s="332"/>
      <c r="AF374" s="332">
        <v>5.0448489461193966E-3</v>
      </c>
      <c r="AG374" s="332">
        <v>-1.6519875045264625</v>
      </c>
      <c r="AH374" s="333"/>
      <c r="AI374" s="158"/>
      <c r="AJ374" s="158"/>
      <c r="AK374" s="158"/>
      <c r="AL374" s="158"/>
      <c r="AM374" s="158"/>
      <c r="AN374" s="158"/>
      <c r="AO374" s="331">
        <v>7.9820839342476576E-3</v>
      </c>
      <c r="AP374" s="332">
        <v>0.16987036320395932</v>
      </c>
      <c r="AQ374" s="332">
        <v>90</v>
      </c>
      <c r="AR374" s="332">
        <v>2.5080489103301136E-2</v>
      </c>
      <c r="AS374" s="332">
        <v>-2.7257454146987463</v>
      </c>
      <c r="AT374" s="333">
        <v>90</v>
      </c>
    </row>
    <row r="375" spans="1:46" hidden="1" x14ac:dyDescent="0.2">
      <c r="A375" s="158"/>
      <c r="B375" s="159"/>
      <c r="C375" s="158"/>
      <c r="D375" s="158"/>
      <c r="E375" s="158"/>
      <c r="F375" s="158" t="s">
        <v>371</v>
      </c>
      <c r="G375" s="158">
        <f t="shared" ref="G375:R375" si="101">(1-G377)*0.295*G374 + G377*(G373-0.5*(G364+G362))</f>
        <v>3.9330071695914728</v>
      </c>
      <c r="H375" s="158">
        <f t="shared" si="101"/>
        <v>8.361536387095553</v>
      </c>
      <c r="I375" s="158">
        <f t="shared" si="101"/>
        <v>10.086422390874507</v>
      </c>
      <c r="J375" s="158">
        <f t="shared" si="101"/>
        <v>13.717471855789061</v>
      </c>
      <c r="K375" s="158">
        <f t="shared" si="101"/>
        <v>12.737421017452956</v>
      </c>
      <c r="L375" s="158">
        <f t="shared" si="101"/>
        <v>9.2570440568784242</v>
      </c>
      <c r="M375" s="158">
        <f t="shared" si="101"/>
        <v>10.173892074019877</v>
      </c>
      <c r="N375" s="158">
        <f t="shared" si="101"/>
        <v>13.544279199056383</v>
      </c>
      <c r="O375" s="158">
        <f t="shared" si="101"/>
        <v>13.100861972861104</v>
      </c>
      <c r="P375" s="158">
        <f t="shared" si="101"/>
        <v>9.3411949485395223</v>
      </c>
      <c r="Q375" s="158">
        <f t="shared" si="101"/>
        <v>4.4375081676950519</v>
      </c>
      <c r="R375" s="158">
        <f t="shared" si="101"/>
        <v>2.8558841405814608</v>
      </c>
      <c r="S375" s="158"/>
      <c r="T375" s="317"/>
      <c r="U375" s="158"/>
      <c r="V375" s="158"/>
      <c r="W375" s="160"/>
      <c r="X375" s="158" t="s">
        <v>374</v>
      </c>
      <c r="Y375" s="158" t="s">
        <v>375</v>
      </c>
      <c r="Z375" s="158" t="s">
        <v>376</v>
      </c>
      <c r="AA375" s="158" t="s">
        <v>377</v>
      </c>
      <c r="AB375" s="158" t="s">
        <v>378</v>
      </c>
      <c r="AC375" s="158" t="s">
        <v>379</v>
      </c>
      <c r="AD375" s="158" t="s">
        <v>380</v>
      </c>
      <c r="AE375" s="158" t="s">
        <v>381</v>
      </c>
      <c r="AF375" s="158" t="s">
        <v>382</v>
      </c>
      <c r="AG375" s="158" t="s">
        <v>383</v>
      </c>
      <c r="AH375" s="322" t="s">
        <v>384</v>
      </c>
      <c r="AI375" s="158"/>
      <c r="AJ375" s="158" t="s">
        <v>374</v>
      </c>
      <c r="AK375" s="158" t="s">
        <v>375</v>
      </c>
      <c r="AL375" s="158" t="s">
        <v>376</v>
      </c>
      <c r="AM375" s="158" t="s">
        <v>377</v>
      </c>
      <c r="AN375" s="158" t="s">
        <v>378</v>
      </c>
      <c r="AO375" s="158" t="s">
        <v>379</v>
      </c>
      <c r="AP375" s="158" t="s">
        <v>380</v>
      </c>
      <c r="AQ375" s="158" t="s">
        <v>381</v>
      </c>
      <c r="AR375" s="158" t="s">
        <v>382</v>
      </c>
      <c r="AS375" s="158" t="s">
        <v>383</v>
      </c>
      <c r="AT375" s="322" t="s">
        <v>384</v>
      </c>
    </row>
    <row r="376" spans="1:46" hidden="1" x14ac:dyDescent="0.2">
      <c r="A376" s="158"/>
      <c r="B376" s="159"/>
      <c r="C376" s="158"/>
      <c r="D376" s="158"/>
      <c r="E376" s="158"/>
      <c r="F376" s="158" t="s">
        <v>385</v>
      </c>
      <c r="G376" s="158">
        <f t="shared" ref="G376:R376" si="102">IF(G366&lt;&gt;0,ATAN((G362-G364)/(G366-G367)),0)</f>
        <v>-0.79138104324729475</v>
      </c>
      <c r="H376" s="158">
        <f t="shared" si="102"/>
        <v>-0.88834288875078926</v>
      </c>
      <c r="I376" s="158">
        <f t="shared" si="102"/>
        <v>-0.60286408944211778</v>
      </c>
      <c r="J376" s="158">
        <f t="shared" si="102"/>
        <v>-0.44461216758629923</v>
      </c>
      <c r="K376" s="158">
        <f t="shared" si="102"/>
        <v>-0.26902007358208491</v>
      </c>
      <c r="L376" s="158">
        <f t="shared" si="102"/>
        <v>-0.16507920831305126</v>
      </c>
      <c r="M376" s="158">
        <f t="shared" si="102"/>
        <v>-0.19180849110785281</v>
      </c>
      <c r="N376" s="158">
        <f t="shared" si="102"/>
        <v>-0.35688974347336877</v>
      </c>
      <c r="O376" s="158">
        <f t="shared" si="102"/>
        <v>-0.57133618019726495</v>
      </c>
      <c r="P376" s="158">
        <f t="shared" si="102"/>
        <v>-0.78874263253291965</v>
      </c>
      <c r="Q376" s="158">
        <f t="shared" si="102"/>
        <v>-0.81917132298134854</v>
      </c>
      <c r="R376" s="158">
        <f t="shared" si="102"/>
        <v>-0.80691983084340535</v>
      </c>
      <c r="S376" s="158"/>
      <c r="T376" s="317"/>
      <c r="U376" s="158"/>
      <c r="V376" s="158"/>
      <c r="W376" s="160"/>
      <c r="X376" s="330" t="str">
        <f>H330</f>
        <v/>
      </c>
      <c r="Y376" s="330" t="str">
        <f>H329</f>
        <v/>
      </c>
      <c r="Z376" s="158">
        <f>H332/H333</f>
        <v>0</v>
      </c>
      <c r="AA376" s="158" t="e">
        <f>INT(MOD(Y376,360)/90)*90</f>
        <v>#VALUE!</v>
      </c>
      <c r="AB376" s="158" t="e">
        <f>IF(AA376=0,$AA$364+(1-$AA$364)/(1+$Z376^2)^$AB$364,IF(AA376=180,$AA$362+(1-$AA$362)/(1+$Z376^2)^$AB$362,$AA$363+(1-$AA$363)/(1+$Z376^2)^$AB$363))</f>
        <v>#VALUE!</v>
      </c>
      <c r="AC376" s="158" t="e">
        <f>IF(AA376=270,$AA$364+(1-$AA$364)/(1+$Z376^2)^$AB$364,IF(AA376=90,$AA$362+(1-$AA$362)/(1+$Z376^2)^$AB$362,$AA$363+(1-$AA$363)/(1+$Z376^2)^$AB$363))</f>
        <v>#VALUE!</v>
      </c>
      <c r="AD376" s="158" t="e">
        <f>AB376+1/2*(AC376-AB376)*(1-COS(2*($Y376-$AA376)*$AB$359))</f>
        <v>#VALUE!</v>
      </c>
      <c r="AE376" s="158" t="e">
        <f>IF(AA376=0,$AA$372*EXP($AB$372*$Z376)+1-$AA$372,IF(AA376=180,$AA$368+(1-$AA$368)/(1+$Z376^2)^$AB$368,$AA$369*EXP($AB$369*$Z376)+1-$AA$369))</f>
        <v>#VALUE!</v>
      </c>
      <c r="AF376" s="158" t="e">
        <f>IF(AA376=270,$AA$372*EXP($AB$372*$Z376)+1-$AA$372,IF(AA376=90,$AA$368+(1-$AA$368)/(1+$Z376^2)^$AB$368,$AA$369*EXP($AB$369*$Z376)+1-$AA$369))</f>
        <v>#VALUE!</v>
      </c>
      <c r="AG376" s="158" t="e">
        <f>AE376+1/2*(AF376-AE376)*(1-COS(2*($Y376-$AA376)*$AB$359))</f>
        <v>#VALUE!</v>
      </c>
      <c r="AH376" s="158" t="e">
        <f>IF(OR(ISNUMBER(H332),ISNUMBER(H333)),MAX(AD376+1/2*(AG376-AD376)*(1-COS(2*$X376*$AB$359)),IF(SIN(RADIANS(H330))&lt;&gt;0,1-$H332/$H331/ABS(SIN(RADIANS(H330))),0)),1)</f>
        <v>#VALUE!</v>
      </c>
      <c r="AI376" s="158"/>
      <c r="AJ376" s="330" t="str">
        <f>H330</f>
        <v/>
      </c>
      <c r="AK376" s="330" t="str">
        <f>H329</f>
        <v/>
      </c>
      <c r="AL376" s="158">
        <f>H332/H333</f>
        <v>0</v>
      </c>
      <c r="AM376" s="158" t="e">
        <f>INT(MOD(AK376,360)/90)*90</f>
        <v>#VALUE!</v>
      </c>
      <c r="AN376" s="158" t="e">
        <f>IF(AM376=0,$AM$364*EXP($AN$364*$AL376)+1-$AM$364,IF(AM376=180,$AM$362*EXP($AN$362*$AL376)+1-$AM$362,$AM$363*EXP($AN$363*$AL376)+1-$AM$363))</f>
        <v>#VALUE!</v>
      </c>
      <c r="AO376" s="158" t="e">
        <f>IF(AM376=270,$AM$364*EXP($AN$364*$AL376)+1-$AM$364,IF(AM376=90,$AM$362*EXP($AN$362*$AL376)+1-$AM$362,$AM$363*EXP($AN$363*$AL376)+1-$AM$363))</f>
        <v>#VALUE!</v>
      </c>
      <c r="AP376" s="158" t="e">
        <f>AN376+1/2*(AO376-AN376)*(1-COS(2*($AK376-$AM376)*$AN$359))</f>
        <v>#VALUE!</v>
      </c>
      <c r="AQ376" s="158" t="e">
        <f>IF(AM376=0,$AM$372*EXP($AN$372*$AL376)+1-$AM$372,IF(AM376=180,$AM$368*EXP($AN$368*$AL376)+1-$AM$368,$AM$369*EXP($AN$369*$AL376)+1-$AM$369))</f>
        <v>#VALUE!</v>
      </c>
      <c r="AR376" s="158" t="e">
        <f>IF(AM376=270,$AM$372*EXP($AN$372*$AL376)+1-$AM$372,IF(AM376=90,$AM$368*EXP($AN$368*$AL376)+1-$AM$368,$AM$369*EXP($AN$369*$AL376)+1-$AM$369))</f>
        <v>#VALUE!</v>
      </c>
      <c r="AS376" s="158" t="e">
        <f>AQ376+1/2*(AR376-AQ376)*(1-COS(2*($AK376-$AM376)*$AN$359))</f>
        <v>#VALUE!</v>
      </c>
      <c r="AT376" s="158" t="e">
        <f>IF(OR(ISNUMBER(H332),ISNUMBER(H333)),MAX(AP376+1/2*(AS376-AP376)*(1-COS(2*$AJ376*$AN$359)),IF(SIN(RADIANS(H330))&lt;&gt;0,1-$H332/$H331/ABS(SIN(RADIANS(H330))),0)),1)</f>
        <v>#VALUE!</v>
      </c>
    </row>
    <row r="377" spans="1:46" hidden="1" x14ac:dyDescent="0.2">
      <c r="A377" s="158"/>
      <c r="B377" s="159"/>
      <c r="C377" s="158"/>
      <c r="D377" s="158"/>
      <c r="E377" s="158"/>
      <c r="F377" s="158" t="s">
        <v>386</v>
      </c>
      <c r="G377" s="158">
        <f t="shared" ref="G377:R377" si="103">COS(G376)^$I$358</f>
        <v>8.6580731667322227E-4</v>
      </c>
      <c r="H377" s="158">
        <f t="shared" si="103"/>
        <v>9.9183828184553098E-5</v>
      </c>
      <c r="I377" s="158">
        <f t="shared" si="103"/>
        <v>2.0679497055077736E-2</v>
      </c>
      <c r="J377" s="158">
        <f t="shared" si="103"/>
        <v>0.12930488894940814</v>
      </c>
      <c r="K377" s="158">
        <f t="shared" si="103"/>
        <v>0.48064817385771563</v>
      </c>
      <c r="L377" s="158">
        <f t="shared" si="103"/>
        <v>0.76051592463658413</v>
      </c>
      <c r="M377" s="158">
        <f t="shared" si="103"/>
        <v>0.69060776094061371</v>
      </c>
      <c r="N377" s="158">
        <f t="shared" si="103"/>
        <v>0.27206970912481443</v>
      </c>
      <c r="O377" s="158">
        <f t="shared" si="103"/>
        <v>3.1460837519457129E-2</v>
      </c>
      <c r="P377" s="158">
        <f t="shared" si="103"/>
        <v>9.1317282819033539E-4</v>
      </c>
      <c r="Q377" s="158">
        <f t="shared" si="103"/>
        <v>4.8552532332574801E-4</v>
      </c>
      <c r="R377" s="158">
        <f t="shared" si="103"/>
        <v>6.2904696738296201E-4</v>
      </c>
      <c r="S377" s="158"/>
      <c r="T377" s="317"/>
      <c r="U377" s="158"/>
      <c r="V377" s="158"/>
      <c r="W377" s="160"/>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row>
    <row r="378" spans="1:46" hidden="1" x14ac:dyDescent="0.2">
      <c r="A378" s="158"/>
      <c r="B378" s="159"/>
      <c r="C378" s="158"/>
      <c r="D378" s="158"/>
      <c r="E378" s="158"/>
      <c r="F378" s="158"/>
      <c r="G378" s="158"/>
      <c r="H378" s="158"/>
      <c r="I378" s="158"/>
      <c r="J378" s="158"/>
      <c r="K378" s="158"/>
      <c r="L378" s="158"/>
      <c r="M378" s="158"/>
      <c r="N378" s="158"/>
      <c r="O378" s="158"/>
      <c r="P378" s="158"/>
      <c r="Q378" s="158"/>
      <c r="R378" s="158"/>
      <c r="S378" s="158"/>
      <c r="T378" s="317"/>
      <c r="U378" s="158"/>
      <c r="V378" s="158"/>
      <c r="W378" s="160"/>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row>
    <row r="379" spans="1:46" hidden="1" x14ac:dyDescent="0.2">
      <c r="A379" s="158"/>
      <c r="B379" s="159"/>
      <c r="C379" s="158"/>
      <c r="D379" s="158"/>
      <c r="E379" s="158"/>
      <c r="F379" s="158"/>
      <c r="G379" s="158"/>
      <c r="H379" s="158"/>
      <c r="I379" s="158"/>
      <c r="J379" s="158"/>
      <c r="K379" s="158"/>
      <c r="L379" s="158"/>
      <c r="M379" s="158"/>
      <c r="N379" s="158"/>
      <c r="O379" s="158"/>
      <c r="P379" s="158"/>
      <c r="Q379" s="158"/>
      <c r="R379" s="158"/>
      <c r="S379" s="158"/>
      <c r="T379" s="317"/>
      <c r="U379" s="158"/>
      <c r="V379" s="158"/>
      <c r="W379" s="160"/>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row>
    <row r="380" spans="1:46" hidden="1" x14ac:dyDescent="0.2">
      <c r="A380" s="158"/>
      <c r="B380" s="159"/>
      <c r="C380" s="158"/>
      <c r="D380" s="158"/>
      <c r="E380" s="158"/>
      <c r="F380" s="158"/>
      <c r="G380" s="158"/>
      <c r="H380" s="158"/>
      <c r="I380" s="158"/>
      <c r="J380" s="158"/>
      <c r="K380" s="158"/>
      <c r="L380" s="158"/>
      <c r="M380" s="158"/>
      <c r="N380" s="158"/>
      <c r="O380" s="158"/>
      <c r="P380" s="158"/>
      <c r="Q380" s="158"/>
      <c r="R380" s="158"/>
      <c r="S380" s="158"/>
      <c r="T380" s="317"/>
      <c r="U380" s="158"/>
      <c r="V380" s="158"/>
      <c r="W380" s="160"/>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row>
    <row r="381" spans="1:46" hidden="1" x14ac:dyDescent="0.2">
      <c r="A381" s="158"/>
      <c r="B381" s="159"/>
      <c r="C381" s="158"/>
      <c r="D381" s="158"/>
      <c r="E381" s="158"/>
      <c r="F381" s="158"/>
      <c r="G381" s="322">
        <v>1</v>
      </c>
      <c r="H381" s="322">
        <f t="shared" ref="H381:R381" si="104">G381+1</f>
        <v>2</v>
      </c>
      <c r="I381" s="322">
        <f t="shared" si="104"/>
        <v>3</v>
      </c>
      <c r="J381" s="322">
        <f t="shared" si="104"/>
        <v>4</v>
      </c>
      <c r="K381" s="322">
        <f t="shared" si="104"/>
        <v>5</v>
      </c>
      <c r="L381" s="322">
        <f t="shared" si="104"/>
        <v>6</v>
      </c>
      <c r="M381" s="322">
        <f t="shared" si="104"/>
        <v>7</v>
      </c>
      <c r="N381" s="322">
        <f t="shared" si="104"/>
        <v>8</v>
      </c>
      <c r="O381" s="322">
        <f t="shared" si="104"/>
        <v>9</v>
      </c>
      <c r="P381" s="322">
        <f t="shared" si="104"/>
        <v>10</v>
      </c>
      <c r="Q381" s="322">
        <f t="shared" si="104"/>
        <v>11</v>
      </c>
      <c r="R381" s="322">
        <f t="shared" si="104"/>
        <v>12</v>
      </c>
      <c r="S381" s="322" t="s">
        <v>387</v>
      </c>
      <c r="T381" s="317" t="s">
        <v>238</v>
      </c>
      <c r="U381" s="158">
        <v>8.3000000000000001E-4</v>
      </c>
      <c r="V381" s="158"/>
      <c r="W381" s="160"/>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row>
    <row r="382" spans="1:46" hidden="1" x14ac:dyDescent="0.2">
      <c r="A382" s="158"/>
      <c r="B382" s="159"/>
      <c r="C382" s="158"/>
      <c r="D382" s="158"/>
      <c r="E382" s="158"/>
      <c r="F382" s="320" t="s">
        <v>388</v>
      </c>
      <c r="G382" s="158">
        <f t="shared" ref="G382:R382" si="105">IF(G$376=0,0,(0.25*(G$366+G$367-G$364-G$362)-G$375*COS(2*G$376))/SIN(2*G$376))</f>
        <v>3.8967186659430215</v>
      </c>
      <c r="H382" s="158">
        <f t="shared" si="105"/>
        <v>5.8542290560764094</v>
      </c>
      <c r="I382" s="158">
        <f t="shared" si="105"/>
        <v>9.2372215680758725</v>
      </c>
      <c r="J382" s="158">
        <f t="shared" si="105"/>
        <v>11.306201560565087</v>
      </c>
      <c r="K382" s="158">
        <f t="shared" si="105"/>
        <v>10.585945226859456</v>
      </c>
      <c r="L382" s="158">
        <f t="shared" si="105"/>
        <v>7.7749401596879766</v>
      </c>
      <c r="M382" s="158">
        <f t="shared" si="105"/>
        <v>8.9998118655547223</v>
      </c>
      <c r="N382" s="158">
        <f t="shared" si="105"/>
        <v>12.065190815506504</v>
      </c>
      <c r="O382" s="158">
        <f t="shared" si="105"/>
        <v>9.7648298691801774</v>
      </c>
      <c r="P382" s="158">
        <f t="shared" si="105"/>
        <v>6.3626601277491446</v>
      </c>
      <c r="Q382" s="158">
        <f t="shared" si="105"/>
        <v>3.8497694886586005</v>
      </c>
      <c r="R382" s="158">
        <f t="shared" si="105"/>
        <v>2.7321417452778594</v>
      </c>
      <c r="S382" s="158"/>
      <c r="T382" s="317" t="s">
        <v>241</v>
      </c>
      <c r="U382" s="158">
        <v>0.01</v>
      </c>
      <c r="V382" s="158"/>
      <c r="W382" s="160"/>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row>
    <row r="383" spans="1:46" hidden="1" x14ac:dyDescent="0.2">
      <c r="A383" s="158"/>
      <c r="B383" s="159"/>
      <c r="C383" s="158"/>
      <c r="D383" s="158"/>
      <c r="E383" s="158"/>
      <c r="F383" s="320" t="s">
        <v>389</v>
      </c>
      <c r="G383" s="158" t="e">
        <f t="shared" ref="G383:R383" si="106">G$373+G$374*COS($H330*$K$358+G$376)+G382*SIN(2*($H330*$K$358+G$376))+G$375*COS(2*($H330*$K$358+G$376))</f>
        <v>#VALUE!</v>
      </c>
      <c r="H383" s="158" t="e">
        <f t="shared" si="106"/>
        <v>#VALUE!</v>
      </c>
      <c r="I383" s="158" t="e">
        <f t="shared" si="106"/>
        <v>#VALUE!</v>
      </c>
      <c r="J383" s="158" t="e">
        <f t="shared" si="106"/>
        <v>#VALUE!</v>
      </c>
      <c r="K383" s="158" t="e">
        <f t="shared" si="106"/>
        <v>#VALUE!</v>
      </c>
      <c r="L383" s="158" t="e">
        <f t="shared" si="106"/>
        <v>#VALUE!</v>
      </c>
      <c r="M383" s="158" t="e">
        <f t="shared" si="106"/>
        <v>#VALUE!</v>
      </c>
      <c r="N383" s="158" t="e">
        <f t="shared" si="106"/>
        <v>#VALUE!</v>
      </c>
      <c r="O383" s="158" t="e">
        <f t="shared" si="106"/>
        <v>#VALUE!</v>
      </c>
      <c r="P383" s="158" t="e">
        <f t="shared" si="106"/>
        <v>#VALUE!</v>
      </c>
      <c r="Q383" s="158" t="e">
        <f t="shared" si="106"/>
        <v>#VALUE!</v>
      </c>
      <c r="R383" s="158" t="e">
        <f t="shared" si="106"/>
        <v>#VALUE!</v>
      </c>
      <c r="S383" s="158"/>
      <c r="T383" s="317" t="s">
        <v>390</v>
      </c>
      <c r="U383" s="158">
        <v>8.0999999999999996E-3</v>
      </c>
      <c r="V383" s="158"/>
      <c r="W383" s="160"/>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row>
    <row r="384" spans="1:46" hidden="1" x14ac:dyDescent="0.2">
      <c r="A384" s="158"/>
      <c r="B384" s="159"/>
      <c r="C384" s="158"/>
      <c r="D384" s="158"/>
      <c r="E384" s="158"/>
      <c r="F384" s="320" t="s">
        <v>391</v>
      </c>
      <c r="G384" s="158" t="e">
        <f t="shared" ref="G384:R384" si="107">G$373+G$374*COS($H330*$K$358-G$376)-G382*SIN(2*($H330*$K$358-G$376))+G$375*COS(2*($H330*$K$358-G$376))</f>
        <v>#VALUE!</v>
      </c>
      <c r="H384" s="158" t="e">
        <f t="shared" si="107"/>
        <v>#VALUE!</v>
      </c>
      <c r="I384" s="158" t="e">
        <f t="shared" si="107"/>
        <v>#VALUE!</v>
      </c>
      <c r="J384" s="158" t="e">
        <f t="shared" si="107"/>
        <v>#VALUE!</v>
      </c>
      <c r="K384" s="158" t="e">
        <f t="shared" si="107"/>
        <v>#VALUE!</v>
      </c>
      <c r="L384" s="158" t="e">
        <f t="shared" si="107"/>
        <v>#VALUE!</v>
      </c>
      <c r="M384" s="158" t="e">
        <f t="shared" si="107"/>
        <v>#VALUE!</v>
      </c>
      <c r="N384" s="158" t="e">
        <f t="shared" si="107"/>
        <v>#VALUE!</v>
      </c>
      <c r="O384" s="158" t="e">
        <f t="shared" si="107"/>
        <v>#VALUE!</v>
      </c>
      <c r="P384" s="158" t="e">
        <f t="shared" si="107"/>
        <v>#VALUE!</v>
      </c>
      <c r="Q384" s="158" t="e">
        <f t="shared" si="107"/>
        <v>#VALUE!</v>
      </c>
      <c r="R384" s="158" t="e">
        <f t="shared" si="107"/>
        <v>#VALUE!</v>
      </c>
      <c r="S384" s="158"/>
      <c r="T384" s="317"/>
      <c r="U384" s="158"/>
      <c r="V384" s="158"/>
      <c r="W384" s="160"/>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row>
    <row r="385" spans="1:46" hidden="1" x14ac:dyDescent="0.2">
      <c r="A385" s="158"/>
      <c r="B385" s="159"/>
      <c r="C385" s="158"/>
      <c r="D385" s="158"/>
      <c r="E385" s="158"/>
      <c r="F385" s="320" t="s">
        <v>392</v>
      </c>
      <c r="G385" s="158" t="e">
        <f t="shared" ref="G385:R385" si="108">G$369+G$370*COS($H330*$K$358)+G$371*COS(2*$H330*$K$358)+G$372*SIN($H330*$K$358)</f>
        <v>#VALUE!</v>
      </c>
      <c r="H385" s="158" t="e">
        <f t="shared" si="108"/>
        <v>#VALUE!</v>
      </c>
      <c r="I385" s="158" t="e">
        <f t="shared" si="108"/>
        <v>#VALUE!</v>
      </c>
      <c r="J385" s="158" t="e">
        <f t="shared" si="108"/>
        <v>#VALUE!</v>
      </c>
      <c r="K385" s="158" t="e">
        <f t="shared" si="108"/>
        <v>#VALUE!</v>
      </c>
      <c r="L385" s="158" t="e">
        <f t="shared" si="108"/>
        <v>#VALUE!</v>
      </c>
      <c r="M385" s="158" t="e">
        <f t="shared" si="108"/>
        <v>#VALUE!</v>
      </c>
      <c r="N385" s="158" t="e">
        <f t="shared" si="108"/>
        <v>#VALUE!</v>
      </c>
      <c r="O385" s="158" t="e">
        <f t="shared" si="108"/>
        <v>#VALUE!</v>
      </c>
      <c r="P385" s="158" t="e">
        <f t="shared" si="108"/>
        <v>#VALUE!</v>
      </c>
      <c r="Q385" s="158" t="e">
        <f t="shared" si="108"/>
        <v>#VALUE!</v>
      </c>
      <c r="R385" s="158" t="e">
        <f t="shared" si="108"/>
        <v>#VALUE!</v>
      </c>
      <c r="S385" s="158"/>
      <c r="T385" s="317"/>
      <c r="U385" s="158"/>
      <c r="V385" s="158"/>
      <c r="W385" s="160"/>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row>
    <row r="386" spans="1:46" hidden="1" x14ac:dyDescent="0.2">
      <c r="A386" s="158"/>
      <c r="B386" s="159"/>
      <c r="C386" s="158"/>
      <c r="D386" s="158"/>
      <c r="E386" s="158"/>
      <c r="F386" s="320" t="s">
        <v>393</v>
      </c>
      <c r="G386" s="158" t="e">
        <f t="shared" ref="G386:R386" si="109">G$369+G$370*COS($H330*$K$358)+G$371*COS(2*$H330*$K$358)-G$372*SIN($H330*$K$358)</f>
        <v>#VALUE!</v>
      </c>
      <c r="H386" s="158" t="e">
        <f t="shared" si="109"/>
        <v>#VALUE!</v>
      </c>
      <c r="I386" s="158" t="e">
        <f t="shared" si="109"/>
        <v>#VALUE!</v>
      </c>
      <c r="J386" s="158" t="e">
        <f t="shared" si="109"/>
        <v>#VALUE!</v>
      </c>
      <c r="K386" s="158" t="e">
        <f t="shared" si="109"/>
        <v>#VALUE!</v>
      </c>
      <c r="L386" s="158" t="e">
        <f t="shared" si="109"/>
        <v>#VALUE!</v>
      </c>
      <c r="M386" s="158" t="e">
        <f t="shared" si="109"/>
        <v>#VALUE!</v>
      </c>
      <c r="N386" s="158" t="e">
        <f t="shared" si="109"/>
        <v>#VALUE!</v>
      </c>
      <c r="O386" s="158" t="e">
        <f t="shared" si="109"/>
        <v>#VALUE!</v>
      </c>
      <c r="P386" s="158" t="e">
        <f t="shared" si="109"/>
        <v>#VALUE!</v>
      </c>
      <c r="Q386" s="158" t="e">
        <f t="shared" si="109"/>
        <v>#VALUE!</v>
      </c>
      <c r="R386" s="158" t="e">
        <f t="shared" si="109"/>
        <v>#VALUE!</v>
      </c>
      <c r="S386" s="158"/>
      <c r="T386" s="317"/>
      <c r="U386" s="158"/>
      <c r="V386" s="158"/>
      <c r="W386" s="160"/>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row>
    <row r="387" spans="1:46" hidden="1" x14ac:dyDescent="0.2">
      <c r="A387" s="158"/>
      <c r="B387" s="159"/>
      <c r="C387" s="158"/>
      <c r="D387" s="158"/>
      <c r="E387" s="158"/>
      <c r="F387" s="320" t="s">
        <v>402</v>
      </c>
      <c r="G387" s="158" t="str">
        <f t="shared" ref="G387:R387" si="110">IF(AND(ISNUMBER($H329),ISNUMBER($H330)),0.25*(G383+G384+G385+G386)+0.5*(G384-G383)*COS($H329*$K$358)+0.25*(G383+G384-G385-G386)*COS(2*$H329*$K$358)+0.5*(G386-G385)*SIN($H329*$K$358),"")</f>
        <v/>
      </c>
      <c r="H387" s="158" t="str">
        <f t="shared" si="110"/>
        <v/>
      </c>
      <c r="I387" s="158" t="str">
        <f t="shared" si="110"/>
        <v/>
      </c>
      <c r="J387" s="158" t="str">
        <f t="shared" si="110"/>
        <v/>
      </c>
      <c r="K387" s="158" t="str">
        <f t="shared" si="110"/>
        <v/>
      </c>
      <c r="L387" s="158" t="str">
        <f t="shared" si="110"/>
        <v/>
      </c>
      <c r="M387" s="158" t="str">
        <f t="shared" si="110"/>
        <v/>
      </c>
      <c r="N387" s="158" t="str">
        <f t="shared" si="110"/>
        <v/>
      </c>
      <c r="O387" s="158" t="str">
        <f t="shared" si="110"/>
        <v/>
      </c>
      <c r="P387" s="158" t="str">
        <f t="shared" si="110"/>
        <v/>
      </c>
      <c r="Q387" s="158" t="str">
        <f t="shared" si="110"/>
        <v/>
      </c>
      <c r="R387" s="158" t="str">
        <f t="shared" si="110"/>
        <v/>
      </c>
      <c r="S387" s="158">
        <f>SUM(G387:R387)</f>
        <v>0</v>
      </c>
      <c r="T387" s="317"/>
      <c r="U387" s="158"/>
      <c r="V387" s="158"/>
      <c r="W387" s="160"/>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row>
    <row r="388" spans="1:46" hidden="1" x14ac:dyDescent="0.2">
      <c r="A388" s="158"/>
      <c r="B388" s="159"/>
      <c r="C388" s="158"/>
      <c r="D388" s="158"/>
      <c r="E388" s="158"/>
      <c r="F388" s="320" t="s">
        <v>403</v>
      </c>
      <c r="G388" s="158" t="str">
        <f t="shared" ref="G388:R388" si="111">IF(ISNUMBER(G387),G387*$AH$376*IF(ISNUMBER($H$334),$H$334,1),"")</f>
        <v/>
      </c>
      <c r="H388" s="158" t="str">
        <f t="shared" si="111"/>
        <v/>
      </c>
      <c r="I388" s="158" t="str">
        <f t="shared" si="111"/>
        <v/>
      </c>
      <c r="J388" s="158" t="str">
        <f t="shared" si="111"/>
        <v/>
      </c>
      <c r="K388" s="158" t="str">
        <f t="shared" si="111"/>
        <v/>
      </c>
      <c r="L388" s="158" t="str">
        <f t="shared" si="111"/>
        <v/>
      </c>
      <c r="M388" s="158" t="str">
        <f t="shared" si="111"/>
        <v/>
      </c>
      <c r="N388" s="158" t="str">
        <f t="shared" si="111"/>
        <v/>
      </c>
      <c r="O388" s="158" t="str">
        <f t="shared" si="111"/>
        <v/>
      </c>
      <c r="P388" s="158" t="str">
        <f t="shared" si="111"/>
        <v/>
      </c>
      <c r="Q388" s="158" t="str">
        <f t="shared" si="111"/>
        <v/>
      </c>
      <c r="R388" s="158" t="str">
        <f t="shared" si="111"/>
        <v/>
      </c>
      <c r="S388" s="158">
        <f>SUM(G388:R388)</f>
        <v>0</v>
      </c>
      <c r="T388" s="317"/>
      <c r="U388" s="158"/>
      <c r="V388" s="158"/>
      <c r="W388" s="160"/>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row>
    <row r="389" spans="1:46" hidden="1" x14ac:dyDescent="0.2">
      <c r="A389" s="158"/>
      <c r="B389" s="159"/>
      <c r="C389" s="158"/>
      <c r="D389" s="158"/>
      <c r="E389" s="158"/>
      <c r="F389" s="320" t="s">
        <v>404</v>
      </c>
      <c r="G389" s="158" t="e">
        <f t="shared" ref="G389:R389" si="112">$H$328*$H$320*$H$321*G$388*IF(ISNUMBER($H$335),$H$335,0.8)*$U$381*(1+$U$382*($H$323+$H$324)*(G$352-25)+$U$383*$H$323*$H$324*(G$352-25)^2)</f>
        <v>#VALUE!</v>
      </c>
      <c r="H389" s="158" t="e">
        <f t="shared" si="112"/>
        <v>#VALUE!</v>
      </c>
      <c r="I389" s="158" t="e">
        <f t="shared" si="112"/>
        <v>#VALUE!</v>
      </c>
      <c r="J389" s="158" t="e">
        <f t="shared" si="112"/>
        <v>#VALUE!</v>
      </c>
      <c r="K389" s="158" t="e">
        <f t="shared" si="112"/>
        <v>#VALUE!</v>
      </c>
      <c r="L389" s="158" t="e">
        <f t="shared" si="112"/>
        <v>#VALUE!</v>
      </c>
      <c r="M389" s="158" t="e">
        <f t="shared" si="112"/>
        <v>#VALUE!</v>
      </c>
      <c r="N389" s="158" t="e">
        <f t="shared" si="112"/>
        <v>#VALUE!</v>
      </c>
      <c r="O389" s="158" t="e">
        <f t="shared" si="112"/>
        <v>#VALUE!</v>
      </c>
      <c r="P389" s="158" t="e">
        <f t="shared" si="112"/>
        <v>#VALUE!</v>
      </c>
      <c r="Q389" s="158" t="e">
        <f t="shared" si="112"/>
        <v>#VALUE!</v>
      </c>
      <c r="R389" s="158" t="e">
        <f t="shared" si="112"/>
        <v>#VALUE!</v>
      </c>
      <c r="S389" s="158" t="e">
        <f>SUM(G389:R389)</f>
        <v>#VALUE!</v>
      </c>
      <c r="T389" s="317"/>
      <c r="U389" s="158"/>
      <c r="V389" s="158"/>
      <c r="W389" s="160"/>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row>
    <row r="390" spans="1:46" hidden="1" x14ac:dyDescent="0.2">
      <c r="A390" s="158"/>
      <c r="B390" s="159"/>
      <c r="C390" s="158"/>
      <c r="D390" s="158"/>
      <c r="E390" s="158"/>
      <c r="F390" s="320" t="s">
        <v>397</v>
      </c>
      <c r="G390" s="158" t="e">
        <f t="shared" ref="G390:R390" si="113">$H$328*$H$320*$H$321*G$387*IF(ISNUMBER($H$335),$H$335,0.8)*$U$381*(1+$U$382*($H$323+$H$324)*(G$352-25)+$U$383*$H$323*$H$324*(G$352-25)^2)</f>
        <v>#VALUE!</v>
      </c>
      <c r="H390" s="158" t="e">
        <f t="shared" si="113"/>
        <v>#VALUE!</v>
      </c>
      <c r="I390" s="158" t="e">
        <f t="shared" si="113"/>
        <v>#VALUE!</v>
      </c>
      <c r="J390" s="158" t="e">
        <f t="shared" si="113"/>
        <v>#VALUE!</v>
      </c>
      <c r="K390" s="158" t="e">
        <f t="shared" si="113"/>
        <v>#VALUE!</v>
      </c>
      <c r="L390" s="158" t="e">
        <f t="shared" si="113"/>
        <v>#VALUE!</v>
      </c>
      <c r="M390" s="158" t="e">
        <f t="shared" si="113"/>
        <v>#VALUE!</v>
      </c>
      <c r="N390" s="158" t="e">
        <f t="shared" si="113"/>
        <v>#VALUE!</v>
      </c>
      <c r="O390" s="158" t="e">
        <f t="shared" si="113"/>
        <v>#VALUE!</v>
      </c>
      <c r="P390" s="158" t="e">
        <f t="shared" si="113"/>
        <v>#VALUE!</v>
      </c>
      <c r="Q390" s="158" t="e">
        <f t="shared" si="113"/>
        <v>#VALUE!</v>
      </c>
      <c r="R390" s="158" t="e">
        <f t="shared" si="113"/>
        <v>#VALUE!</v>
      </c>
      <c r="S390" s="158" t="e">
        <f>SUM(G390:R390)</f>
        <v>#VALUE!</v>
      </c>
      <c r="T390" s="317"/>
      <c r="U390" s="158"/>
      <c r="V390" s="158"/>
      <c r="W390" s="160"/>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row>
    <row r="391" spans="1:46" hidden="1" x14ac:dyDescent="0.2">
      <c r="A391" s="158"/>
      <c r="B391" s="159"/>
      <c r="C391" s="158"/>
      <c r="D391" s="158"/>
      <c r="E391" s="158"/>
      <c r="F391" s="320"/>
      <c r="G391" s="158"/>
      <c r="H391" s="158"/>
      <c r="I391" s="158"/>
      <c r="J391" s="158"/>
      <c r="K391" s="158"/>
      <c r="L391" s="158"/>
      <c r="M391" s="158"/>
      <c r="N391" s="158"/>
      <c r="O391" s="158"/>
      <c r="P391" s="158"/>
      <c r="Q391" s="158"/>
      <c r="R391" s="158"/>
      <c r="S391" s="158"/>
      <c r="T391" s="317"/>
      <c r="U391" s="158"/>
      <c r="V391" s="158"/>
      <c r="W391" s="160"/>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row>
    <row r="392" spans="1:46" ht="18" hidden="1" x14ac:dyDescent="0.2">
      <c r="A392" s="158"/>
      <c r="B392" s="318"/>
      <c r="C392" s="158"/>
      <c r="D392" s="158"/>
      <c r="E392" s="158"/>
      <c r="F392" s="320" t="s">
        <v>398</v>
      </c>
      <c r="G392" s="317" t="e">
        <f>INDEX(I80:I84,VALUE(LEFT(F319,1)))*H322*H328/(INDEX(K80:K84,VALUE(LEFT(F319,1)))*L320)</f>
        <v>#VALUE!</v>
      </c>
      <c r="H392" s="158"/>
      <c r="I392" s="158"/>
      <c r="J392" s="158"/>
      <c r="K392" s="158"/>
      <c r="L392" s="158"/>
      <c r="M392" s="158"/>
      <c r="N392" s="158"/>
      <c r="O392" s="158"/>
      <c r="P392" s="158"/>
      <c r="Q392" s="158"/>
      <c r="R392" s="158"/>
      <c r="S392" s="317"/>
      <c r="T392" s="317"/>
      <c r="U392" s="319"/>
      <c r="V392" s="319"/>
      <c r="W392" s="160"/>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row>
    <row r="393" spans="1:46" hidden="1" x14ac:dyDescent="0.2">
      <c r="A393" s="334"/>
      <c r="B393" s="159"/>
      <c r="C393" s="158"/>
      <c r="D393" s="158"/>
      <c r="E393" s="334"/>
      <c r="F393" s="320" t="s">
        <v>399</v>
      </c>
      <c r="G393" s="334" t="e">
        <f>INDEX(J80:J84,VALUE(LEFT(F319,1)))*H322*H328*1000/(INDEX(K80:K84,VALUE(LEFT(F319,1)))*L320)</f>
        <v>#VALUE!</v>
      </c>
      <c r="H393" s="334"/>
      <c r="I393" s="334"/>
      <c r="J393" s="334"/>
      <c r="K393" s="334"/>
      <c r="L393" s="334"/>
      <c r="M393" s="334"/>
      <c r="N393" s="334"/>
      <c r="O393" s="334"/>
      <c r="P393" s="334"/>
      <c r="Q393" s="334"/>
      <c r="R393" s="334"/>
      <c r="S393" s="334"/>
      <c r="T393" s="334"/>
      <c r="U393" s="158"/>
      <c r="V393" s="158"/>
      <c r="W393" s="160"/>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row>
    <row r="394" spans="1:46" ht="18" customHeight="1" collapsed="1" x14ac:dyDescent="0.2">
      <c r="A394" s="286" t="s">
        <v>310</v>
      </c>
      <c r="E394" s="287" t="str">
        <f>IF(L10&lt;&gt;"",L10,"System 5")</f>
        <v>System 5</v>
      </c>
      <c r="F394" s="180"/>
      <c r="G394" s="177"/>
      <c r="H394" s="195"/>
      <c r="I394" s="180"/>
      <c r="J394" s="180"/>
      <c r="K394" s="180"/>
      <c r="L394" s="180"/>
      <c r="M394" s="180"/>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row>
    <row r="395" spans="1:46" ht="86.25" hidden="1" outlineLevel="1" x14ac:dyDescent="0.2">
      <c r="A395" s="180"/>
      <c r="F395" s="288" t="s">
        <v>219</v>
      </c>
      <c r="G395" s="177"/>
      <c r="H395" s="195"/>
      <c r="I395" s="180"/>
      <c r="J395" s="289" t="s">
        <v>311</v>
      </c>
      <c r="K395" s="223"/>
      <c r="L395" s="290" t="s">
        <v>312</v>
      </c>
      <c r="M395" s="290" t="str">
        <f>[1]Data!D7</f>
        <v>PER-factor</v>
      </c>
      <c r="N395" s="291" t="str">
        <f>[1]Data!E7</f>
        <v>1-PE-factors (non-renewable) PHI Certification</v>
      </c>
      <c r="O395" s="292"/>
      <c r="P395" s="291" t="str">
        <f>[1]Data!F7</f>
        <v xml:space="preserve">1-CO2 factors GEMIS (Germany) </v>
      </c>
      <c r="Q395" s="293" t="s">
        <v>313</v>
      </c>
      <c r="R395" s="293" t="s">
        <v>314</v>
      </c>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row>
    <row r="396" spans="1:46" ht="18" hidden="1" customHeight="1" outlineLevel="1" x14ac:dyDescent="0.2">
      <c r="E396" s="177" t="s">
        <v>220</v>
      </c>
      <c r="F396" s="294">
        <f>L19</f>
        <v>0</v>
      </c>
      <c r="I396" s="180"/>
      <c r="J396" s="180"/>
      <c r="L396" s="295"/>
      <c r="M396" s="296" t="e">
        <f>VLOOKUP(F396,$X$78:$AA$82,2,0)</f>
        <v>#N/A</v>
      </c>
      <c r="N396" s="297" t="e">
        <f>VLOOKUP(F396,$X$78:$AA$82,3,0)</f>
        <v>#N/A</v>
      </c>
      <c r="P396" s="298" t="e">
        <f>VLOOKUP(F396,$X$78:$AA$82,4,0)</f>
        <v>#N/A</v>
      </c>
      <c r="Q396" s="299" t="str">
        <f>IF(ISNUMBER(G469),G469,"")</f>
        <v/>
      </c>
      <c r="R396" s="299" t="str">
        <f>IF(ISNUMBER(G470),G470,"")</f>
        <v/>
      </c>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row>
    <row r="397" spans="1:46" ht="18" hidden="1" customHeight="1" outlineLevel="1" x14ac:dyDescent="0.2">
      <c r="F397" s="180" t="s">
        <v>315</v>
      </c>
      <c r="G397" s="198" t="s">
        <v>223</v>
      </c>
      <c r="H397" s="294">
        <f>L20</f>
        <v>0</v>
      </c>
      <c r="I397" s="180" t="s">
        <v>224</v>
      </c>
      <c r="J397" s="180"/>
      <c r="K397" s="300" t="s">
        <v>272</v>
      </c>
      <c r="L397" s="301" t="str">
        <f>IF(ISNUMBER(S466),IF(S466&gt;0,S466,""),"")</f>
        <v/>
      </c>
      <c r="M397" s="301" t="e">
        <f>M396*L397</f>
        <v>#N/A</v>
      </c>
      <c r="N397" s="301" t="e">
        <f>N396*L397</f>
        <v>#N/A</v>
      </c>
      <c r="O397" s="302"/>
      <c r="P397" s="301" t="e">
        <f>P396*L397</f>
        <v>#N/A</v>
      </c>
      <c r="Q397" s="188" t="s">
        <v>316</v>
      </c>
      <c r="R397" s="180"/>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row>
    <row r="398" spans="1:46" ht="18" hidden="1" customHeight="1" outlineLevel="1" x14ac:dyDescent="0.3">
      <c r="F398" s="180" t="s">
        <v>317</v>
      </c>
      <c r="G398" s="198" t="s">
        <v>227</v>
      </c>
      <c r="H398" s="294">
        <f>L21</f>
        <v>0</v>
      </c>
      <c r="I398" s="180" t="s">
        <v>229</v>
      </c>
      <c r="J398" s="180"/>
      <c r="K398" s="300" t="s">
        <v>318</v>
      </c>
      <c r="L398" s="303" t="e">
        <f>L397/$K$8</f>
        <v>#VALUE!</v>
      </c>
      <c r="M398" s="303" t="e">
        <f>M397/$K$8</f>
        <v>#N/A</v>
      </c>
      <c r="N398" s="303" t="e">
        <f>N397/$K$8</f>
        <v>#N/A</v>
      </c>
      <c r="O398" s="302"/>
      <c r="P398" s="303" t="e">
        <f>P397/$K$8</f>
        <v>#N/A</v>
      </c>
      <c r="Q398" s="188" t="s">
        <v>319</v>
      </c>
      <c r="R398" s="180"/>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row>
    <row r="399" spans="1:46" ht="18" hidden="1" customHeight="1" outlineLevel="1" x14ac:dyDescent="0.2">
      <c r="F399" s="180" t="s">
        <v>230</v>
      </c>
      <c r="G399" s="198" t="s">
        <v>231</v>
      </c>
      <c r="H399" s="294">
        <f>L22</f>
        <v>0</v>
      </c>
      <c r="I399" s="180" t="s">
        <v>235</v>
      </c>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row>
    <row r="400" spans="1:46" ht="18" hidden="1" customHeight="1" outlineLevel="1" x14ac:dyDescent="0.2">
      <c r="F400" s="180" t="s">
        <v>320</v>
      </c>
      <c r="G400" s="210" t="s">
        <v>238</v>
      </c>
      <c r="H400" s="294">
        <f>L23</f>
        <v>0</v>
      </c>
      <c r="I400" s="180" t="s">
        <v>239</v>
      </c>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row>
    <row r="401" spans="6:46" ht="18" hidden="1" customHeight="1" outlineLevel="1" x14ac:dyDescent="0.2">
      <c r="F401" s="180" t="s">
        <v>321</v>
      </c>
      <c r="G401" s="210" t="s">
        <v>241</v>
      </c>
      <c r="H401" s="294">
        <f>L24</f>
        <v>0</v>
      </c>
      <c r="I401" s="161" t="s">
        <v>239</v>
      </c>
      <c r="J401" s="180"/>
      <c r="K401" s="180"/>
      <c r="M401" s="180"/>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row>
    <row r="402" spans="6:46" ht="18" hidden="1" customHeight="1" outlineLevel="1" x14ac:dyDescent="0.2">
      <c r="F402" s="180"/>
      <c r="G402" s="223"/>
      <c r="H402" s="180"/>
      <c r="I402" s="180"/>
      <c r="J402" s="180"/>
      <c r="K402" s="180"/>
      <c r="M402" s="180"/>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row>
    <row r="403" spans="6:46" ht="18" hidden="1" customHeight="1" outlineLevel="1" x14ac:dyDescent="0.2">
      <c r="F403" s="185" t="s">
        <v>249</v>
      </c>
      <c r="G403" s="223"/>
      <c r="H403" s="180"/>
      <c r="I403" s="180"/>
      <c r="J403" s="180"/>
      <c r="K403" s="180"/>
      <c r="M403" s="180"/>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row>
    <row r="404" spans="6:46" ht="18" hidden="1" customHeight="1" outlineLevel="1" x14ac:dyDescent="0.2">
      <c r="F404" s="180" t="s">
        <v>322</v>
      </c>
      <c r="H404" s="294">
        <f>[1]Climate!$F$23</f>
        <v>51.301000000000002</v>
      </c>
      <c r="I404" s="161" t="s">
        <v>214</v>
      </c>
      <c r="J404" s="304"/>
      <c r="K404" s="180"/>
      <c r="M404" s="180"/>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row>
    <row r="405" spans="6:46" ht="18" hidden="1" customHeight="1" outlineLevel="1" x14ac:dyDescent="0.2">
      <c r="F405" s="180" t="s">
        <v>250</v>
      </c>
      <c r="G405" s="198" t="s">
        <v>251</v>
      </c>
      <c r="H405" s="294">
        <f>L29</f>
        <v>0</v>
      </c>
      <c r="J405" s="180"/>
      <c r="K405" s="180"/>
      <c r="M405" s="180"/>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row>
    <row r="406" spans="6:46" ht="18" hidden="1" customHeight="1" outlineLevel="1" x14ac:dyDescent="0.2">
      <c r="F406" s="180" t="s">
        <v>213</v>
      </c>
      <c r="G406" s="210"/>
      <c r="H406" s="294" t="str">
        <f>L13</f>
        <v/>
      </c>
      <c r="I406" s="180" t="s">
        <v>214</v>
      </c>
      <c r="J406" s="223"/>
      <c r="K406" s="180"/>
      <c r="M406" s="180"/>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row>
    <row r="407" spans="6:46" ht="18" hidden="1" customHeight="1" outlineLevel="1" x14ac:dyDescent="0.2">
      <c r="F407" s="180" t="s">
        <v>216</v>
      </c>
      <c r="G407" s="210"/>
      <c r="H407" s="294" t="str">
        <f>L14</f>
        <v/>
      </c>
      <c r="I407" s="180" t="s">
        <v>214</v>
      </c>
      <c r="J407" s="223"/>
      <c r="K407" s="180"/>
      <c r="M407" s="180"/>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row>
    <row r="408" spans="6:46" ht="18" hidden="1" customHeight="1" outlineLevel="1" x14ac:dyDescent="0.2">
      <c r="F408" s="180" t="s">
        <v>323</v>
      </c>
      <c r="G408" s="225"/>
      <c r="H408" s="294">
        <f>IF(ISNUMBER(L30),L30,1)</f>
        <v>1</v>
      </c>
      <c r="I408" s="180" t="s">
        <v>254</v>
      </c>
      <c r="K408" s="180"/>
      <c r="M408" s="180"/>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row>
    <row r="409" spans="6:46" ht="18" hidden="1" customHeight="1" outlineLevel="1" x14ac:dyDescent="0.2">
      <c r="F409" s="180" t="s">
        <v>324</v>
      </c>
      <c r="G409" s="198" t="s">
        <v>256</v>
      </c>
      <c r="H409" s="294">
        <f>L31</f>
        <v>0</v>
      </c>
      <c r="I409" s="180" t="s">
        <v>254</v>
      </c>
      <c r="J409" s="305"/>
      <c r="K409" s="180"/>
      <c r="M409" s="180"/>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row>
    <row r="410" spans="6:46" ht="18" hidden="1" customHeight="1" outlineLevel="1" x14ac:dyDescent="0.2">
      <c r="F410" s="180" t="s">
        <v>257</v>
      </c>
      <c r="G410" s="198" t="s">
        <v>258</v>
      </c>
      <c r="H410" s="294">
        <f>IF(ISNUMBER(L32),L32,1000)</f>
        <v>1000</v>
      </c>
      <c r="I410" s="180" t="s">
        <v>245</v>
      </c>
      <c r="K410" s="180"/>
      <c r="M410" s="180"/>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row>
    <row r="411" spans="6:46" ht="18" hidden="1" customHeight="1" outlineLevel="1" x14ac:dyDescent="0.2">
      <c r="F411" s="180" t="s">
        <v>259</v>
      </c>
      <c r="G411" s="198" t="s">
        <v>260</v>
      </c>
      <c r="H411" s="294">
        <f>IF(ISNUMBER(L33),L33,1)</f>
        <v>1</v>
      </c>
      <c r="I411" s="180"/>
      <c r="K411" s="180"/>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row>
    <row r="412" spans="6:46" ht="18" hidden="1" customHeight="1" outlineLevel="1" x14ac:dyDescent="0.2">
      <c r="F412" s="180" t="s">
        <v>261</v>
      </c>
      <c r="G412" s="210" t="s">
        <v>262</v>
      </c>
      <c r="H412" s="294">
        <f>L34</f>
        <v>0</v>
      </c>
      <c r="I412" s="180"/>
      <c r="J412" s="305"/>
      <c r="K412" s="180"/>
      <c r="M412" s="180"/>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row>
    <row r="413" spans="6:46" ht="18" hidden="1" customHeight="1" outlineLevel="1" x14ac:dyDescent="0.2">
      <c r="F413" s="180" t="s">
        <v>268</v>
      </c>
      <c r="H413" s="208" t="str">
        <f>IF(ISNUMBER(S466),IF(S466&gt;0,$S$467-$S$466,""),"")</f>
        <v/>
      </c>
      <c r="I413" s="180" t="s">
        <v>269</v>
      </c>
      <c r="J413" s="305"/>
      <c r="K413" s="180"/>
      <c r="M413" s="180"/>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row>
    <row r="414" spans="6:46" ht="43.5" hidden="1" customHeight="1" outlineLevel="1" x14ac:dyDescent="0.2">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row>
    <row r="415" spans="6:46" ht="18" hidden="1" customHeight="1" outlineLevel="1" x14ac:dyDescent="0.2">
      <c r="F415" s="307"/>
      <c r="G415" s="308" t="s">
        <v>282</v>
      </c>
      <c r="H415" s="308" t="s">
        <v>284</v>
      </c>
      <c r="I415" s="308" t="s">
        <v>285</v>
      </c>
      <c r="J415" s="308" t="s">
        <v>286</v>
      </c>
      <c r="K415" s="308" t="s">
        <v>287</v>
      </c>
      <c r="L415" s="308" t="s">
        <v>288</v>
      </c>
      <c r="M415" s="308" t="s">
        <v>289</v>
      </c>
      <c r="N415" s="308" t="s">
        <v>290</v>
      </c>
      <c r="O415" s="308" t="s">
        <v>291</v>
      </c>
      <c r="P415" s="308" t="s">
        <v>292</v>
      </c>
      <c r="Q415" s="308" t="s">
        <v>293</v>
      </c>
      <c r="R415" s="309" t="s">
        <v>294</v>
      </c>
      <c r="S415" s="223"/>
      <c r="T415" s="310" t="s">
        <v>325</v>
      </c>
      <c r="U415" s="223"/>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row>
    <row r="416" spans="6:46" ht="18" hidden="1" customHeight="1" outlineLevel="1" x14ac:dyDescent="0.2">
      <c r="F416" s="311" t="s">
        <v>281</v>
      </c>
      <c r="G416" s="312" t="str">
        <f t="shared" ref="G416:R416" si="114">G$465</f>
        <v/>
      </c>
      <c r="H416" s="313" t="str">
        <f t="shared" si="114"/>
        <v/>
      </c>
      <c r="I416" s="313" t="str">
        <f t="shared" si="114"/>
        <v/>
      </c>
      <c r="J416" s="313" t="str">
        <f t="shared" si="114"/>
        <v/>
      </c>
      <c r="K416" s="313" t="str">
        <f t="shared" si="114"/>
        <v/>
      </c>
      <c r="L416" s="313" t="str">
        <f t="shared" si="114"/>
        <v/>
      </c>
      <c r="M416" s="313" t="str">
        <f t="shared" si="114"/>
        <v/>
      </c>
      <c r="N416" s="313" t="str">
        <f t="shared" si="114"/>
        <v/>
      </c>
      <c r="O416" s="313" t="str">
        <f t="shared" si="114"/>
        <v/>
      </c>
      <c r="P416" s="313" t="str">
        <f t="shared" si="114"/>
        <v/>
      </c>
      <c r="Q416" s="313" t="str">
        <f t="shared" si="114"/>
        <v/>
      </c>
      <c r="R416" s="314" t="str">
        <f t="shared" si="114"/>
        <v/>
      </c>
      <c r="S416" s="223" t="s">
        <v>400</v>
      </c>
      <c r="T416" s="315" t="str">
        <f>IF(ISNUMBER(G416),SUM(G416:R416),"")</f>
        <v/>
      </c>
      <c r="U416" s="223" t="s">
        <v>401</v>
      </c>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row>
    <row r="417" spans="1:46" ht="18" hidden="1" customHeight="1" outlineLevel="1" x14ac:dyDescent="0.2">
      <c r="F417" s="311" t="s">
        <v>328</v>
      </c>
      <c r="G417" s="312">
        <f t="shared" ref="G417:R417" si="115">G429</f>
        <v>0.4</v>
      </c>
      <c r="H417" s="313">
        <f t="shared" si="115"/>
        <v>1.3</v>
      </c>
      <c r="I417" s="313">
        <f t="shared" si="115"/>
        <v>4.4000000000000004</v>
      </c>
      <c r="J417" s="313">
        <f t="shared" si="115"/>
        <v>8.4</v>
      </c>
      <c r="K417" s="313">
        <f t="shared" si="115"/>
        <v>12.9</v>
      </c>
      <c r="L417" s="313">
        <f t="shared" si="115"/>
        <v>16.3</v>
      </c>
      <c r="M417" s="313">
        <f t="shared" si="115"/>
        <v>17.600000000000001</v>
      </c>
      <c r="N417" s="313">
        <f t="shared" si="115"/>
        <v>17</v>
      </c>
      <c r="O417" s="313">
        <f t="shared" si="115"/>
        <v>13.9</v>
      </c>
      <c r="P417" s="313">
        <f t="shared" si="115"/>
        <v>9.4</v>
      </c>
      <c r="Q417" s="313">
        <f t="shared" si="115"/>
        <v>4.7</v>
      </c>
      <c r="R417" s="314">
        <f t="shared" si="115"/>
        <v>1.6</v>
      </c>
      <c r="S417" s="223" t="s">
        <v>329</v>
      </c>
      <c r="T417" s="315">
        <f>AVERAGE(G417:R417)</f>
        <v>8.9916666666666689</v>
      </c>
      <c r="U417" s="223" t="s">
        <v>329</v>
      </c>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row>
    <row r="418" spans="1:46" ht="18" hidden="1" customHeight="1" outlineLevel="1" x14ac:dyDescent="0.2">
      <c r="F418" s="311" t="s">
        <v>296</v>
      </c>
      <c r="G418" s="312" t="str">
        <f t="shared" ref="G418:R418" si="116">IF(ISNUMBER(G466),G466,"")</f>
        <v/>
      </c>
      <c r="H418" s="313" t="str">
        <f t="shared" si="116"/>
        <v/>
      </c>
      <c r="I418" s="313" t="str">
        <f t="shared" si="116"/>
        <v/>
      </c>
      <c r="J418" s="313" t="str">
        <f t="shared" si="116"/>
        <v/>
      </c>
      <c r="K418" s="313" t="str">
        <f t="shared" si="116"/>
        <v/>
      </c>
      <c r="L418" s="313" t="str">
        <f t="shared" si="116"/>
        <v/>
      </c>
      <c r="M418" s="313" t="str">
        <f t="shared" si="116"/>
        <v/>
      </c>
      <c r="N418" s="313" t="str">
        <f t="shared" si="116"/>
        <v/>
      </c>
      <c r="O418" s="313" t="str">
        <f t="shared" si="116"/>
        <v/>
      </c>
      <c r="P418" s="313" t="str">
        <f t="shared" si="116"/>
        <v/>
      </c>
      <c r="Q418" s="313" t="str">
        <f t="shared" si="116"/>
        <v/>
      </c>
      <c r="R418" s="314" t="str">
        <f t="shared" si="116"/>
        <v/>
      </c>
      <c r="S418" s="223" t="s">
        <v>297</v>
      </c>
      <c r="T418" s="315" t="str">
        <f>IF(ISNUMBER(G418),SUM(G418:R418),"")</f>
        <v/>
      </c>
      <c r="U418" s="223" t="s">
        <v>272</v>
      </c>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row>
    <row r="419" spans="1:46" ht="18" hidden="1" customHeight="1" outlineLevel="1" x14ac:dyDescent="0.2">
      <c r="A419" s="180"/>
      <c r="E419" s="180"/>
      <c r="F419" s="311" t="s">
        <v>330</v>
      </c>
      <c r="G419" s="312" t="str">
        <f t="shared" ref="G419:R419" si="117">IF(ISNUMBER(G466),G$467-G$466,"")</f>
        <v/>
      </c>
      <c r="H419" s="313" t="str">
        <f t="shared" si="117"/>
        <v/>
      </c>
      <c r="I419" s="313" t="str">
        <f t="shared" si="117"/>
        <v/>
      </c>
      <c r="J419" s="313" t="str">
        <f t="shared" si="117"/>
        <v/>
      </c>
      <c r="K419" s="313" t="str">
        <f t="shared" si="117"/>
        <v/>
      </c>
      <c r="L419" s="313" t="str">
        <f t="shared" si="117"/>
        <v/>
      </c>
      <c r="M419" s="313" t="str">
        <f t="shared" si="117"/>
        <v/>
      </c>
      <c r="N419" s="313" t="str">
        <f t="shared" si="117"/>
        <v/>
      </c>
      <c r="O419" s="313" t="str">
        <f t="shared" si="117"/>
        <v/>
      </c>
      <c r="P419" s="313" t="str">
        <f t="shared" si="117"/>
        <v/>
      </c>
      <c r="Q419" s="313" t="str">
        <f t="shared" si="117"/>
        <v/>
      </c>
      <c r="R419" s="314" t="str">
        <f t="shared" si="117"/>
        <v/>
      </c>
      <c r="S419" s="223" t="s">
        <v>297</v>
      </c>
      <c r="T419" s="315" t="str">
        <f>IF(ISNUMBER(G419),SUM(G419:R419),"")</f>
        <v/>
      </c>
      <c r="U419" s="223" t="s">
        <v>272</v>
      </c>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row>
    <row r="420" spans="1:46" ht="18" hidden="1" customHeight="1" outlineLevel="1" x14ac:dyDescent="0.2">
      <c r="A420" s="180"/>
      <c r="E420" s="223"/>
      <c r="F420" s="180"/>
      <c r="G420" s="223"/>
      <c r="H420" s="190"/>
      <c r="I420" s="190"/>
      <c r="J420" s="316"/>
      <c r="K420" s="190"/>
      <c r="L420" s="190"/>
      <c r="M420" s="190"/>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row>
    <row r="421" spans="1:46" hidden="1" x14ac:dyDescent="0.2">
      <c r="A421" s="158"/>
      <c r="B421" s="159"/>
      <c r="C421" s="158"/>
      <c r="D421" s="158"/>
      <c r="E421" s="158"/>
      <c r="F421" s="158"/>
      <c r="G421" s="158"/>
      <c r="H421" s="158"/>
      <c r="I421" s="158"/>
      <c r="J421" s="158"/>
      <c r="K421" s="158"/>
      <c r="L421" s="158"/>
      <c r="M421" s="158"/>
      <c r="N421" s="158"/>
      <c r="O421" s="158"/>
      <c r="P421" s="158"/>
      <c r="Q421" s="158"/>
      <c r="R421" s="158"/>
      <c r="S421" s="158"/>
      <c r="T421" s="158"/>
      <c r="U421" s="158"/>
      <c r="V421" s="158"/>
      <c r="W421" s="160"/>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row>
    <row r="422" spans="1:46" hidden="1" x14ac:dyDescent="0.2">
      <c r="A422" s="158"/>
      <c r="B422" s="159"/>
      <c r="C422" s="158"/>
      <c r="D422" s="158"/>
      <c r="E422" s="158"/>
      <c r="F422" s="158"/>
      <c r="G422" s="158"/>
      <c r="H422" s="158"/>
      <c r="I422" s="158"/>
      <c r="J422" s="158"/>
      <c r="K422" s="158"/>
      <c r="L422" s="158"/>
      <c r="M422" s="158"/>
      <c r="N422" s="158"/>
      <c r="O422" s="158"/>
      <c r="P422" s="158"/>
      <c r="Q422" s="158"/>
      <c r="R422" s="158"/>
      <c r="S422" s="158"/>
      <c r="T422" s="158"/>
      <c r="U422" s="158"/>
      <c r="V422" s="158"/>
      <c r="W422" s="160"/>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row>
    <row r="423" spans="1:46" hidden="1" x14ac:dyDescent="0.2">
      <c r="A423" s="158"/>
      <c r="B423" s="159"/>
      <c r="C423" s="158"/>
      <c r="D423" s="158"/>
      <c r="E423" s="158"/>
      <c r="F423" s="158"/>
      <c r="G423" s="158"/>
      <c r="H423" s="158"/>
      <c r="I423" s="158"/>
      <c r="J423" s="158"/>
      <c r="K423" s="158"/>
      <c r="L423" s="158"/>
      <c r="M423" s="158"/>
      <c r="N423" s="158"/>
      <c r="O423" s="158"/>
      <c r="P423" s="158"/>
      <c r="Q423" s="158"/>
      <c r="R423" s="158"/>
      <c r="S423" s="158"/>
      <c r="T423" s="158"/>
      <c r="U423" s="158"/>
      <c r="V423" s="158"/>
      <c r="W423" s="160"/>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row>
    <row r="424" spans="1:46" hidden="1" x14ac:dyDescent="0.2">
      <c r="A424" s="158"/>
      <c r="B424" s="159"/>
      <c r="C424" s="158"/>
      <c r="D424" s="158"/>
      <c r="E424" s="158"/>
      <c r="F424" s="158"/>
      <c r="G424" s="158"/>
      <c r="H424" s="158"/>
      <c r="I424" s="158"/>
      <c r="J424" s="158"/>
      <c r="K424" s="158"/>
      <c r="L424" s="158"/>
      <c r="M424" s="158"/>
      <c r="N424" s="158"/>
      <c r="O424" s="158"/>
      <c r="P424" s="158"/>
      <c r="Q424" s="158"/>
      <c r="R424" s="158"/>
      <c r="S424" s="158"/>
      <c r="T424" s="158"/>
      <c r="U424" s="158"/>
      <c r="V424" s="158"/>
      <c r="W424" s="160"/>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row>
    <row r="425" spans="1:46" hidden="1" x14ac:dyDescent="0.2">
      <c r="A425" s="158"/>
      <c r="B425" s="159"/>
      <c r="C425" s="158"/>
      <c r="D425" s="158"/>
      <c r="E425" s="158"/>
      <c r="F425" s="158"/>
      <c r="G425" s="158" t="s">
        <v>331</v>
      </c>
      <c r="H425" s="158" t="s">
        <v>332</v>
      </c>
      <c r="I425" s="158" t="s">
        <v>333</v>
      </c>
      <c r="J425" s="158" t="s">
        <v>334</v>
      </c>
      <c r="K425" s="158" t="s">
        <v>335</v>
      </c>
      <c r="L425" s="158" t="s">
        <v>336</v>
      </c>
      <c r="M425" s="158" t="s">
        <v>337</v>
      </c>
      <c r="N425" s="158" t="s">
        <v>338</v>
      </c>
      <c r="O425" s="158" t="s">
        <v>339</v>
      </c>
      <c r="P425" s="158" t="s">
        <v>340</v>
      </c>
      <c r="Q425" s="158" t="s">
        <v>341</v>
      </c>
      <c r="R425" s="158" t="s">
        <v>342</v>
      </c>
      <c r="S425" s="158" t="s">
        <v>343</v>
      </c>
      <c r="T425" s="158"/>
      <c r="U425" s="158"/>
      <c r="V425" s="158"/>
      <c r="W425" s="160"/>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row>
    <row r="426" spans="1:46" hidden="1" x14ac:dyDescent="0.2">
      <c r="A426" s="158"/>
      <c r="B426" s="159"/>
      <c r="C426" s="158"/>
      <c r="D426" s="158"/>
      <c r="E426" s="158"/>
      <c r="F426" s="158" t="s">
        <v>344</v>
      </c>
      <c r="G426" s="158">
        <v>1</v>
      </c>
      <c r="H426" s="158">
        <v>2</v>
      </c>
      <c r="I426" s="158">
        <v>3</v>
      </c>
      <c r="J426" s="158">
        <v>4</v>
      </c>
      <c r="K426" s="158">
        <v>5</v>
      </c>
      <c r="L426" s="158">
        <v>6</v>
      </c>
      <c r="M426" s="158">
        <v>7</v>
      </c>
      <c r="N426" s="158">
        <v>8</v>
      </c>
      <c r="O426" s="158">
        <v>9</v>
      </c>
      <c r="P426" s="158">
        <v>10</v>
      </c>
      <c r="Q426" s="158">
        <v>11</v>
      </c>
      <c r="R426" s="158">
        <v>12</v>
      </c>
      <c r="S426" s="158" t="s">
        <v>345</v>
      </c>
      <c r="T426" s="158"/>
      <c r="U426" s="158"/>
      <c r="V426" s="158"/>
      <c r="W426" s="160"/>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row>
    <row r="427" spans="1:46" hidden="1" x14ac:dyDescent="0.2">
      <c r="A427" s="158"/>
      <c r="B427" s="159"/>
      <c r="C427" s="158"/>
      <c r="D427" s="158"/>
      <c r="E427" s="158"/>
      <c r="F427" s="158" t="s">
        <v>346</v>
      </c>
      <c r="G427" s="158">
        <v>31</v>
      </c>
      <c r="H427" s="158">
        <v>28</v>
      </c>
      <c r="I427" s="158">
        <v>31</v>
      </c>
      <c r="J427" s="158">
        <v>30</v>
      </c>
      <c r="K427" s="158">
        <v>31</v>
      </c>
      <c r="L427" s="158">
        <v>30</v>
      </c>
      <c r="M427" s="158">
        <v>31</v>
      </c>
      <c r="N427" s="158">
        <v>31</v>
      </c>
      <c r="O427" s="158">
        <v>30</v>
      </c>
      <c r="P427" s="158">
        <v>31</v>
      </c>
      <c r="Q427" s="158">
        <v>30</v>
      </c>
      <c r="R427" s="158">
        <v>31</v>
      </c>
      <c r="S427" s="158">
        <f>SUM(G427:R427)</f>
        <v>365</v>
      </c>
      <c r="T427" s="158"/>
      <c r="U427" s="158"/>
      <c r="V427" s="158"/>
      <c r="W427" s="160"/>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row>
    <row r="428" spans="1:46" hidden="1" x14ac:dyDescent="0.2">
      <c r="A428" s="158"/>
      <c r="B428" s="159"/>
      <c r="C428" s="158"/>
      <c r="D428" s="158"/>
      <c r="E428" s="158"/>
      <c r="F428" s="158" t="s">
        <v>347</v>
      </c>
      <c r="G428" s="158">
        <f t="shared" ref="G428:R428" si="118">G427*24</f>
        <v>744</v>
      </c>
      <c r="H428" s="158">
        <f t="shared" si="118"/>
        <v>672</v>
      </c>
      <c r="I428" s="158">
        <f t="shared" si="118"/>
        <v>744</v>
      </c>
      <c r="J428" s="158">
        <f t="shared" si="118"/>
        <v>720</v>
      </c>
      <c r="K428" s="158">
        <f t="shared" si="118"/>
        <v>744</v>
      </c>
      <c r="L428" s="158">
        <f t="shared" si="118"/>
        <v>720</v>
      </c>
      <c r="M428" s="158">
        <f t="shared" si="118"/>
        <v>744</v>
      </c>
      <c r="N428" s="158">
        <f t="shared" si="118"/>
        <v>744</v>
      </c>
      <c r="O428" s="158">
        <f t="shared" si="118"/>
        <v>720</v>
      </c>
      <c r="P428" s="158">
        <f t="shared" si="118"/>
        <v>744</v>
      </c>
      <c r="Q428" s="158">
        <f t="shared" si="118"/>
        <v>720</v>
      </c>
      <c r="R428" s="158">
        <f t="shared" si="118"/>
        <v>744</v>
      </c>
      <c r="S428" s="158">
        <f>SUM(G428:R428)</f>
        <v>8760</v>
      </c>
      <c r="T428" s="158"/>
      <c r="U428" s="158"/>
      <c r="V428" s="158"/>
      <c r="W428" s="160"/>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row>
    <row r="429" spans="1:46" hidden="1" x14ac:dyDescent="0.2">
      <c r="A429" s="158"/>
      <c r="B429" s="159"/>
      <c r="C429" s="158"/>
      <c r="D429" s="158"/>
      <c r="E429" s="158"/>
      <c r="F429" s="158" t="s">
        <v>348</v>
      </c>
      <c r="G429" s="158">
        <f>[1]Climate!E24</f>
        <v>0.4</v>
      </c>
      <c r="H429" s="158">
        <f>[1]Climate!F24</f>
        <v>1.3</v>
      </c>
      <c r="I429" s="158">
        <f>[1]Climate!G24</f>
        <v>4.4000000000000004</v>
      </c>
      <c r="J429" s="158">
        <f>[1]Climate!H24</f>
        <v>8.4</v>
      </c>
      <c r="K429" s="158">
        <f>[1]Climate!I24</f>
        <v>12.9</v>
      </c>
      <c r="L429" s="158">
        <f>[1]Climate!J24</f>
        <v>16.3</v>
      </c>
      <c r="M429" s="158">
        <f>[1]Climate!K24</f>
        <v>17.600000000000001</v>
      </c>
      <c r="N429" s="158">
        <f>[1]Climate!L24</f>
        <v>17</v>
      </c>
      <c r="O429" s="158">
        <f>[1]Climate!M24</f>
        <v>13.9</v>
      </c>
      <c r="P429" s="158">
        <f>[1]Climate!N24</f>
        <v>9.4</v>
      </c>
      <c r="Q429" s="158">
        <f>[1]Climate!O24</f>
        <v>4.7</v>
      </c>
      <c r="R429" s="158">
        <f>[1]Climate!P24</f>
        <v>1.6</v>
      </c>
      <c r="S429" s="158">
        <f>AVERAGE(G429:R429)</f>
        <v>8.9916666666666689</v>
      </c>
      <c r="T429" s="158"/>
      <c r="U429" s="158"/>
      <c r="V429" s="158"/>
      <c r="W429" s="160"/>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row>
    <row r="430" spans="1:46" hidden="1" x14ac:dyDescent="0.2">
      <c r="A430" s="158"/>
      <c r="B430" s="159"/>
      <c r="C430" s="158"/>
      <c r="D430" s="158"/>
      <c r="E430" s="158"/>
      <c r="F430" s="158" t="s">
        <v>349</v>
      </c>
      <c r="G430" s="158" t="str">
        <f t="shared" ref="G430:R430" si="119">G$465</f>
        <v/>
      </c>
      <c r="H430" s="158" t="str">
        <f t="shared" si="119"/>
        <v/>
      </c>
      <c r="I430" s="158" t="str">
        <f t="shared" si="119"/>
        <v/>
      </c>
      <c r="J430" s="158" t="str">
        <f t="shared" si="119"/>
        <v/>
      </c>
      <c r="K430" s="158" t="str">
        <f t="shared" si="119"/>
        <v/>
      </c>
      <c r="L430" s="158" t="str">
        <f t="shared" si="119"/>
        <v/>
      </c>
      <c r="M430" s="158" t="str">
        <f t="shared" si="119"/>
        <v/>
      </c>
      <c r="N430" s="158" t="str">
        <f t="shared" si="119"/>
        <v/>
      </c>
      <c r="O430" s="158" t="str">
        <f t="shared" si="119"/>
        <v/>
      </c>
      <c r="P430" s="158" t="str">
        <f t="shared" si="119"/>
        <v/>
      </c>
      <c r="Q430" s="158" t="str">
        <f t="shared" si="119"/>
        <v/>
      </c>
      <c r="R430" s="158" t="str">
        <f t="shared" si="119"/>
        <v/>
      </c>
      <c r="S430" s="158">
        <f>SUM(G430:R430)</f>
        <v>0</v>
      </c>
      <c r="T430" s="158"/>
      <c r="U430" s="158"/>
      <c r="V430" s="158"/>
      <c r="W430" s="160"/>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row>
    <row r="431" spans="1:46" hidden="1" x14ac:dyDescent="0.2">
      <c r="A431" s="158"/>
      <c r="B431" s="159"/>
      <c r="C431" s="158"/>
      <c r="D431" s="158"/>
      <c r="E431" s="158"/>
      <c r="F431" s="158"/>
      <c r="G431" s="158"/>
      <c r="H431" s="158"/>
      <c r="I431" s="158"/>
      <c r="J431" s="158"/>
      <c r="K431" s="158"/>
      <c r="L431" s="158"/>
      <c r="M431" s="158"/>
      <c r="N431" s="158"/>
      <c r="O431" s="158"/>
      <c r="P431" s="158"/>
      <c r="Q431" s="158"/>
      <c r="R431" s="158"/>
      <c r="S431" s="158"/>
      <c r="T431" s="158"/>
      <c r="U431" s="158"/>
      <c r="V431" s="158"/>
      <c r="W431" s="160"/>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row>
    <row r="432" spans="1:46" hidden="1" x14ac:dyDescent="0.2">
      <c r="A432" s="158"/>
      <c r="B432" s="159"/>
      <c r="C432" s="158"/>
      <c r="D432" s="158"/>
      <c r="E432" s="158"/>
      <c r="F432" s="158"/>
      <c r="G432" s="317"/>
      <c r="H432" s="158"/>
      <c r="I432" s="158"/>
      <c r="J432" s="158"/>
      <c r="K432" s="158"/>
      <c r="L432" s="158"/>
      <c r="M432" s="158"/>
      <c r="N432" s="158"/>
      <c r="O432" s="158"/>
      <c r="P432" s="158"/>
      <c r="Q432" s="158"/>
      <c r="R432" s="158"/>
      <c r="S432" s="317"/>
      <c r="T432" s="317"/>
      <c r="U432" s="158"/>
      <c r="V432" s="158"/>
      <c r="W432" s="160"/>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row>
    <row r="433" spans="1:46" ht="18" hidden="1" x14ac:dyDescent="0.2">
      <c r="A433" s="158"/>
      <c r="B433" s="318"/>
      <c r="C433" s="158"/>
      <c r="D433" s="158"/>
      <c r="E433" s="158"/>
      <c r="F433" s="158"/>
      <c r="G433" s="317"/>
      <c r="H433" s="158"/>
      <c r="I433" s="158"/>
      <c r="J433" s="158"/>
      <c r="K433" s="158"/>
      <c r="L433" s="158"/>
      <c r="M433" s="158"/>
      <c r="N433" s="158"/>
      <c r="O433" s="158"/>
      <c r="P433" s="158"/>
      <c r="Q433" s="158"/>
      <c r="R433" s="158"/>
      <c r="S433" s="317"/>
      <c r="T433" s="317"/>
      <c r="U433" s="319"/>
      <c r="V433" s="319"/>
      <c r="W433" s="160"/>
      <c r="X433" s="158"/>
      <c r="Y433" s="158"/>
      <c r="Z433" s="158"/>
      <c r="AA433" s="158"/>
      <c r="AB433" s="158"/>
      <c r="AC433" s="158"/>
      <c r="AD433" s="158"/>
      <c r="AE433" s="158"/>
      <c r="AF433" s="158"/>
      <c r="AG433" s="158"/>
      <c r="AH433" s="158"/>
      <c r="AI433" s="158"/>
      <c r="AJ433" s="158"/>
      <c r="AK433" s="317"/>
      <c r="AL433" s="319"/>
      <c r="AM433" s="158"/>
      <c r="AN433" s="158"/>
      <c r="AO433" s="158"/>
      <c r="AP433" s="158"/>
      <c r="AQ433" s="158"/>
      <c r="AR433" s="158"/>
      <c r="AS433" s="158"/>
      <c r="AT433" s="158"/>
    </row>
    <row r="434" spans="1:46" ht="18" hidden="1" x14ac:dyDescent="0.2">
      <c r="A434" s="158"/>
      <c r="B434" s="318"/>
      <c r="C434" s="158"/>
      <c r="D434" s="158"/>
      <c r="E434" s="158"/>
      <c r="F434" s="320" t="s">
        <v>350</v>
      </c>
      <c r="G434" s="158"/>
      <c r="H434" s="158"/>
      <c r="I434" s="158"/>
      <c r="J434" s="158"/>
      <c r="K434" s="158"/>
      <c r="L434" s="158"/>
      <c r="M434" s="158"/>
      <c r="N434" s="158"/>
      <c r="O434" s="158"/>
      <c r="P434" s="158"/>
      <c r="Q434" s="158"/>
      <c r="R434" s="317"/>
      <c r="S434" s="319"/>
      <c r="T434" s="317"/>
      <c r="U434" s="319"/>
      <c r="V434" s="319"/>
      <c r="W434" s="160"/>
      <c r="X434" s="158"/>
      <c r="Y434" s="158"/>
      <c r="Z434" s="158"/>
      <c r="AA434" s="158"/>
      <c r="AB434" s="158"/>
      <c r="AC434" s="158"/>
      <c r="AD434" s="158"/>
      <c r="AE434" s="158"/>
      <c r="AF434" s="158"/>
      <c r="AG434" s="158"/>
      <c r="AH434" s="158"/>
      <c r="AI434" s="158"/>
      <c r="AJ434" s="158"/>
      <c r="AK434" s="317"/>
      <c r="AL434" s="319"/>
      <c r="AM434" s="158"/>
      <c r="AN434" s="158"/>
      <c r="AO434" s="158"/>
      <c r="AP434" s="158"/>
      <c r="AQ434" s="158"/>
      <c r="AR434" s="158"/>
      <c r="AS434" s="158"/>
      <c r="AT434" s="158"/>
    </row>
    <row r="435" spans="1:46" ht="18" hidden="1" x14ac:dyDescent="0.2">
      <c r="A435" s="158"/>
      <c r="B435" s="159"/>
      <c r="C435" s="158"/>
      <c r="D435" s="158"/>
      <c r="E435" s="158"/>
      <c r="F435" s="158" t="s">
        <v>351</v>
      </c>
      <c r="G435" s="158"/>
      <c r="H435" s="158" t="s">
        <v>352</v>
      </c>
      <c r="I435" s="158">
        <v>20</v>
      </c>
      <c r="J435" s="158" t="s">
        <v>353</v>
      </c>
      <c r="K435" s="158">
        <f>PI()/180</f>
        <v>1.7453292519943295E-2</v>
      </c>
      <c r="L435" s="158" t="s">
        <v>354</v>
      </c>
      <c r="M435" s="158">
        <f>[1]Climate!E35</f>
        <v>0.106</v>
      </c>
      <c r="N435" s="158"/>
      <c r="O435" s="158"/>
      <c r="P435" s="158"/>
      <c r="Q435" s="158"/>
      <c r="R435" s="158"/>
      <c r="S435" s="158"/>
      <c r="T435" s="317"/>
      <c r="U435" s="158"/>
      <c r="V435" s="158"/>
      <c r="W435" s="160"/>
      <c r="X435" s="321" t="s">
        <v>355</v>
      </c>
      <c r="Y435" s="158"/>
      <c r="Z435" s="158"/>
      <c r="AA435" s="158"/>
      <c r="AB435" s="158"/>
      <c r="AC435" s="158"/>
      <c r="AD435" s="158"/>
      <c r="AE435" s="158"/>
      <c r="AF435" s="158"/>
      <c r="AG435" s="158"/>
      <c r="AH435" s="158"/>
      <c r="AI435" s="158"/>
      <c r="AJ435" s="158"/>
      <c r="AK435" s="317"/>
      <c r="AL435" s="319"/>
      <c r="AM435" s="158"/>
      <c r="AN435" s="158"/>
      <c r="AO435" s="158"/>
      <c r="AP435" s="158"/>
      <c r="AQ435" s="158"/>
      <c r="AR435" s="158"/>
      <c r="AS435" s="158"/>
      <c r="AT435" s="158"/>
    </row>
    <row r="436" spans="1:46" ht="30" hidden="1" x14ac:dyDescent="0.4">
      <c r="A436" s="158"/>
      <c r="B436" s="159"/>
      <c r="C436" s="158"/>
      <c r="D436" s="158"/>
      <c r="E436" s="158"/>
      <c r="F436" s="322" t="s">
        <v>356</v>
      </c>
      <c r="G436" s="322" t="s">
        <v>357</v>
      </c>
      <c r="H436" s="158"/>
      <c r="I436" s="158"/>
      <c r="J436" s="158"/>
      <c r="K436" s="158"/>
      <c r="L436" s="158"/>
      <c r="M436" s="158"/>
      <c r="N436" s="158"/>
      <c r="O436" s="158"/>
      <c r="P436" s="158"/>
      <c r="Q436" s="158"/>
      <c r="R436" s="158"/>
      <c r="S436" s="158"/>
      <c r="T436" s="317"/>
      <c r="U436" s="158"/>
      <c r="V436" s="158"/>
      <c r="W436" s="160"/>
      <c r="X436" s="322" t="s">
        <v>358</v>
      </c>
      <c r="Y436" s="323"/>
      <c r="Z436" s="322"/>
      <c r="AA436" s="158" t="s">
        <v>359</v>
      </c>
      <c r="AB436" s="158">
        <f>PI()/180</f>
        <v>1.7453292519943295E-2</v>
      </c>
      <c r="AC436" s="324" t="s">
        <v>245</v>
      </c>
      <c r="AD436" s="325" t="s">
        <v>241</v>
      </c>
      <c r="AE436" s="325"/>
      <c r="AF436" s="325" t="s">
        <v>245</v>
      </c>
      <c r="AG436" s="325" t="s">
        <v>241</v>
      </c>
      <c r="AH436" s="326"/>
      <c r="AI436" s="323"/>
      <c r="AJ436" s="322" t="s">
        <v>360</v>
      </c>
      <c r="AK436" s="158"/>
      <c r="AL436" s="322"/>
      <c r="AM436" s="158" t="s">
        <v>359</v>
      </c>
      <c r="AN436" s="158">
        <f>PI()/180</f>
        <v>1.7453292519943295E-2</v>
      </c>
      <c r="AO436" s="324" t="s">
        <v>245</v>
      </c>
      <c r="AP436" s="325" t="s">
        <v>241</v>
      </c>
      <c r="AQ436" s="325"/>
      <c r="AR436" s="325" t="s">
        <v>245</v>
      </c>
      <c r="AS436" s="325" t="s">
        <v>241</v>
      </c>
      <c r="AT436" s="326"/>
    </row>
    <row r="437" spans="1:46" hidden="1" x14ac:dyDescent="0.2">
      <c r="A437" s="158"/>
      <c r="B437" s="159"/>
      <c r="C437" s="158"/>
      <c r="D437" s="158"/>
      <c r="E437" s="158"/>
      <c r="F437" s="158"/>
      <c r="G437" s="322">
        <v>1</v>
      </c>
      <c r="H437" s="322">
        <f t="shared" ref="H437:R437" si="120">G437+1</f>
        <v>2</v>
      </c>
      <c r="I437" s="322">
        <f t="shared" si="120"/>
        <v>3</v>
      </c>
      <c r="J437" s="322">
        <f t="shared" si="120"/>
        <v>4</v>
      </c>
      <c r="K437" s="322">
        <f t="shared" si="120"/>
        <v>5</v>
      </c>
      <c r="L437" s="322">
        <f t="shared" si="120"/>
        <v>6</v>
      </c>
      <c r="M437" s="322">
        <f t="shared" si="120"/>
        <v>7</v>
      </c>
      <c r="N437" s="322">
        <f t="shared" si="120"/>
        <v>8</v>
      </c>
      <c r="O437" s="322">
        <f t="shared" si="120"/>
        <v>9</v>
      </c>
      <c r="P437" s="322">
        <f t="shared" si="120"/>
        <v>10</v>
      </c>
      <c r="Q437" s="322">
        <f t="shared" si="120"/>
        <v>11</v>
      </c>
      <c r="R437" s="322">
        <f t="shared" si="120"/>
        <v>12</v>
      </c>
      <c r="S437" s="158"/>
      <c r="T437" s="317"/>
      <c r="U437" s="158"/>
      <c r="V437" s="158"/>
      <c r="W437" s="160"/>
      <c r="X437" s="158"/>
      <c r="Y437" s="327"/>
      <c r="Z437" s="324"/>
      <c r="AA437" s="325" t="s">
        <v>361</v>
      </c>
      <c r="AB437" s="326"/>
      <c r="AC437" s="328">
        <v>1.1953348352380402E-2</v>
      </c>
      <c r="AD437" s="158">
        <v>-0.26199747481626184</v>
      </c>
      <c r="AE437" s="158">
        <v>90</v>
      </c>
      <c r="AF437" s="158">
        <v>6.4022784193207836E-4</v>
      </c>
      <c r="AG437" s="158">
        <v>9.9820235319462214E-2</v>
      </c>
      <c r="AH437" s="329">
        <v>90</v>
      </c>
      <c r="AI437" s="327"/>
      <c r="AJ437" s="158"/>
      <c r="AK437" s="158"/>
      <c r="AL437" s="324"/>
      <c r="AM437" s="325" t="s">
        <v>361</v>
      </c>
      <c r="AN437" s="326"/>
      <c r="AO437" s="328">
        <v>1.1087353657277796E-2</v>
      </c>
      <c r="AP437" s="158">
        <v>0.24526666635546435</v>
      </c>
      <c r="AQ437" s="158">
        <v>90</v>
      </c>
      <c r="AR437" s="158">
        <v>1.9420641839720431E-2</v>
      </c>
      <c r="AS437" s="158">
        <v>-0.36331154561631929</v>
      </c>
      <c r="AT437" s="329">
        <v>15</v>
      </c>
    </row>
    <row r="438" spans="1:46" hidden="1" x14ac:dyDescent="0.2">
      <c r="A438" s="158"/>
      <c r="B438" s="159"/>
      <c r="C438" s="158"/>
      <c r="D438" s="158"/>
      <c r="E438" s="158"/>
      <c r="F438" s="158"/>
      <c r="G438" s="158"/>
      <c r="H438" s="158"/>
      <c r="I438" s="158"/>
      <c r="J438" s="158"/>
      <c r="K438" s="158"/>
      <c r="L438" s="158"/>
      <c r="M438" s="158"/>
      <c r="N438" s="158"/>
      <c r="O438" s="158"/>
      <c r="P438" s="158"/>
      <c r="Q438" s="158"/>
      <c r="R438" s="158"/>
      <c r="S438" s="158"/>
      <c r="T438" s="317"/>
      <c r="U438" s="158"/>
      <c r="V438" s="158"/>
      <c r="W438" s="160"/>
      <c r="X438" s="158"/>
      <c r="Y438" s="158"/>
      <c r="Z438" s="328"/>
      <c r="AA438" s="158" t="s">
        <v>362</v>
      </c>
      <c r="AB438" s="329" t="s">
        <v>238</v>
      </c>
      <c r="AC438" s="328">
        <v>1.1953348352380402E-2</v>
      </c>
      <c r="AD438" s="158">
        <v>-0.26199747481626184</v>
      </c>
      <c r="AE438" s="158"/>
      <c r="AF438" s="158">
        <v>6.4022784193207836E-4</v>
      </c>
      <c r="AG438" s="158">
        <v>9.9820235319462214E-2</v>
      </c>
      <c r="AH438" s="329"/>
      <c r="AI438" s="158"/>
      <c r="AJ438" s="158"/>
      <c r="AK438" s="158"/>
      <c r="AL438" s="328"/>
      <c r="AM438" s="158" t="s">
        <v>362</v>
      </c>
      <c r="AN438" s="329" t="s">
        <v>238</v>
      </c>
      <c r="AO438" s="328">
        <v>1.1087353657277796E-2</v>
      </c>
      <c r="AP438" s="158">
        <v>0.24526666635546435</v>
      </c>
      <c r="AQ438" s="158"/>
      <c r="AR438" s="158">
        <v>-6.718819681462161E-3</v>
      </c>
      <c r="AS438" s="158">
        <v>7.4358675761283771E-2</v>
      </c>
      <c r="AT438" s="329">
        <v>90</v>
      </c>
    </row>
    <row r="439" spans="1:46" hidden="1" x14ac:dyDescent="0.2">
      <c r="A439" s="158"/>
      <c r="B439" s="159"/>
      <c r="C439" s="158"/>
      <c r="D439" s="158"/>
      <c r="E439" s="158"/>
      <c r="F439" s="330" t="str">
        <f>[1]Climate!D25</f>
        <v>Radiation North</v>
      </c>
      <c r="G439" s="330">
        <f>[1]Climate!E25</f>
        <v>10</v>
      </c>
      <c r="H439" s="330">
        <f>[1]Climate!F25</f>
        <v>15</v>
      </c>
      <c r="I439" s="330">
        <f>[1]Climate!G25</f>
        <v>26</v>
      </c>
      <c r="J439" s="330">
        <f>[1]Climate!H25</f>
        <v>37</v>
      </c>
      <c r="K439" s="330">
        <f>[1]Climate!I25</f>
        <v>50</v>
      </c>
      <c r="L439" s="330">
        <f>[1]Climate!J25</f>
        <v>55</v>
      </c>
      <c r="M439" s="330">
        <f>[1]Climate!K25</f>
        <v>55</v>
      </c>
      <c r="N439" s="330">
        <f>[1]Climate!L25</f>
        <v>44</v>
      </c>
      <c r="O439" s="330">
        <f>[1]Climate!M25</f>
        <v>30</v>
      </c>
      <c r="P439" s="330">
        <f>[1]Climate!N25</f>
        <v>18</v>
      </c>
      <c r="Q439" s="330">
        <f>[1]Climate!O25</f>
        <v>10</v>
      </c>
      <c r="R439" s="330">
        <f>[1]Climate!P25</f>
        <v>7</v>
      </c>
      <c r="S439" s="158"/>
      <c r="T439" s="317"/>
      <c r="U439" s="158"/>
      <c r="V439" s="158"/>
      <c r="W439" s="160"/>
      <c r="X439" s="158"/>
      <c r="Y439" s="158"/>
      <c r="Z439" s="328" t="s">
        <v>363</v>
      </c>
      <c r="AA439" s="158">
        <f>IF(H404&lt;=$AE$437,$AC$437*H404+$AD$437,$AC$438*H404+$AD$438)</f>
        <v>0.35122124900920521</v>
      </c>
      <c r="AB439" s="329">
        <f>IF(H404&lt;=$AH$437,$AF$437*H404^2+$AG$437,$AF$438*H404+$AG$438)</f>
        <v>1.7847671326705037</v>
      </c>
      <c r="AC439" s="328">
        <v>1.476536037986512E-3</v>
      </c>
      <c r="AD439" s="158">
        <v>0.49084860211026732</v>
      </c>
      <c r="AE439" s="158">
        <v>90</v>
      </c>
      <c r="AF439" s="158">
        <v>6.3964052469070304E-3</v>
      </c>
      <c r="AG439" s="158">
        <v>0.27619296292944795</v>
      </c>
      <c r="AH439" s="329">
        <v>90</v>
      </c>
      <c r="AI439" s="158"/>
      <c r="AJ439" s="158"/>
      <c r="AK439" s="158"/>
      <c r="AL439" s="328" t="s">
        <v>363</v>
      </c>
      <c r="AM439" s="158">
        <f>IF(H404&lt;=$AQ$437,$AO$437*H404+$AP$437,$AO$438*H404+$AP$438)</f>
        <v>0.81405899632747258</v>
      </c>
      <c r="AN439" s="329">
        <f>IF(H404&lt;=$AT$437,$AR$437*H404+$AS$437,$AR$438*H404+$AS$438)</f>
        <v>-0.27032349271740652</v>
      </c>
      <c r="AO439" s="328">
        <v>-3.5781100327875529E-4</v>
      </c>
      <c r="AP439" s="158">
        <v>0.43973753607093846</v>
      </c>
      <c r="AQ439" s="158">
        <v>90</v>
      </c>
      <c r="AR439" s="158">
        <v>-1.8923171163629567E-3</v>
      </c>
      <c r="AS439" s="158">
        <v>-0.25147882786208614</v>
      </c>
      <c r="AT439" s="329">
        <v>90</v>
      </c>
    </row>
    <row r="440" spans="1:46" hidden="1" x14ac:dyDescent="0.2">
      <c r="A440" s="158"/>
      <c r="B440" s="159"/>
      <c r="C440" s="158"/>
      <c r="D440" s="158"/>
      <c r="E440" s="158"/>
      <c r="F440" s="330" t="str">
        <f>[1]Climate!D26</f>
        <v>Radiation East</v>
      </c>
      <c r="G440" s="330">
        <f>[1]Climate!E26</f>
        <v>13</v>
      </c>
      <c r="H440" s="330">
        <f>[1]Climate!F26</f>
        <v>26</v>
      </c>
      <c r="I440" s="330">
        <f>[1]Climate!G26</f>
        <v>41</v>
      </c>
      <c r="J440" s="330">
        <f>[1]Climate!H26</f>
        <v>67</v>
      </c>
      <c r="K440" s="330">
        <f>[1]Climate!I26</f>
        <v>83</v>
      </c>
      <c r="L440" s="330">
        <f>[1]Climate!J26</f>
        <v>81</v>
      </c>
      <c r="M440" s="330">
        <f>[1]Climate!K26</f>
        <v>83</v>
      </c>
      <c r="N440" s="330">
        <f>[1]Climate!L26</f>
        <v>75</v>
      </c>
      <c r="O440" s="330">
        <f>[1]Climate!M26</f>
        <v>52</v>
      </c>
      <c r="P440" s="330">
        <f>[1]Climate!N26</f>
        <v>32</v>
      </c>
      <c r="Q440" s="330">
        <f>[1]Climate!O26</f>
        <v>15</v>
      </c>
      <c r="R440" s="330">
        <f>[1]Climate!P26</f>
        <v>9</v>
      </c>
      <c r="S440" s="158"/>
      <c r="T440" s="317"/>
      <c r="U440" s="158"/>
      <c r="V440" s="158"/>
      <c r="W440" s="160"/>
      <c r="X440" s="158"/>
      <c r="Y440" s="158"/>
      <c r="Z440" s="328" t="s">
        <v>364</v>
      </c>
      <c r="AA440" s="158">
        <f>IF(H404&lt;=$AE$439,$AC$439*H404+$AD$439,$AC$440*H404+$AD$440)</f>
        <v>0.56659637739501334</v>
      </c>
      <c r="AB440" s="329">
        <f>IF(H404&lt;=$AH$439,$AF$439*H404+$AG$439,$AF$440*H404+$AG$440)</f>
        <v>0.60433494850102554</v>
      </c>
      <c r="AC440" s="328">
        <v>1.476536037986512E-3</v>
      </c>
      <c r="AD440" s="158">
        <v>0.49084860211026732</v>
      </c>
      <c r="AE440" s="158"/>
      <c r="AF440" s="158">
        <v>6.3964052469070304E-3</v>
      </c>
      <c r="AG440" s="158">
        <v>0.27619296292944795</v>
      </c>
      <c r="AH440" s="329"/>
      <c r="AI440" s="158"/>
      <c r="AJ440" s="158"/>
      <c r="AK440" s="158"/>
      <c r="AL440" s="328" t="s">
        <v>364</v>
      </c>
      <c r="AM440" s="158">
        <f>IF(H404&lt;=$AQ$439,$AO$439*H404+$AP$439,$AO$440*H404+$AP$440)</f>
        <v>0.42138147379173502</v>
      </c>
      <c r="AN440" s="329">
        <f>IF(H404&lt;=$AT$439,$AR$439*H404+$AS$439,$AR$440*H404+$AS$440)</f>
        <v>-0.34855658824862218</v>
      </c>
      <c r="AO440" s="328">
        <v>-3.5781100327875529E-4</v>
      </c>
      <c r="AP440" s="158">
        <v>0.43973753607093846</v>
      </c>
      <c r="AQ440" s="158"/>
      <c r="AR440" s="158">
        <v>-1.8923171163629567E-3</v>
      </c>
      <c r="AS440" s="158">
        <v>-0.25147882786208614</v>
      </c>
      <c r="AT440" s="329"/>
    </row>
    <row r="441" spans="1:46" hidden="1" x14ac:dyDescent="0.2">
      <c r="A441" s="158"/>
      <c r="B441" s="159"/>
      <c r="C441" s="158"/>
      <c r="D441" s="158"/>
      <c r="E441" s="158"/>
      <c r="F441" s="330" t="str">
        <f>[1]Climate!D27</f>
        <v>Radiation South</v>
      </c>
      <c r="G441" s="330">
        <f>[1]Climate!E27</f>
        <v>29</v>
      </c>
      <c r="H441" s="330">
        <f>[1]Climate!F27</f>
        <v>59</v>
      </c>
      <c r="I441" s="330">
        <f>[1]Climate!G27</f>
        <v>66</v>
      </c>
      <c r="J441" s="330">
        <f>[1]Climate!H27</f>
        <v>83</v>
      </c>
      <c r="K441" s="330">
        <f>[1]Climate!I27</f>
        <v>85</v>
      </c>
      <c r="L441" s="330">
        <f>[1]Climate!J27</f>
        <v>76</v>
      </c>
      <c r="M441" s="330">
        <f>[1]Climate!K27</f>
        <v>80</v>
      </c>
      <c r="N441" s="330">
        <f>[1]Climate!L27</f>
        <v>86</v>
      </c>
      <c r="O441" s="330">
        <f>[1]Climate!M27</f>
        <v>80</v>
      </c>
      <c r="P441" s="330">
        <f>[1]Climate!N27</f>
        <v>63</v>
      </c>
      <c r="Q441" s="330">
        <f>[1]Climate!O27</f>
        <v>32</v>
      </c>
      <c r="R441" s="330">
        <f>[1]Climate!P27</f>
        <v>21</v>
      </c>
      <c r="S441" s="158"/>
      <c r="T441" s="317"/>
      <c r="U441" s="158"/>
      <c r="V441" s="158"/>
      <c r="W441" s="160"/>
      <c r="X441" s="158"/>
      <c r="Y441" s="158"/>
      <c r="Z441" s="331" t="s">
        <v>365</v>
      </c>
      <c r="AA441" s="332">
        <f>IF(H404&lt;=$AE$441,$AC$441*H404+$AD$441,$AC$442*H404+$AD$442)</f>
        <v>0.81663649148490502</v>
      </c>
      <c r="AB441" s="333">
        <f>IF(H404&lt;=$AH$441,$AF$441*H404+$AG$441,$AF$442*H404+$AG$442)</f>
        <v>0.49934913426984767</v>
      </c>
      <c r="AC441" s="328">
        <v>-1.3075626952359747E-3</v>
      </c>
      <c r="AD441" s="158">
        <v>0.88371576531320573</v>
      </c>
      <c r="AE441" s="158">
        <v>90</v>
      </c>
      <c r="AF441" s="158">
        <v>5.6353488026687076E-4</v>
      </c>
      <c r="AG441" s="158">
        <v>0.47043923137727695</v>
      </c>
      <c r="AH441" s="329">
        <v>90</v>
      </c>
      <c r="AI441" s="158"/>
      <c r="AJ441" s="158"/>
      <c r="AK441" s="158"/>
      <c r="AL441" s="331" t="s">
        <v>365</v>
      </c>
      <c r="AM441" s="332">
        <f>IF(H404&lt;=$AQ$441,$AO$441*H404+$AP$441,$AO$442*H404+$AP$442)</f>
        <v>0.15139452184232538</v>
      </c>
      <c r="AN441" s="333">
        <f>IF(H404&lt;=$AT$441,$AR$441*H404+$AS$441,$AR$442*H404+$AS$442)</f>
        <v>-0.29552017822586157</v>
      </c>
      <c r="AO441" s="328">
        <v>-2.1768375324438191E-2</v>
      </c>
      <c r="AP441" s="158">
        <v>0.81389146757531972</v>
      </c>
      <c r="AQ441" s="158">
        <v>30</v>
      </c>
      <c r="AR441" s="158">
        <v>7.1118355208185796E-3</v>
      </c>
      <c r="AS441" s="158">
        <v>-0.1835336484274932</v>
      </c>
      <c r="AT441" s="329">
        <v>15</v>
      </c>
    </row>
    <row r="442" spans="1:46" hidden="1" x14ac:dyDescent="0.2">
      <c r="A442" s="158"/>
      <c r="B442" s="159"/>
      <c r="C442" s="158"/>
      <c r="D442" s="158"/>
      <c r="E442" s="158"/>
      <c r="F442" s="330" t="str">
        <f>[1]Climate!D28</f>
        <v>Radiation West</v>
      </c>
      <c r="G442" s="330">
        <f>[1]Climate!E28</f>
        <v>14</v>
      </c>
      <c r="H442" s="330">
        <f>[1]Climate!F28</f>
        <v>28</v>
      </c>
      <c r="I442" s="330">
        <f>[1]Climate!G28</f>
        <v>44</v>
      </c>
      <c r="J442" s="330">
        <f>[1]Climate!H28</f>
        <v>66</v>
      </c>
      <c r="K442" s="330">
        <f>[1]Climate!I28</f>
        <v>82</v>
      </c>
      <c r="L442" s="330">
        <f>[1]Climate!J28</f>
        <v>80</v>
      </c>
      <c r="M442" s="330">
        <f>[1]Climate!K28</f>
        <v>83</v>
      </c>
      <c r="N442" s="330">
        <f>[1]Climate!L28</f>
        <v>73</v>
      </c>
      <c r="O442" s="330">
        <f>[1]Climate!M28</f>
        <v>55</v>
      </c>
      <c r="P442" s="330">
        <f>[1]Climate!N28</f>
        <v>34</v>
      </c>
      <c r="Q442" s="330">
        <f>[1]Climate!O28</f>
        <v>16</v>
      </c>
      <c r="R442" s="330">
        <f>[1]Climate!P28</f>
        <v>10</v>
      </c>
      <c r="S442" s="158"/>
      <c r="T442" s="317"/>
      <c r="U442" s="158"/>
      <c r="V442" s="158"/>
      <c r="W442" s="160"/>
      <c r="X442" s="158"/>
      <c r="Y442" s="158"/>
      <c r="Z442" s="158"/>
      <c r="AA442" s="158"/>
      <c r="AB442" s="158"/>
      <c r="AC442" s="331">
        <v>-1.3075626952359747E-3</v>
      </c>
      <c r="AD442" s="332">
        <v>0.88371576531320573</v>
      </c>
      <c r="AE442" s="332"/>
      <c r="AF442" s="332">
        <v>5.6353488026687076E-4</v>
      </c>
      <c r="AG442" s="332">
        <v>0.47043923137727695</v>
      </c>
      <c r="AH442" s="333"/>
      <c r="AI442" s="158"/>
      <c r="AJ442" s="158"/>
      <c r="AK442" s="158"/>
      <c r="AL442" s="158"/>
      <c r="AM442" s="158"/>
      <c r="AN442" s="158"/>
      <c r="AO442" s="331">
        <v>1.7763638261344345E-3</v>
      </c>
      <c r="AP442" s="332">
        <v>6.0265281197802764E-2</v>
      </c>
      <c r="AQ442" s="332">
        <v>90</v>
      </c>
      <c r="AR442" s="332">
        <v>-6.5130761929283361E-3</v>
      </c>
      <c r="AS442" s="332">
        <v>3.8607143547555012E-2</v>
      </c>
      <c r="AT442" s="333">
        <v>90</v>
      </c>
    </row>
    <row r="443" spans="1:46" hidden="1" x14ac:dyDescent="0.2">
      <c r="A443" s="158"/>
      <c r="B443" s="159"/>
      <c r="C443" s="158"/>
      <c r="D443" s="158"/>
      <c r="E443" s="158"/>
      <c r="F443" s="330" t="str">
        <f>[1]Climate!D29</f>
        <v>Horizontal radiation</v>
      </c>
      <c r="G443" s="330">
        <f>[1]Climate!E29</f>
        <v>21</v>
      </c>
      <c r="H443" s="330">
        <f>[1]Climate!F29</f>
        <v>40</v>
      </c>
      <c r="I443" s="330">
        <f>[1]Climate!G29</f>
        <v>65</v>
      </c>
      <c r="J443" s="330">
        <f>[1]Climate!H29</f>
        <v>108</v>
      </c>
      <c r="K443" s="330">
        <f>[1]Climate!I29</f>
        <v>142</v>
      </c>
      <c r="L443" s="330">
        <f>[1]Climate!J29</f>
        <v>141</v>
      </c>
      <c r="M443" s="330">
        <f>[1]Climate!K29</f>
        <v>144</v>
      </c>
      <c r="N443" s="330">
        <f>[1]Climate!L29</f>
        <v>126</v>
      </c>
      <c r="O443" s="330">
        <f>[1]Climate!M29</f>
        <v>87</v>
      </c>
      <c r="P443" s="330">
        <f>[1]Climate!N29</f>
        <v>50</v>
      </c>
      <c r="Q443" s="330">
        <f>[1]Climate!O29</f>
        <v>23</v>
      </c>
      <c r="R443" s="330">
        <f>[1]Climate!P29</f>
        <v>15</v>
      </c>
      <c r="S443" s="158"/>
      <c r="T443" s="317"/>
      <c r="U443" s="158"/>
      <c r="V443" s="158"/>
      <c r="W443" s="160"/>
      <c r="X443" s="158"/>
      <c r="Y443" s="158"/>
      <c r="Z443" s="324"/>
      <c r="AA443" s="325" t="s">
        <v>366</v>
      </c>
      <c r="AB443" s="326"/>
      <c r="AC443" s="324" t="s">
        <v>245</v>
      </c>
      <c r="AD443" s="325" t="s">
        <v>241</v>
      </c>
      <c r="AE443" s="325"/>
      <c r="AF443" s="325"/>
      <c r="AG443" s="325"/>
      <c r="AH443" s="326"/>
      <c r="AI443" s="158"/>
      <c r="AJ443" s="158"/>
      <c r="AK443" s="158"/>
      <c r="AL443" s="324"/>
      <c r="AM443" s="325" t="s">
        <v>366</v>
      </c>
      <c r="AN443" s="326"/>
      <c r="AO443" s="324" t="s">
        <v>245</v>
      </c>
      <c r="AP443" s="325" t="s">
        <v>241</v>
      </c>
      <c r="AQ443" s="325"/>
      <c r="AR443" s="325"/>
      <c r="AS443" s="325"/>
      <c r="AT443" s="326"/>
    </row>
    <row r="444" spans="1:46" hidden="1" x14ac:dyDescent="0.2">
      <c r="A444" s="158"/>
      <c r="B444" s="159"/>
      <c r="C444" s="158"/>
      <c r="D444" s="158"/>
      <c r="E444" s="158"/>
      <c r="F444" s="158" t="s">
        <v>367</v>
      </c>
      <c r="G444" s="158">
        <f t="shared" ref="G444:R444" si="121">G443*$M$435</f>
        <v>2.226</v>
      </c>
      <c r="H444" s="158">
        <f t="shared" si="121"/>
        <v>4.24</v>
      </c>
      <c r="I444" s="158">
        <f t="shared" si="121"/>
        <v>6.89</v>
      </c>
      <c r="J444" s="158">
        <f t="shared" si="121"/>
        <v>11.448</v>
      </c>
      <c r="K444" s="158">
        <f t="shared" si="121"/>
        <v>15.052</v>
      </c>
      <c r="L444" s="158">
        <f t="shared" si="121"/>
        <v>14.946</v>
      </c>
      <c r="M444" s="158">
        <f t="shared" si="121"/>
        <v>15.263999999999999</v>
      </c>
      <c r="N444" s="158">
        <f t="shared" si="121"/>
        <v>13.356</v>
      </c>
      <c r="O444" s="158">
        <f t="shared" si="121"/>
        <v>9.2219999999999995</v>
      </c>
      <c r="P444" s="158">
        <f t="shared" si="121"/>
        <v>5.3</v>
      </c>
      <c r="Q444" s="158">
        <f t="shared" si="121"/>
        <v>2.4379999999999997</v>
      </c>
      <c r="R444" s="158">
        <f t="shared" si="121"/>
        <v>1.5899999999999999</v>
      </c>
      <c r="S444" s="158"/>
      <c r="T444" s="317"/>
      <c r="U444" s="158"/>
      <c r="V444" s="158"/>
      <c r="W444" s="160"/>
      <c r="X444" s="158"/>
      <c r="Y444" s="158"/>
      <c r="Z444" s="328"/>
      <c r="AA444" s="158" t="s">
        <v>362</v>
      </c>
      <c r="AB444" s="329" t="s">
        <v>238</v>
      </c>
      <c r="AC444" s="328">
        <v>-1.5320157451270313E-3</v>
      </c>
      <c r="AD444" s="158">
        <v>0.15105765980870897</v>
      </c>
      <c r="AE444" s="158">
        <v>90</v>
      </c>
      <c r="AF444" s="158">
        <v>2.4999999999999999E-7</v>
      </c>
      <c r="AG444" s="158">
        <v>0.66270663754736892</v>
      </c>
      <c r="AH444" s="329">
        <v>90</v>
      </c>
      <c r="AI444" s="158"/>
      <c r="AJ444" s="158"/>
      <c r="AK444" s="158"/>
      <c r="AL444" s="328"/>
      <c r="AM444" s="158" t="s">
        <v>362</v>
      </c>
      <c r="AN444" s="329" t="s">
        <v>238</v>
      </c>
      <c r="AO444" s="328">
        <v>-5.4974558955952898E-3</v>
      </c>
      <c r="AP444" s="158">
        <v>0.59156278583789668</v>
      </c>
      <c r="AQ444" s="158">
        <v>15</v>
      </c>
      <c r="AR444" s="158">
        <v>3.4365418641247134E-2</v>
      </c>
      <c r="AS444" s="158">
        <v>-1.4973023970978698</v>
      </c>
      <c r="AT444" s="329">
        <v>30</v>
      </c>
    </row>
    <row r="445" spans="1:46" hidden="1" x14ac:dyDescent="0.2">
      <c r="A445" s="158"/>
      <c r="B445" s="159"/>
      <c r="C445" s="158"/>
      <c r="D445" s="158"/>
      <c r="E445" s="158"/>
      <c r="F445" s="158"/>
      <c r="G445" s="158"/>
      <c r="H445" s="158"/>
      <c r="I445" s="158"/>
      <c r="J445" s="158"/>
      <c r="K445" s="158"/>
      <c r="L445" s="158"/>
      <c r="M445" s="158"/>
      <c r="N445" s="158"/>
      <c r="O445" s="158"/>
      <c r="P445" s="158"/>
      <c r="Q445" s="158"/>
      <c r="R445" s="158"/>
      <c r="S445" s="158"/>
      <c r="T445" s="317"/>
      <c r="U445" s="158"/>
      <c r="V445" s="158"/>
      <c r="W445" s="160"/>
      <c r="X445" s="158"/>
      <c r="Y445" s="158"/>
      <c r="Z445" s="328" t="s">
        <v>363</v>
      </c>
      <c r="AA445" s="158">
        <f>IF(H404&lt;=$AE$444,$AC$444*H404+$AD$444,$AC$445*H404+$AD$445)</f>
        <v>7.2463720067947129E-2</v>
      </c>
      <c r="AB445" s="329">
        <f>IF(H404&lt;=$AH$444,$AF$444*H404^4+$AG$444,$AF$445*H404+$AG$445)</f>
        <v>2.3942897112169552</v>
      </c>
      <c r="AC445" s="328">
        <v>-1.5320157451270313E-3</v>
      </c>
      <c r="AD445" s="158">
        <v>0.15105765980870897</v>
      </c>
      <c r="AE445" s="158"/>
      <c r="AF445" s="158">
        <v>2.4999999999999999E-7</v>
      </c>
      <c r="AG445" s="158">
        <v>0.66270663754736892</v>
      </c>
      <c r="AH445" s="329"/>
      <c r="AI445" s="158"/>
      <c r="AJ445" s="158"/>
      <c r="AK445" s="158"/>
      <c r="AL445" s="328" t="s">
        <v>363</v>
      </c>
      <c r="AM445" s="158">
        <f>IF(H404&lt;=$AQ$444,$AO$444*H404+$AP$444,$AO$445*H404+$AP$445)</f>
        <v>0.85427567574282637</v>
      </c>
      <c r="AN445" s="329">
        <f>IF(H404&lt;=$AT$444,$AR$444*H404+$AS$444,$AR$445*H404+$AS$445)</f>
        <v>-0.44670440508408527</v>
      </c>
      <c r="AO445" s="328">
        <v>9.2458543394668535E-3</v>
      </c>
      <c r="AP445" s="158">
        <v>0.3799541022738373</v>
      </c>
      <c r="AQ445" s="158">
        <v>90</v>
      </c>
      <c r="AR445" s="158">
        <v>-7.993084161015386E-3</v>
      </c>
      <c r="AS445" s="158">
        <v>-3.6651194539834966E-2</v>
      </c>
      <c r="AT445" s="329">
        <v>90</v>
      </c>
    </row>
    <row r="446" spans="1:46" hidden="1" x14ac:dyDescent="0.2">
      <c r="A446" s="158"/>
      <c r="B446" s="159"/>
      <c r="C446" s="158"/>
      <c r="D446" s="158"/>
      <c r="E446" s="317" t="s">
        <v>368</v>
      </c>
      <c r="F446" s="158" t="s">
        <v>369</v>
      </c>
      <c r="G446" s="158">
        <f t="shared" ref="G446:R446" si="122">(G443+G444)/4+(G442+G440)/4</f>
        <v>12.5565</v>
      </c>
      <c r="H446" s="158">
        <f t="shared" si="122"/>
        <v>24.560000000000002</v>
      </c>
      <c r="I446" s="158">
        <f t="shared" si="122"/>
        <v>39.222499999999997</v>
      </c>
      <c r="J446" s="158">
        <f t="shared" si="122"/>
        <v>63.112000000000002</v>
      </c>
      <c r="K446" s="158">
        <f t="shared" si="122"/>
        <v>80.513000000000005</v>
      </c>
      <c r="L446" s="158">
        <f t="shared" si="122"/>
        <v>79.236500000000007</v>
      </c>
      <c r="M446" s="158">
        <f t="shared" si="122"/>
        <v>81.316000000000003</v>
      </c>
      <c r="N446" s="158">
        <f t="shared" si="122"/>
        <v>71.838999999999999</v>
      </c>
      <c r="O446" s="158">
        <f t="shared" si="122"/>
        <v>50.805499999999995</v>
      </c>
      <c r="P446" s="158">
        <f t="shared" si="122"/>
        <v>30.324999999999999</v>
      </c>
      <c r="Q446" s="158">
        <f t="shared" si="122"/>
        <v>14.109500000000001</v>
      </c>
      <c r="R446" s="158">
        <f t="shared" si="122"/>
        <v>8.8975000000000009</v>
      </c>
      <c r="S446" s="158"/>
      <c r="T446" s="317"/>
      <c r="U446" s="158"/>
      <c r="V446" s="158"/>
      <c r="W446" s="160"/>
      <c r="X446" s="158"/>
      <c r="Y446" s="158"/>
      <c r="Z446" s="328" t="s">
        <v>364</v>
      </c>
      <c r="AA446" s="158">
        <f>IF(H404&lt;=$AE$446,$AC$446*H404+$AD$446,$AC$449*H404+$AD$449)</f>
        <v>0.82105208288194209</v>
      </c>
      <c r="AB446" s="329">
        <f>IF(H404&lt;=$AH$446,$AF$446*H404+$AG$446,$AF$449*H404+$AG$449)</f>
        <v>-1.1772236380332175</v>
      </c>
      <c r="AC446" s="328">
        <v>1.0817999549110266E-3</v>
      </c>
      <c r="AD446" s="158">
        <v>0.76555466339505152</v>
      </c>
      <c r="AE446" s="158">
        <v>90</v>
      </c>
      <c r="AF446" s="158">
        <v>-9.5713078073730497E-3</v>
      </c>
      <c r="AG446" s="158">
        <v>-0.68620597620717261</v>
      </c>
      <c r="AH446" s="329">
        <v>90</v>
      </c>
      <c r="AI446" s="158"/>
      <c r="AJ446" s="158"/>
      <c r="AK446" s="158"/>
      <c r="AL446" s="328" t="s">
        <v>364</v>
      </c>
      <c r="AM446" s="158">
        <f>IF(H404&lt;=$AQ$446,$AO$446*H404+$AP$446,$AO$449*H404+$AP$449)</f>
        <v>0.79923565094135407</v>
      </c>
      <c r="AN446" s="329">
        <f>IF(H404&lt;=$AT$446,$AR$446*H404+$AS$446,$AR$449*H404+$AS$449)</f>
        <v>-0.90350121946323136</v>
      </c>
      <c r="AO446" s="328">
        <v>6.8723123395087371E-4</v>
      </c>
      <c r="AP446" s="158">
        <v>0.76398000140844025</v>
      </c>
      <c r="AQ446" s="158">
        <v>90</v>
      </c>
      <c r="AR446" s="158">
        <v>-3.6876129145110492E-3</v>
      </c>
      <c r="AS446" s="158">
        <v>-0.71432298933589999</v>
      </c>
      <c r="AT446" s="329">
        <v>90</v>
      </c>
    </row>
    <row r="447" spans="1:46" hidden="1" x14ac:dyDescent="0.2">
      <c r="A447" s="158"/>
      <c r="B447" s="159"/>
      <c r="C447" s="158"/>
      <c r="D447" s="158"/>
      <c r="E447" s="317"/>
      <c r="F447" s="158" t="s">
        <v>370</v>
      </c>
      <c r="G447" s="158">
        <f t="shared" ref="G447:R447" si="123">(G443-G444)/2</f>
        <v>9.3870000000000005</v>
      </c>
      <c r="H447" s="158">
        <f t="shared" si="123"/>
        <v>17.88</v>
      </c>
      <c r="I447" s="158">
        <f t="shared" si="123"/>
        <v>29.055</v>
      </c>
      <c r="J447" s="158">
        <f t="shared" si="123"/>
        <v>48.275999999999996</v>
      </c>
      <c r="K447" s="158">
        <f t="shared" si="123"/>
        <v>63.474000000000004</v>
      </c>
      <c r="L447" s="158">
        <f t="shared" si="123"/>
        <v>63.027000000000001</v>
      </c>
      <c r="M447" s="158">
        <f t="shared" si="123"/>
        <v>64.367999999999995</v>
      </c>
      <c r="N447" s="158">
        <f t="shared" si="123"/>
        <v>56.322000000000003</v>
      </c>
      <c r="O447" s="158">
        <f t="shared" si="123"/>
        <v>38.889000000000003</v>
      </c>
      <c r="P447" s="158">
        <f t="shared" si="123"/>
        <v>22.35</v>
      </c>
      <c r="Q447" s="158">
        <f t="shared" si="123"/>
        <v>10.281000000000001</v>
      </c>
      <c r="R447" s="158">
        <f t="shared" si="123"/>
        <v>6.7050000000000001</v>
      </c>
      <c r="S447" s="158"/>
      <c r="T447" s="317"/>
      <c r="U447" s="158"/>
      <c r="V447" s="158"/>
      <c r="W447" s="160"/>
      <c r="X447" s="158"/>
      <c r="Y447" s="158"/>
      <c r="Z447" s="328"/>
      <c r="AA447" s="158"/>
      <c r="AB447" s="329"/>
      <c r="AC447" s="328"/>
      <c r="AD447" s="158"/>
      <c r="AE447" s="158"/>
      <c r="AF447" s="158"/>
      <c r="AG447" s="158"/>
      <c r="AH447" s="329"/>
      <c r="AI447" s="158"/>
      <c r="AJ447" s="158"/>
      <c r="AK447" s="158"/>
      <c r="AL447" s="328"/>
      <c r="AM447" s="158"/>
      <c r="AN447" s="329"/>
      <c r="AO447" s="328"/>
      <c r="AP447" s="158"/>
      <c r="AQ447" s="158"/>
      <c r="AR447" s="158"/>
      <c r="AS447" s="158"/>
      <c r="AT447" s="329"/>
    </row>
    <row r="448" spans="1:46" hidden="1" x14ac:dyDescent="0.2">
      <c r="A448" s="158"/>
      <c r="B448" s="159"/>
      <c r="C448" s="158"/>
      <c r="D448" s="158"/>
      <c r="E448" s="317"/>
      <c r="F448" s="158" t="s">
        <v>371</v>
      </c>
      <c r="G448" s="158">
        <f t="shared" ref="G448:R448" si="124">(G443+G444)/4-(G442+G440)/4</f>
        <v>-0.94350000000000023</v>
      </c>
      <c r="H448" s="158">
        <f t="shared" si="124"/>
        <v>-2.4399999999999995</v>
      </c>
      <c r="I448" s="158">
        <f t="shared" si="124"/>
        <v>-3.2774999999999999</v>
      </c>
      <c r="J448" s="158">
        <f t="shared" si="124"/>
        <v>-3.3879999999999981</v>
      </c>
      <c r="K448" s="158">
        <f t="shared" si="124"/>
        <v>-1.9870000000000019</v>
      </c>
      <c r="L448" s="158">
        <f t="shared" si="124"/>
        <v>-1.2635000000000005</v>
      </c>
      <c r="M448" s="158">
        <f t="shared" si="124"/>
        <v>-1.6839999999999975</v>
      </c>
      <c r="N448" s="158">
        <f t="shared" si="124"/>
        <v>-2.1610000000000014</v>
      </c>
      <c r="O448" s="158">
        <f t="shared" si="124"/>
        <v>-2.6945000000000014</v>
      </c>
      <c r="P448" s="158">
        <f t="shared" si="124"/>
        <v>-2.6750000000000007</v>
      </c>
      <c r="Q448" s="158">
        <f t="shared" si="124"/>
        <v>-1.3905000000000003</v>
      </c>
      <c r="R448" s="158">
        <f t="shared" si="124"/>
        <v>-0.60250000000000004</v>
      </c>
      <c r="S448" s="158"/>
      <c r="T448" s="317"/>
      <c r="U448" s="158"/>
      <c r="V448" s="158"/>
      <c r="W448" s="160"/>
      <c r="X448" s="158"/>
      <c r="Y448" s="158"/>
      <c r="Z448" s="328"/>
      <c r="AA448" s="158"/>
      <c r="AB448" s="329"/>
      <c r="AC448" s="328"/>
      <c r="AD448" s="158"/>
      <c r="AE448" s="158"/>
      <c r="AF448" s="158"/>
      <c r="AG448" s="158"/>
      <c r="AH448" s="329"/>
      <c r="AI448" s="158"/>
      <c r="AJ448" s="158"/>
      <c r="AK448" s="158"/>
      <c r="AL448" s="328"/>
      <c r="AM448" s="158"/>
      <c r="AN448" s="329"/>
      <c r="AO448" s="328"/>
      <c r="AP448" s="158"/>
      <c r="AQ448" s="158"/>
      <c r="AR448" s="158"/>
      <c r="AS448" s="158"/>
      <c r="AT448" s="329"/>
    </row>
    <row r="449" spans="1:46" hidden="1" x14ac:dyDescent="0.2">
      <c r="A449" s="158"/>
      <c r="B449" s="159"/>
      <c r="C449" s="158"/>
      <c r="D449" s="158"/>
      <c r="E449" s="317"/>
      <c r="F449" s="158" t="s">
        <v>372</v>
      </c>
      <c r="G449" s="158">
        <f t="shared" ref="G449:R449" si="125">(G442-G440)/2</f>
        <v>0.5</v>
      </c>
      <c r="H449" s="158">
        <f t="shared" si="125"/>
        <v>1</v>
      </c>
      <c r="I449" s="158">
        <f t="shared" si="125"/>
        <v>1.5</v>
      </c>
      <c r="J449" s="158">
        <f t="shared" si="125"/>
        <v>-0.5</v>
      </c>
      <c r="K449" s="158">
        <f t="shared" si="125"/>
        <v>-0.5</v>
      </c>
      <c r="L449" s="158">
        <f t="shared" si="125"/>
        <v>-0.5</v>
      </c>
      <c r="M449" s="158">
        <f t="shared" si="125"/>
        <v>0</v>
      </c>
      <c r="N449" s="158">
        <f t="shared" si="125"/>
        <v>-1</v>
      </c>
      <c r="O449" s="158">
        <f t="shared" si="125"/>
        <v>1.5</v>
      </c>
      <c r="P449" s="158">
        <f t="shared" si="125"/>
        <v>1</v>
      </c>
      <c r="Q449" s="158">
        <f t="shared" si="125"/>
        <v>0.5</v>
      </c>
      <c r="R449" s="158">
        <f t="shared" si="125"/>
        <v>0.5</v>
      </c>
      <c r="S449" s="158"/>
      <c r="T449" s="317"/>
      <c r="U449" s="158"/>
      <c r="V449" s="158"/>
      <c r="W449" s="160"/>
      <c r="X449" s="158"/>
      <c r="Y449" s="158"/>
      <c r="Z449" s="331" t="s">
        <v>365</v>
      </c>
      <c r="AA449" s="332">
        <f>IF(H404&lt;=$AE$450,$AC$450*H404+$AD$450,$AC$451*H404+$AD$451)</f>
        <v>0.63074512244859116</v>
      </c>
      <c r="AB449" s="333">
        <f>IF(H404&lt;=$AH$450,$AF$450*H404+$AG$450,$AF$451*H404+$AG$451)</f>
        <v>-1.3931817087415914</v>
      </c>
      <c r="AC449" s="328">
        <v>1.0817999549110266E-3</v>
      </c>
      <c r="AD449" s="158">
        <v>0.76555466339505152</v>
      </c>
      <c r="AE449" s="158"/>
      <c r="AF449" s="158">
        <v>-9.5713078073730497E-3</v>
      </c>
      <c r="AG449" s="158">
        <v>-0.68620597620717261</v>
      </c>
      <c r="AH449" s="329"/>
      <c r="AI449" s="158"/>
      <c r="AJ449" s="158"/>
      <c r="AK449" s="158"/>
      <c r="AL449" s="331" t="s">
        <v>365</v>
      </c>
      <c r="AM449" s="332">
        <f>IF(H404&lt;=$AQ$450,$AO$450*H404+$AP$450,$AO$451*H404+$AP$451)</f>
        <v>0.57935925111479847</v>
      </c>
      <c r="AN449" s="333">
        <f>IF(H404&lt;=$AT$450,$AR$450*H404+$AS$450,$AR$451*H404+$AS$451)</f>
        <v>-1.4390912432102947</v>
      </c>
      <c r="AO449" s="328">
        <v>6.8723123395087371E-4</v>
      </c>
      <c r="AP449" s="158">
        <v>0.76398000140844025</v>
      </c>
      <c r="AQ449" s="158"/>
      <c r="AR449" s="158">
        <v>-3.6876129145110492E-3</v>
      </c>
      <c r="AS449" s="158">
        <v>-0.71432298933589999</v>
      </c>
      <c r="AT449" s="329"/>
    </row>
    <row r="450" spans="1:46" hidden="1" x14ac:dyDescent="0.2">
      <c r="A450" s="158"/>
      <c r="B450" s="159"/>
      <c r="C450" s="158"/>
      <c r="D450" s="158"/>
      <c r="E450" s="317" t="s">
        <v>373</v>
      </c>
      <c r="F450" s="158" t="s">
        <v>369</v>
      </c>
      <c r="G450" s="158">
        <f t="shared" ref="G450:R450" si="126">0.25*(G439+G441+G443+G444)</f>
        <v>15.5565</v>
      </c>
      <c r="H450" s="158">
        <f t="shared" si="126"/>
        <v>29.56</v>
      </c>
      <c r="I450" s="158">
        <f t="shared" si="126"/>
        <v>40.972499999999997</v>
      </c>
      <c r="J450" s="158">
        <f t="shared" si="126"/>
        <v>59.862000000000002</v>
      </c>
      <c r="K450" s="158">
        <f t="shared" si="126"/>
        <v>73.013000000000005</v>
      </c>
      <c r="L450" s="158">
        <f t="shared" si="126"/>
        <v>71.736500000000007</v>
      </c>
      <c r="M450" s="158">
        <f t="shared" si="126"/>
        <v>73.566000000000003</v>
      </c>
      <c r="N450" s="158">
        <f t="shared" si="126"/>
        <v>67.338999999999999</v>
      </c>
      <c r="O450" s="158">
        <f t="shared" si="126"/>
        <v>51.555500000000002</v>
      </c>
      <c r="P450" s="158">
        <f t="shared" si="126"/>
        <v>34.075000000000003</v>
      </c>
      <c r="Q450" s="158">
        <f t="shared" si="126"/>
        <v>16.859500000000001</v>
      </c>
      <c r="R450" s="158">
        <f t="shared" si="126"/>
        <v>11.147500000000001</v>
      </c>
      <c r="S450" s="158"/>
      <c r="T450" s="317"/>
      <c r="U450" s="158"/>
      <c r="V450" s="158"/>
      <c r="W450" s="160"/>
      <c r="X450" s="158"/>
      <c r="Y450" s="158"/>
      <c r="Z450" s="158"/>
      <c r="AA450" s="158"/>
      <c r="AB450" s="158"/>
      <c r="AC450" s="328">
        <v>1.8772309927149911E-3</v>
      </c>
      <c r="AD450" s="158">
        <v>0.53444129529131934</v>
      </c>
      <c r="AE450" s="158">
        <v>90</v>
      </c>
      <c r="AF450" s="158">
        <v>5.0448489461193966E-3</v>
      </c>
      <c r="AG450" s="158">
        <v>-1.6519875045264625</v>
      </c>
      <c r="AH450" s="329">
        <v>90</v>
      </c>
      <c r="AI450" s="158"/>
      <c r="AJ450" s="158"/>
      <c r="AK450" s="158"/>
      <c r="AL450" s="158"/>
      <c r="AM450" s="158"/>
      <c r="AN450" s="158"/>
      <c r="AO450" s="328">
        <v>-1.2690831930791756E-2</v>
      </c>
      <c r="AP450" s="158">
        <v>0.79326206992238646</v>
      </c>
      <c r="AQ450" s="158">
        <v>30</v>
      </c>
      <c r="AR450" s="158">
        <v>-4.1641853093468538E-2</v>
      </c>
      <c r="AS450" s="158">
        <v>-0.30958070695667944</v>
      </c>
      <c r="AT450" s="329">
        <v>38</v>
      </c>
    </row>
    <row r="451" spans="1:46" hidden="1" x14ac:dyDescent="0.2">
      <c r="A451" s="158"/>
      <c r="B451" s="159"/>
      <c r="C451" s="158"/>
      <c r="D451" s="158"/>
      <c r="E451" s="158"/>
      <c r="F451" s="158" t="s">
        <v>370</v>
      </c>
      <c r="G451" s="158">
        <f t="shared" ref="G451:R451" si="127">0.5*(G443-G444)/COS(G453)</f>
        <v>13.355364802205891</v>
      </c>
      <c r="H451" s="158">
        <f t="shared" si="127"/>
        <v>28.349504404839248</v>
      </c>
      <c r="I451" s="158">
        <f t="shared" si="127"/>
        <v>35.273120431852924</v>
      </c>
      <c r="J451" s="158">
        <f t="shared" si="127"/>
        <v>53.474967751275919</v>
      </c>
      <c r="K451" s="158">
        <f t="shared" si="127"/>
        <v>65.842225630669574</v>
      </c>
      <c r="L451" s="158">
        <f t="shared" si="127"/>
        <v>63.895639358253547</v>
      </c>
      <c r="M451" s="158">
        <f t="shared" si="127"/>
        <v>65.570492021945356</v>
      </c>
      <c r="N451" s="158">
        <f t="shared" si="127"/>
        <v>60.109630542867258</v>
      </c>
      <c r="O451" s="158">
        <f t="shared" si="127"/>
        <v>46.231529511795308</v>
      </c>
      <c r="P451" s="158">
        <f t="shared" si="127"/>
        <v>31.71391650364237</v>
      </c>
      <c r="Q451" s="158">
        <f t="shared" si="127"/>
        <v>15.056525528819721</v>
      </c>
      <c r="R451" s="158">
        <f t="shared" si="127"/>
        <v>9.6931431950631985</v>
      </c>
      <c r="S451" s="158"/>
      <c r="T451" s="317"/>
      <c r="U451" s="158"/>
      <c r="V451" s="158"/>
      <c r="W451" s="160"/>
      <c r="X451" s="158"/>
      <c r="Y451" s="158"/>
      <c r="Z451" s="158"/>
      <c r="AA451" s="158"/>
      <c r="AB451" s="158"/>
      <c r="AC451" s="331">
        <v>1.8772309927149911E-3</v>
      </c>
      <c r="AD451" s="332">
        <v>0.53444129529131934</v>
      </c>
      <c r="AE451" s="332"/>
      <c r="AF451" s="332">
        <v>5.0448489461193966E-3</v>
      </c>
      <c r="AG451" s="332">
        <v>-1.6519875045264625</v>
      </c>
      <c r="AH451" s="333"/>
      <c r="AI451" s="158"/>
      <c r="AJ451" s="158"/>
      <c r="AK451" s="158"/>
      <c r="AL451" s="158"/>
      <c r="AM451" s="158"/>
      <c r="AN451" s="158"/>
      <c r="AO451" s="331">
        <v>7.9820839342476576E-3</v>
      </c>
      <c r="AP451" s="332">
        <v>0.16987036320395932</v>
      </c>
      <c r="AQ451" s="332">
        <v>90</v>
      </c>
      <c r="AR451" s="332">
        <v>2.5080489103301136E-2</v>
      </c>
      <c r="AS451" s="332">
        <v>-2.7257454146987463</v>
      </c>
      <c r="AT451" s="333">
        <v>90</v>
      </c>
    </row>
    <row r="452" spans="1:46" hidden="1" x14ac:dyDescent="0.2">
      <c r="A452" s="158"/>
      <c r="B452" s="159"/>
      <c r="C452" s="158"/>
      <c r="D452" s="158"/>
      <c r="E452" s="158"/>
      <c r="F452" s="158" t="s">
        <v>371</v>
      </c>
      <c r="G452" s="158">
        <f t="shared" ref="G452:R452" si="128">(1-G454)*0.295*G451 + G454*(G450-0.5*(G441+G439))</f>
        <v>3.9330071695914728</v>
      </c>
      <c r="H452" s="158">
        <f t="shared" si="128"/>
        <v>8.361536387095553</v>
      </c>
      <c r="I452" s="158">
        <f t="shared" si="128"/>
        <v>10.086422390874507</v>
      </c>
      <c r="J452" s="158">
        <f t="shared" si="128"/>
        <v>13.717471855789061</v>
      </c>
      <c r="K452" s="158">
        <f t="shared" si="128"/>
        <v>12.737421017452956</v>
      </c>
      <c r="L452" s="158">
        <f t="shared" si="128"/>
        <v>9.2570440568784242</v>
      </c>
      <c r="M452" s="158">
        <f t="shared" si="128"/>
        <v>10.173892074019877</v>
      </c>
      <c r="N452" s="158">
        <f t="shared" si="128"/>
        <v>13.544279199056383</v>
      </c>
      <c r="O452" s="158">
        <f t="shared" si="128"/>
        <v>13.100861972861104</v>
      </c>
      <c r="P452" s="158">
        <f t="shared" si="128"/>
        <v>9.3411949485395223</v>
      </c>
      <c r="Q452" s="158">
        <f t="shared" si="128"/>
        <v>4.4375081676950519</v>
      </c>
      <c r="R452" s="158">
        <f t="shared" si="128"/>
        <v>2.8558841405814608</v>
      </c>
      <c r="S452" s="158"/>
      <c r="T452" s="317"/>
      <c r="U452" s="158"/>
      <c r="V452" s="158"/>
      <c r="W452" s="160"/>
      <c r="X452" s="158" t="s">
        <v>374</v>
      </c>
      <c r="Y452" s="158" t="s">
        <v>375</v>
      </c>
      <c r="Z452" s="158" t="s">
        <v>376</v>
      </c>
      <c r="AA452" s="158" t="s">
        <v>377</v>
      </c>
      <c r="AB452" s="158" t="s">
        <v>378</v>
      </c>
      <c r="AC452" s="158" t="s">
        <v>379</v>
      </c>
      <c r="AD452" s="158" t="s">
        <v>380</v>
      </c>
      <c r="AE452" s="158" t="s">
        <v>381</v>
      </c>
      <c r="AF452" s="158" t="s">
        <v>382</v>
      </c>
      <c r="AG452" s="158" t="s">
        <v>383</v>
      </c>
      <c r="AH452" s="322" t="s">
        <v>384</v>
      </c>
      <c r="AI452" s="158"/>
      <c r="AJ452" s="158" t="s">
        <v>374</v>
      </c>
      <c r="AK452" s="158" t="s">
        <v>375</v>
      </c>
      <c r="AL452" s="158" t="s">
        <v>376</v>
      </c>
      <c r="AM452" s="158" t="s">
        <v>377</v>
      </c>
      <c r="AN452" s="158" t="s">
        <v>378</v>
      </c>
      <c r="AO452" s="158" t="s">
        <v>379</v>
      </c>
      <c r="AP452" s="158" t="s">
        <v>380</v>
      </c>
      <c r="AQ452" s="158" t="s">
        <v>381</v>
      </c>
      <c r="AR452" s="158" t="s">
        <v>382</v>
      </c>
      <c r="AS452" s="158" t="s">
        <v>383</v>
      </c>
      <c r="AT452" s="322" t="s">
        <v>384</v>
      </c>
    </row>
    <row r="453" spans="1:46" hidden="1" x14ac:dyDescent="0.2">
      <c r="A453" s="158"/>
      <c r="B453" s="159"/>
      <c r="C453" s="158"/>
      <c r="D453" s="158"/>
      <c r="E453" s="158"/>
      <c r="F453" s="158" t="s">
        <v>385</v>
      </c>
      <c r="G453" s="158">
        <f t="shared" ref="G453:R453" si="129">IF(G443&lt;&gt;0,ATAN((G439-G441)/(G443-G444)),0)</f>
        <v>-0.79138104324729475</v>
      </c>
      <c r="H453" s="158">
        <f t="shared" si="129"/>
        <v>-0.88834288875078926</v>
      </c>
      <c r="I453" s="158">
        <f t="shared" si="129"/>
        <v>-0.60286408944211778</v>
      </c>
      <c r="J453" s="158">
        <f t="shared" si="129"/>
        <v>-0.44461216758629923</v>
      </c>
      <c r="K453" s="158">
        <f t="shared" si="129"/>
        <v>-0.26902007358208491</v>
      </c>
      <c r="L453" s="158">
        <f t="shared" si="129"/>
        <v>-0.16507920831305126</v>
      </c>
      <c r="M453" s="158">
        <f t="shared" si="129"/>
        <v>-0.19180849110785281</v>
      </c>
      <c r="N453" s="158">
        <f t="shared" si="129"/>
        <v>-0.35688974347336877</v>
      </c>
      <c r="O453" s="158">
        <f t="shared" si="129"/>
        <v>-0.57133618019726495</v>
      </c>
      <c r="P453" s="158">
        <f t="shared" si="129"/>
        <v>-0.78874263253291965</v>
      </c>
      <c r="Q453" s="158">
        <f t="shared" si="129"/>
        <v>-0.81917132298134854</v>
      </c>
      <c r="R453" s="158">
        <f t="shared" si="129"/>
        <v>-0.80691983084340535</v>
      </c>
      <c r="S453" s="158"/>
      <c r="T453" s="317"/>
      <c r="U453" s="158"/>
      <c r="V453" s="158"/>
      <c r="W453" s="160"/>
      <c r="X453" s="330" t="str">
        <f>H407</f>
        <v/>
      </c>
      <c r="Y453" s="330" t="str">
        <f>H406</f>
        <v/>
      </c>
      <c r="Z453" s="158">
        <f>H409/H410</f>
        <v>0</v>
      </c>
      <c r="AA453" s="158" t="e">
        <f>INT(MOD(Y453,360)/90)*90</f>
        <v>#VALUE!</v>
      </c>
      <c r="AB453" s="158" t="e">
        <f>IF(AA453=0,$AA$441+(1-$AA$441)/(1+$Z453^2)^$AB$441,IF(AA453=180,$AA$439+(1-$AA$439)/(1+$Z453^2)^$AB$439,$AA$440+(1-$AA$440)/(1+$Z453^2)^$AB$440))</f>
        <v>#VALUE!</v>
      </c>
      <c r="AC453" s="158" t="e">
        <f>IF(AA453=270,$AA$441+(1-$AA$441)/(1+$Z453^2)^$AB$441,IF(AA453=90,$AA$439+(1-$AA$439)/(1+$Z453^2)^$AB$439,$AA$440+(1-$AA$440)/(1+$Z453^2)^$AB$440))</f>
        <v>#VALUE!</v>
      </c>
      <c r="AD453" s="158" t="e">
        <f>AB453+1/2*(AC453-AB453)*(1-COS(2*($Y453-$AA453)*$AB$436))</f>
        <v>#VALUE!</v>
      </c>
      <c r="AE453" s="158" t="e">
        <f>IF(AA453=0,$AA$449*EXP($AB$449*$Z453)+1-$AA$449,IF(AA453=180,$AA$445+(1-$AA$445)/(1+$Z453^2)^$AB$445,$AA$446*EXP($AB$446*$Z453)+1-$AA$446))</f>
        <v>#VALUE!</v>
      </c>
      <c r="AF453" s="158" t="e">
        <f>IF(AA453=270,$AA$449*EXP($AB$449*$Z453)+1-$AA$449,IF(AA453=90,$AA$445+(1-$AA$445)/(1+$Z453^2)^$AB$445,$AA$446*EXP($AB$446*$Z453)+1-$AA$446))</f>
        <v>#VALUE!</v>
      </c>
      <c r="AG453" s="158" t="e">
        <f>AE453+1/2*(AF453-AE453)*(1-COS(2*($Y453-$AA453)*$AB$436))</f>
        <v>#VALUE!</v>
      </c>
      <c r="AH453" s="158" t="e">
        <f>IF(OR(ISNUMBER(H409),ISNUMBER(H410)),MAX(AD453+1/2*(AG453-AD453)*(1-COS(2*$X453*$AB$436)),IF(SIN(RADIANS(H407))&lt;&gt;0,1-$H409/$H408/ABS(SIN(RADIANS(H407))),0)),1)</f>
        <v>#VALUE!</v>
      </c>
      <c r="AI453" s="158"/>
      <c r="AJ453" s="330" t="str">
        <f>H407</f>
        <v/>
      </c>
      <c r="AK453" s="330" t="str">
        <f>H406</f>
        <v/>
      </c>
      <c r="AL453" s="158">
        <f>H409/H410</f>
        <v>0</v>
      </c>
      <c r="AM453" s="158" t="e">
        <f>INT(MOD(AK453,360)/90)*90</f>
        <v>#VALUE!</v>
      </c>
      <c r="AN453" s="158" t="e">
        <f>IF(AM453=0,$AM$441*EXP($AN$441*$AL453)+1-$AM$441,IF(AM453=180,$AM$439*EXP($AN$439*$AL453)+1-$AM$439,$AM$440*EXP($AN$440*$AL453)+1-$AM$440))</f>
        <v>#VALUE!</v>
      </c>
      <c r="AO453" s="158" t="e">
        <f>IF(AM453=270,$AM$441*EXP($AN$441*$AL453)+1-$AM$441,IF(AM453=90,$AM$439*EXP($AN$439*$AL453)+1-$AM$439,$AM$440*EXP($AN$440*$AL453)+1-$AM$440))</f>
        <v>#VALUE!</v>
      </c>
      <c r="AP453" s="158" t="e">
        <f>AN453+1/2*(AO453-AN453)*(1-COS(2*($AK453-$AM453)*$AN$436))</f>
        <v>#VALUE!</v>
      </c>
      <c r="AQ453" s="158" t="e">
        <f>IF(AM453=0,$AM$449*EXP($AN$449*$AL453)+1-$AM$449,IF(AM453=180,$AM$445*EXP($AN$445*$AL453)+1-$AM$445,$AM$446*EXP($AN$446*$AL453)+1-$AM$446))</f>
        <v>#VALUE!</v>
      </c>
      <c r="AR453" s="158" t="e">
        <f>IF(AM453=270,$AM$449*EXP($AN$449*$AL453)+1-$AM$449,IF(AM453=90,$AM$445*EXP($AN$445*$AL453)+1-$AM$445,$AM$446*EXP($AN$446*$AL453)+1-$AM$446))</f>
        <v>#VALUE!</v>
      </c>
      <c r="AS453" s="158" t="e">
        <f>AQ453+1/2*(AR453-AQ453)*(1-COS(2*($AK453-$AM453)*$AN$436))</f>
        <v>#VALUE!</v>
      </c>
      <c r="AT453" s="158" t="e">
        <f>IF(OR(ISNUMBER(H409),ISNUMBER(H410)),MAX(AP453+1/2*(AS453-AP453)*(1-COS(2*$AJ453*$AN$436)),IF(SIN(RADIANS(H407))&lt;&gt;0,1-$H409/$H408/ABS(SIN(RADIANS(H407))),0)),1)</f>
        <v>#VALUE!</v>
      </c>
    </row>
    <row r="454" spans="1:46" hidden="1" x14ac:dyDescent="0.2">
      <c r="A454" s="158"/>
      <c r="B454" s="159"/>
      <c r="C454" s="158"/>
      <c r="D454" s="158"/>
      <c r="E454" s="158"/>
      <c r="F454" s="158" t="s">
        <v>386</v>
      </c>
      <c r="G454" s="158">
        <f t="shared" ref="G454:R454" si="130">COS(G453)^$I$435</f>
        <v>8.6580731667322227E-4</v>
      </c>
      <c r="H454" s="158">
        <f t="shared" si="130"/>
        <v>9.9183828184553098E-5</v>
      </c>
      <c r="I454" s="158">
        <f t="shared" si="130"/>
        <v>2.0679497055077736E-2</v>
      </c>
      <c r="J454" s="158">
        <f t="shared" si="130"/>
        <v>0.12930488894940814</v>
      </c>
      <c r="K454" s="158">
        <f t="shared" si="130"/>
        <v>0.48064817385771563</v>
      </c>
      <c r="L454" s="158">
        <f t="shared" si="130"/>
        <v>0.76051592463658413</v>
      </c>
      <c r="M454" s="158">
        <f t="shared" si="130"/>
        <v>0.69060776094061371</v>
      </c>
      <c r="N454" s="158">
        <f t="shared" si="130"/>
        <v>0.27206970912481443</v>
      </c>
      <c r="O454" s="158">
        <f t="shared" si="130"/>
        <v>3.1460837519457129E-2</v>
      </c>
      <c r="P454" s="158">
        <f t="shared" si="130"/>
        <v>9.1317282819033539E-4</v>
      </c>
      <c r="Q454" s="158">
        <f t="shared" si="130"/>
        <v>4.8552532332574801E-4</v>
      </c>
      <c r="R454" s="158">
        <f t="shared" si="130"/>
        <v>6.2904696738296201E-4</v>
      </c>
      <c r="S454" s="158"/>
      <c r="T454" s="317"/>
      <c r="U454" s="158"/>
      <c r="V454" s="158"/>
      <c r="W454" s="160"/>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row>
    <row r="455" spans="1:46" hidden="1" x14ac:dyDescent="0.2">
      <c r="A455" s="158"/>
      <c r="B455" s="159"/>
      <c r="C455" s="158"/>
      <c r="D455" s="158"/>
      <c r="E455" s="158"/>
      <c r="F455" s="158"/>
      <c r="G455" s="158"/>
      <c r="H455" s="158"/>
      <c r="I455" s="158"/>
      <c r="J455" s="158"/>
      <c r="K455" s="158"/>
      <c r="L455" s="158"/>
      <c r="M455" s="158"/>
      <c r="N455" s="158"/>
      <c r="O455" s="158"/>
      <c r="P455" s="158"/>
      <c r="Q455" s="158"/>
      <c r="R455" s="158"/>
      <c r="S455" s="158"/>
      <c r="T455" s="317"/>
      <c r="U455" s="158"/>
      <c r="V455" s="158"/>
      <c r="W455" s="160"/>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row>
    <row r="456" spans="1:46" hidden="1" x14ac:dyDescent="0.2">
      <c r="A456" s="158"/>
      <c r="B456" s="159"/>
      <c r="C456" s="158"/>
      <c r="D456" s="158"/>
      <c r="E456" s="158"/>
      <c r="F456" s="158"/>
      <c r="G456" s="158"/>
      <c r="H456" s="158"/>
      <c r="I456" s="158"/>
      <c r="J456" s="158"/>
      <c r="K456" s="158"/>
      <c r="L456" s="158"/>
      <c r="M456" s="158"/>
      <c r="N456" s="158"/>
      <c r="O456" s="158"/>
      <c r="P456" s="158"/>
      <c r="Q456" s="158"/>
      <c r="R456" s="158"/>
      <c r="S456" s="158"/>
      <c r="T456" s="317"/>
      <c r="U456" s="158"/>
      <c r="V456" s="158"/>
      <c r="W456" s="160"/>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row>
    <row r="457" spans="1:46" hidden="1" x14ac:dyDescent="0.2">
      <c r="A457" s="158"/>
      <c r="B457" s="159"/>
      <c r="C457" s="158"/>
      <c r="D457" s="158"/>
      <c r="E457" s="158"/>
      <c r="F457" s="158"/>
      <c r="G457" s="158"/>
      <c r="H457" s="158"/>
      <c r="I457" s="158"/>
      <c r="J457" s="158"/>
      <c r="K457" s="158"/>
      <c r="L457" s="158"/>
      <c r="M457" s="158"/>
      <c r="N457" s="158"/>
      <c r="O457" s="158"/>
      <c r="P457" s="158"/>
      <c r="Q457" s="158"/>
      <c r="R457" s="158"/>
      <c r="S457" s="158"/>
      <c r="T457" s="317"/>
      <c r="U457" s="158"/>
      <c r="V457" s="158"/>
      <c r="W457" s="160"/>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row>
    <row r="458" spans="1:46" hidden="1" x14ac:dyDescent="0.2">
      <c r="A458" s="158"/>
      <c r="B458" s="159"/>
      <c r="C458" s="158"/>
      <c r="D458" s="158"/>
      <c r="E458" s="158"/>
      <c r="F458" s="158"/>
      <c r="G458" s="322">
        <v>1</v>
      </c>
      <c r="H458" s="322">
        <f t="shared" ref="H458:R458" si="131">G458+1</f>
        <v>2</v>
      </c>
      <c r="I458" s="322">
        <f t="shared" si="131"/>
        <v>3</v>
      </c>
      <c r="J458" s="322">
        <f t="shared" si="131"/>
        <v>4</v>
      </c>
      <c r="K458" s="322">
        <f t="shared" si="131"/>
        <v>5</v>
      </c>
      <c r="L458" s="322">
        <f t="shared" si="131"/>
        <v>6</v>
      </c>
      <c r="M458" s="322">
        <f t="shared" si="131"/>
        <v>7</v>
      </c>
      <c r="N458" s="322">
        <f t="shared" si="131"/>
        <v>8</v>
      </c>
      <c r="O458" s="322">
        <f t="shared" si="131"/>
        <v>9</v>
      </c>
      <c r="P458" s="322">
        <f t="shared" si="131"/>
        <v>10</v>
      </c>
      <c r="Q458" s="322">
        <f t="shared" si="131"/>
        <v>11</v>
      </c>
      <c r="R458" s="322">
        <f t="shared" si="131"/>
        <v>12</v>
      </c>
      <c r="S458" s="322" t="s">
        <v>387</v>
      </c>
      <c r="T458" s="317" t="s">
        <v>238</v>
      </c>
      <c r="U458" s="158">
        <v>8.3000000000000001E-4</v>
      </c>
      <c r="V458" s="158"/>
      <c r="W458" s="160"/>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row>
    <row r="459" spans="1:46" hidden="1" x14ac:dyDescent="0.2">
      <c r="A459" s="158"/>
      <c r="B459" s="159"/>
      <c r="C459" s="158"/>
      <c r="D459" s="158"/>
      <c r="E459" s="158"/>
      <c r="F459" s="320" t="s">
        <v>388</v>
      </c>
      <c r="G459" s="158">
        <f t="shared" ref="G459:R459" si="132">IF(G$453=0,0,(0.25*(G$443+G$444-G$441-G$439)-G$452*COS(2*G$453))/SIN(2*G$453))</f>
        <v>3.8967186659430215</v>
      </c>
      <c r="H459" s="158">
        <f t="shared" si="132"/>
        <v>5.8542290560764094</v>
      </c>
      <c r="I459" s="158">
        <f t="shared" si="132"/>
        <v>9.2372215680758725</v>
      </c>
      <c r="J459" s="158">
        <f t="shared" si="132"/>
        <v>11.306201560565087</v>
      </c>
      <c r="K459" s="158">
        <f t="shared" si="132"/>
        <v>10.585945226859456</v>
      </c>
      <c r="L459" s="158">
        <f t="shared" si="132"/>
        <v>7.7749401596879766</v>
      </c>
      <c r="M459" s="158">
        <f t="shared" si="132"/>
        <v>8.9998118655547223</v>
      </c>
      <c r="N459" s="158">
        <f t="shared" si="132"/>
        <v>12.065190815506504</v>
      </c>
      <c r="O459" s="158">
        <f t="shared" si="132"/>
        <v>9.7648298691801774</v>
      </c>
      <c r="P459" s="158">
        <f t="shared" si="132"/>
        <v>6.3626601277491446</v>
      </c>
      <c r="Q459" s="158">
        <f t="shared" si="132"/>
        <v>3.8497694886586005</v>
      </c>
      <c r="R459" s="158">
        <f t="shared" si="132"/>
        <v>2.7321417452778594</v>
      </c>
      <c r="S459" s="158"/>
      <c r="T459" s="317" t="s">
        <v>241</v>
      </c>
      <c r="U459" s="158">
        <v>0.01</v>
      </c>
      <c r="V459" s="158"/>
      <c r="W459" s="160"/>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row>
    <row r="460" spans="1:46" hidden="1" x14ac:dyDescent="0.2">
      <c r="A460" s="158"/>
      <c r="B460" s="159"/>
      <c r="C460" s="158"/>
      <c r="D460" s="158"/>
      <c r="E460" s="158"/>
      <c r="F460" s="320" t="s">
        <v>389</v>
      </c>
      <c r="G460" s="158" t="e">
        <f t="shared" ref="G460:R460" si="133">G$450+G$451*COS($H407*$K$435+G$453)+G459*SIN(2*($H407*$K$435+G$453))+G$452*COS(2*($H407*$K$435+G$453))</f>
        <v>#VALUE!</v>
      </c>
      <c r="H460" s="158" t="e">
        <f t="shared" si="133"/>
        <v>#VALUE!</v>
      </c>
      <c r="I460" s="158" t="e">
        <f t="shared" si="133"/>
        <v>#VALUE!</v>
      </c>
      <c r="J460" s="158" t="e">
        <f t="shared" si="133"/>
        <v>#VALUE!</v>
      </c>
      <c r="K460" s="158" t="e">
        <f t="shared" si="133"/>
        <v>#VALUE!</v>
      </c>
      <c r="L460" s="158" t="e">
        <f t="shared" si="133"/>
        <v>#VALUE!</v>
      </c>
      <c r="M460" s="158" t="e">
        <f t="shared" si="133"/>
        <v>#VALUE!</v>
      </c>
      <c r="N460" s="158" t="e">
        <f t="shared" si="133"/>
        <v>#VALUE!</v>
      </c>
      <c r="O460" s="158" t="e">
        <f t="shared" si="133"/>
        <v>#VALUE!</v>
      </c>
      <c r="P460" s="158" t="e">
        <f t="shared" si="133"/>
        <v>#VALUE!</v>
      </c>
      <c r="Q460" s="158" t="e">
        <f t="shared" si="133"/>
        <v>#VALUE!</v>
      </c>
      <c r="R460" s="158" t="e">
        <f t="shared" si="133"/>
        <v>#VALUE!</v>
      </c>
      <c r="S460" s="158"/>
      <c r="T460" s="317" t="s">
        <v>390</v>
      </c>
      <c r="U460" s="158">
        <v>8.0999999999999996E-3</v>
      </c>
      <c r="V460" s="158"/>
      <c r="W460" s="160"/>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row>
    <row r="461" spans="1:46" hidden="1" x14ac:dyDescent="0.2">
      <c r="A461" s="158"/>
      <c r="B461" s="159"/>
      <c r="C461" s="158"/>
      <c r="D461" s="158"/>
      <c r="E461" s="158"/>
      <c r="F461" s="320" t="s">
        <v>391</v>
      </c>
      <c r="G461" s="158" t="e">
        <f t="shared" ref="G461:R461" si="134">G$450+G$451*COS($H407*$K$435-G$453)-G459*SIN(2*($H407*$K$435-G$453))+G$452*COS(2*($H407*$K$435-G$453))</f>
        <v>#VALUE!</v>
      </c>
      <c r="H461" s="158" t="e">
        <f t="shared" si="134"/>
        <v>#VALUE!</v>
      </c>
      <c r="I461" s="158" t="e">
        <f t="shared" si="134"/>
        <v>#VALUE!</v>
      </c>
      <c r="J461" s="158" t="e">
        <f t="shared" si="134"/>
        <v>#VALUE!</v>
      </c>
      <c r="K461" s="158" t="e">
        <f t="shared" si="134"/>
        <v>#VALUE!</v>
      </c>
      <c r="L461" s="158" t="e">
        <f t="shared" si="134"/>
        <v>#VALUE!</v>
      </c>
      <c r="M461" s="158" t="e">
        <f t="shared" si="134"/>
        <v>#VALUE!</v>
      </c>
      <c r="N461" s="158" t="e">
        <f t="shared" si="134"/>
        <v>#VALUE!</v>
      </c>
      <c r="O461" s="158" t="e">
        <f t="shared" si="134"/>
        <v>#VALUE!</v>
      </c>
      <c r="P461" s="158" t="e">
        <f t="shared" si="134"/>
        <v>#VALUE!</v>
      </c>
      <c r="Q461" s="158" t="e">
        <f t="shared" si="134"/>
        <v>#VALUE!</v>
      </c>
      <c r="R461" s="158" t="e">
        <f t="shared" si="134"/>
        <v>#VALUE!</v>
      </c>
      <c r="S461" s="158"/>
      <c r="T461" s="317"/>
      <c r="U461" s="158"/>
      <c r="V461" s="158"/>
      <c r="W461" s="160"/>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row>
    <row r="462" spans="1:46" hidden="1" x14ac:dyDescent="0.2">
      <c r="A462" s="158"/>
      <c r="B462" s="159"/>
      <c r="C462" s="158"/>
      <c r="D462" s="158"/>
      <c r="E462" s="158"/>
      <c r="F462" s="320" t="s">
        <v>392</v>
      </c>
      <c r="G462" s="158" t="e">
        <f t="shared" ref="G462:R462" si="135">G$446+G$447*COS($H407*$K$435)+G$448*COS(2*$H407*$K$435)+G$449*SIN($H407*$K$435)</f>
        <v>#VALUE!</v>
      </c>
      <c r="H462" s="158" t="e">
        <f t="shared" si="135"/>
        <v>#VALUE!</v>
      </c>
      <c r="I462" s="158" t="e">
        <f t="shared" si="135"/>
        <v>#VALUE!</v>
      </c>
      <c r="J462" s="158" t="e">
        <f t="shared" si="135"/>
        <v>#VALUE!</v>
      </c>
      <c r="K462" s="158" t="e">
        <f t="shared" si="135"/>
        <v>#VALUE!</v>
      </c>
      <c r="L462" s="158" t="e">
        <f t="shared" si="135"/>
        <v>#VALUE!</v>
      </c>
      <c r="M462" s="158" t="e">
        <f t="shared" si="135"/>
        <v>#VALUE!</v>
      </c>
      <c r="N462" s="158" t="e">
        <f t="shared" si="135"/>
        <v>#VALUE!</v>
      </c>
      <c r="O462" s="158" t="e">
        <f t="shared" si="135"/>
        <v>#VALUE!</v>
      </c>
      <c r="P462" s="158" t="e">
        <f t="shared" si="135"/>
        <v>#VALUE!</v>
      </c>
      <c r="Q462" s="158" t="e">
        <f t="shared" si="135"/>
        <v>#VALUE!</v>
      </c>
      <c r="R462" s="158" t="e">
        <f t="shared" si="135"/>
        <v>#VALUE!</v>
      </c>
      <c r="S462" s="158"/>
      <c r="T462" s="317"/>
      <c r="U462" s="158"/>
      <c r="V462" s="158"/>
      <c r="W462" s="160"/>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row>
    <row r="463" spans="1:46" hidden="1" x14ac:dyDescent="0.2">
      <c r="A463" s="158"/>
      <c r="B463" s="159"/>
      <c r="C463" s="158"/>
      <c r="D463" s="158"/>
      <c r="E463" s="158"/>
      <c r="F463" s="320" t="s">
        <v>393</v>
      </c>
      <c r="G463" s="158" t="e">
        <f t="shared" ref="G463:R463" si="136">G$446+G$447*COS($H407*$K$435)+G$448*COS(2*$H407*$K$435)-G$449*SIN($H407*$K$435)</f>
        <v>#VALUE!</v>
      </c>
      <c r="H463" s="158" t="e">
        <f t="shared" si="136"/>
        <v>#VALUE!</v>
      </c>
      <c r="I463" s="158" t="e">
        <f t="shared" si="136"/>
        <v>#VALUE!</v>
      </c>
      <c r="J463" s="158" t="e">
        <f t="shared" si="136"/>
        <v>#VALUE!</v>
      </c>
      <c r="K463" s="158" t="e">
        <f t="shared" si="136"/>
        <v>#VALUE!</v>
      </c>
      <c r="L463" s="158" t="e">
        <f t="shared" si="136"/>
        <v>#VALUE!</v>
      </c>
      <c r="M463" s="158" t="e">
        <f t="shared" si="136"/>
        <v>#VALUE!</v>
      </c>
      <c r="N463" s="158" t="e">
        <f t="shared" si="136"/>
        <v>#VALUE!</v>
      </c>
      <c r="O463" s="158" t="e">
        <f t="shared" si="136"/>
        <v>#VALUE!</v>
      </c>
      <c r="P463" s="158" t="e">
        <f t="shared" si="136"/>
        <v>#VALUE!</v>
      </c>
      <c r="Q463" s="158" t="e">
        <f t="shared" si="136"/>
        <v>#VALUE!</v>
      </c>
      <c r="R463" s="158" t="e">
        <f t="shared" si="136"/>
        <v>#VALUE!</v>
      </c>
      <c r="S463" s="158"/>
      <c r="T463" s="317"/>
      <c r="U463" s="158"/>
      <c r="V463" s="158"/>
      <c r="W463" s="160"/>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row>
    <row r="464" spans="1:46" hidden="1" x14ac:dyDescent="0.2">
      <c r="A464" s="158"/>
      <c r="B464" s="159"/>
      <c r="C464" s="158"/>
      <c r="D464" s="158"/>
      <c r="E464" s="158"/>
      <c r="F464" s="320" t="s">
        <v>402</v>
      </c>
      <c r="G464" s="158" t="str">
        <f t="shared" ref="G464:R464" si="137">IF(AND(ISNUMBER($H406),ISNUMBER($H407)),0.25*(G460+G461+G462+G463)+0.5*(G461-G460)*COS($H406*$K$435)+0.25*(G460+G461-G462-G463)*COS(2*$H406*$K$435)+0.5*(G463-G462)*SIN($H406*$K$435),"")</f>
        <v/>
      </c>
      <c r="H464" s="158" t="str">
        <f t="shared" si="137"/>
        <v/>
      </c>
      <c r="I464" s="158" t="str">
        <f t="shared" si="137"/>
        <v/>
      </c>
      <c r="J464" s="158" t="str">
        <f t="shared" si="137"/>
        <v/>
      </c>
      <c r="K464" s="158" t="str">
        <f t="shared" si="137"/>
        <v/>
      </c>
      <c r="L464" s="158" t="str">
        <f t="shared" si="137"/>
        <v/>
      </c>
      <c r="M464" s="158" t="str">
        <f t="shared" si="137"/>
        <v/>
      </c>
      <c r="N464" s="158" t="str">
        <f t="shared" si="137"/>
        <v/>
      </c>
      <c r="O464" s="158" t="str">
        <f t="shared" si="137"/>
        <v/>
      </c>
      <c r="P464" s="158" t="str">
        <f t="shared" si="137"/>
        <v/>
      </c>
      <c r="Q464" s="158" t="str">
        <f t="shared" si="137"/>
        <v/>
      </c>
      <c r="R464" s="158" t="str">
        <f t="shared" si="137"/>
        <v/>
      </c>
      <c r="S464" s="158">
        <f>SUM(G464:R464)</f>
        <v>0</v>
      </c>
      <c r="T464" s="317"/>
      <c r="U464" s="158"/>
      <c r="V464" s="158"/>
      <c r="W464" s="160"/>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row>
    <row r="465" spans="1:46" hidden="1" x14ac:dyDescent="0.2">
      <c r="A465" s="158"/>
      <c r="B465" s="159"/>
      <c r="C465" s="158"/>
      <c r="D465" s="158"/>
      <c r="E465" s="158"/>
      <c r="F465" s="320" t="s">
        <v>403</v>
      </c>
      <c r="G465" s="158" t="str">
        <f t="shared" ref="G465:R465" si="138">IF(ISNUMBER(G464),G464*$AH$453*IF(ISNUMBER($H$411),$H$411,1),"")</f>
        <v/>
      </c>
      <c r="H465" s="158" t="str">
        <f t="shared" si="138"/>
        <v/>
      </c>
      <c r="I465" s="158" t="str">
        <f t="shared" si="138"/>
        <v/>
      </c>
      <c r="J465" s="158" t="str">
        <f t="shared" si="138"/>
        <v/>
      </c>
      <c r="K465" s="158" t="str">
        <f t="shared" si="138"/>
        <v/>
      </c>
      <c r="L465" s="158" t="str">
        <f t="shared" si="138"/>
        <v/>
      </c>
      <c r="M465" s="158" t="str">
        <f t="shared" si="138"/>
        <v/>
      </c>
      <c r="N465" s="158" t="str">
        <f t="shared" si="138"/>
        <v/>
      </c>
      <c r="O465" s="158" t="str">
        <f t="shared" si="138"/>
        <v/>
      </c>
      <c r="P465" s="158" t="str">
        <f t="shared" si="138"/>
        <v/>
      </c>
      <c r="Q465" s="158" t="str">
        <f t="shared" si="138"/>
        <v/>
      </c>
      <c r="R465" s="158" t="str">
        <f t="shared" si="138"/>
        <v/>
      </c>
      <c r="S465" s="158">
        <f>SUM(G465:R465)</f>
        <v>0</v>
      </c>
      <c r="T465" s="317"/>
      <c r="U465" s="158"/>
      <c r="V465" s="158"/>
      <c r="W465" s="160"/>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row>
    <row r="466" spans="1:46" hidden="1" x14ac:dyDescent="0.2">
      <c r="A466" s="158"/>
      <c r="B466" s="159"/>
      <c r="C466" s="158"/>
      <c r="D466" s="158"/>
      <c r="E466" s="158"/>
      <c r="F466" s="320" t="s">
        <v>404</v>
      </c>
      <c r="G466" s="158" t="e">
        <f t="shared" ref="G466:R466" si="139">$H$405*$H$397*$H$398*G$465*IF(ISNUMBER($H$412),$H$412,0.8)*$U$458*(1+$U$459*($H$400+$H$401)*(G$429-25)+$U$460*$H$400*$H$401*(G$429-25)^2)</f>
        <v>#VALUE!</v>
      </c>
      <c r="H466" s="158" t="e">
        <f t="shared" si="139"/>
        <v>#VALUE!</v>
      </c>
      <c r="I466" s="158" t="e">
        <f t="shared" si="139"/>
        <v>#VALUE!</v>
      </c>
      <c r="J466" s="158" t="e">
        <f t="shared" si="139"/>
        <v>#VALUE!</v>
      </c>
      <c r="K466" s="158" t="e">
        <f t="shared" si="139"/>
        <v>#VALUE!</v>
      </c>
      <c r="L466" s="158" t="e">
        <f t="shared" si="139"/>
        <v>#VALUE!</v>
      </c>
      <c r="M466" s="158" t="e">
        <f t="shared" si="139"/>
        <v>#VALUE!</v>
      </c>
      <c r="N466" s="158" t="e">
        <f t="shared" si="139"/>
        <v>#VALUE!</v>
      </c>
      <c r="O466" s="158" t="e">
        <f t="shared" si="139"/>
        <v>#VALUE!</v>
      </c>
      <c r="P466" s="158" t="e">
        <f t="shared" si="139"/>
        <v>#VALUE!</v>
      </c>
      <c r="Q466" s="158" t="e">
        <f t="shared" si="139"/>
        <v>#VALUE!</v>
      </c>
      <c r="R466" s="158" t="e">
        <f t="shared" si="139"/>
        <v>#VALUE!</v>
      </c>
      <c r="S466" s="158" t="e">
        <f>SUM(G466:R466)</f>
        <v>#VALUE!</v>
      </c>
      <c r="T466" s="317"/>
      <c r="U466" s="158"/>
      <c r="V466" s="158"/>
      <c r="W466" s="160"/>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row>
    <row r="467" spans="1:46" hidden="1" x14ac:dyDescent="0.2">
      <c r="A467" s="158"/>
      <c r="B467" s="159"/>
      <c r="C467" s="158"/>
      <c r="D467" s="158"/>
      <c r="E467" s="158"/>
      <c r="F467" s="320" t="s">
        <v>397</v>
      </c>
      <c r="G467" s="158" t="e">
        <f t="shared" ref="G467:R467" si="140">$H$405*$H$397*$H$398*G$464*IF(ISNUMBER($H$412),$H$412,0.8)*$U$458*(1+$U$459*($H$400+$H$401)*(G$429-25)+$U$460*$H$400*$H$401*(G$429-25)^2)</f>
        <v>#VALUE!</v>
      </c>
      <c r="H467" s="158" t="e">
        <f t="shared" si="140"/>
        <v>#VALUE!</v>
      </c>
      <c r="I467" s="158" t="e">
        <f t="shared" si="140"/>
        <v>#VALUE!</v>
      </c>
      <c r="J467" s="158" t="e">
        <f t="shared" si="140"/>
        <v>#VALUE!</v>
      </c>
      <c r="K467" s="158" t="e">
        <f t="shared" si="140"/>
        <v>#VALUE!</v>
      </c>
      <c r="L467" s="158" t="e">
        <f t="shared" si="140"/>
        <v>#VALUE!</v>
      </c>
      <c r="M467" s="158" t="e">
        <f t="shared" si="140"/>
        <v>#VALUE!</v>
      </c>
      <c r="N467" s="158" t="e">
        <f t="shared" si="140"/>
        <v>#VALUE!</v>
      </c>
      <c r="O467" s="158" t="e">
        <f t="shared" si="140"/>
        <v>#VALUE!</v>
      </c>
      <c r="P467" s="158" t="e">
        <f t="shared" si="140"/>
        <v>#VALUE!</v>
      </c>
      <c r="Q467" s="158" t="e">
        <f t="shared" si="140"/>
        <v>#VALUE!</v>
      </c>
      <c r="R467" s="158" t="e">
        <f t="shared" si="140"/>
        <v>#VALUE!</v>
      </c>
      <c r="S467" s="158" t="e">
        <f>SUM(G467:R467)</f>
        <v>#VALUE!</v>
      </c>
      <c r="T467" s="317"/>
      <c r="U467" s="158"/>
      <c r="V467" s="158"/>
      <c r="W467" s="160"/>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row>
    <row r="468" spans="1:46" hidden="1" x14ac:dyDescent="0.2">
      <c r="A468" s="158"/>
      <c r="B468" s="159"/>
      <c r="C468" s="158"/>
      <c r="D468" s="158"/>
      <c r="E468" s="158"/>
      <c r="F468" s="320"/>
      <c r="G468" s="158"/>
      <c r="H468" s="158"/>
      <c r="I468" s="158"/>
      <c r="J468" s="158"/>
      <c r="K468" s="158"/>
      <c r="L468" s="158"/>
      <c r="M468" s="158"/>
      <c r="N468" s="158"/>
      <c r="O468" s="158"/>
      <c r="P468" s="158"/>
      <c r="Q468" s="158"/>
      <c r="R468" s="158"/>
      <c r="S468" s="158"/>
      <c r="T468" s="317"/>
      <c r="U468" s="158"/>
      <c r="V468" s="158"/>
      <c r="W468" s="160"/>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row>
    <row r="469" spans="1:46" ht="18" hidden="1" x14ac:dyDescent="0.2">
      <c r="A469" s="158"/>
      <c r="B469" s="318"/>
      <c r="C469" s="158"/>
      <c r="D469" s="158"/>
      <c r="E469" s="158"/>
      <c r="F469" s="320" t="s">
        <v>398</v>
      </c>
      <c r="G469" s="317" t="e">
        <f>INDEX(I80:I84,VALUE(LEFT(F396,1)))*H399*H405/(INDEX(K80:K84,VALUE(LEFT(F396,1)))*L397)</f>
        <v>#VALUE!</v>
      </c>
      <c r="H469" s="158"/>
      <c r="I469" s="158"/>
      <c r="J469" s="158"/>
      <c r="K469" s="158"/>
      <c r="L469" s="158"/>
      <c r="M469" s="158"/>
      <c r="N469" s="158"/>
      <c r="O469" s="158"/>
      <c r="P469" s="158"/>
      <c r="Q469" s="158"/>
      <c r="R469" s="158"/>
      <c r="S469" s="317"/>
      <c r="T469" s="317"/>
      <c r="U469" s="319"/>
      <c r="V469" s="319"/>
      <c r="W469" s="160"/>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row>
    <row r="470" spans="1:46" hidden="1" x14ac:dyDescent="0.2">
      <c r="A470" s="334"/>
      <c r="B470" s="159"/>
      <c r="C470" s="158"/>
      <c r="D470" s="158"/>
      <c r="E470" s="334"/>
      <c r="F470" s="320" t="s">
        <v>399</v>
      </c>
      <c r="G470" s="334" t="e">
        <f>INDEX(J80:J84,VALUE(LEFT(F396,1)))*H399*H405*1000/(INDEX(K80:K84,VALUE(LEFT(F396,1)))*L397)</f>
        <v>#VALUE!</v>
      </c>
      <c r="H470" s="334"/>
      <c r="I470" s="334"/>
      <c r="J470" s="334"/>
      <c r="K470" s="334"/>
      <c r="L470" s="334"/>
      <c r="M470" s="334"/>
      <c r="N470" s="334"/>
      <c r="O470" s="334"/>
      <c r="P470" s="334"/>
      <c r="Q470" s="334"/>
      <c r="R470" s="334"/>
      <c r="S470" s="334"/>
      <c r="T470" s="334"/>
      <c r="U470" s="158"/>
      <c r="V470" s="158"/>
      <c r="W470" s="160"/>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row>
    <row r="471" spans="1:46" ht="18" customHeight="1" collapsed="1" x14ac:dyDescent="0.2">
      <c r="A471" s="286" t="s">
        <v>310</v>
      </c>
      <c r="E471" s="287" t="str">
        <f>M10</f>
        <v>Reference PV syst.</v>
      </c>
      <c r="F471" s="180"/>
      <c r="G471" s="177"/>
      <c r="H471" s="195"/>
      <c r="I471" s="180"/>
      <c r="J471" s="180"/>
      <c r="K471" s="180"/>
      <c r="L471" s="180"/>
      <c r="M471" s="180"/>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row>
    <row r="472" spans="1:46" ht="86.25" hidden="1" outlineLevel="1" x14ac:dyDescent="0.2">
      <c r="D472" s="180"/>
      <c r="F472" s="288" t="s">
        <v>219</v>
      </c>
      <c r="G472" s="177"/>
      <c r="H472" s="195"/>
      <c r="I472" s="180"/>
      <c r="J472" s="289" t="s">
        <v>311</v>
      </c>
      <c r="K472" s="223"/>
      <c r="L472" s="290" t="s">
        <v>312</v>
      </c>
      <c r="M472" s="290" t="str">
        <f>[1]Data!D7</f>
        <v>PER-factor</v>
      </c>
      <c r="N472" s="291" t="str">
        <f>[1]Data!E7</f>
        <v>1-PE-factors (non-renewable) PHI Certification</v>
      </c>
      <c r="O472" s="292"/>
      <c r="P472" s="291" t="str">
        <f>[1]Data!F7</f>
        <v xml:space="preserve">1-CO2 factors GEMIS (Germany) </v>
      </c>
      <c r="Q472" s="293" t="s">
        <v>313</v>
      </c>
      <c r="R472" s="293" t="s">
        <v>314</v>
      </c>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row>
    <row r="473" spans="1:46" ht="18" hidden="1" customHeight="1" outlineLevel="1" x14ac:dyDescent="0.2">
      <c r="E473" s="177" t="s">
        <v>220</v>
      </c>
      <c r="F473" s="294" t="str">
        <f>M19</f>
        <v>4-Mono-Si</v>
      </c>
      <c r="I473" s="180"/>
      <c r="J473" s="180"/>
      <c r="L473" s="295"/>
      <c r="M473" s="296">
        <f>VLOOKUP(F473,$X$78:$AA$82,2,0)</f>
        <v>1</v>
      </c>
      <c r="N473" s="297">
        <f>VLOOKUP(F473,$X$78:$AA$82,3,0)</f>
        <v>0</v>
      </c>
      <c r="P473" s="298">
        <f>VLOOKUP(F473,$X$78:$AA$82,4,0)</f>
        <v>0.13</v>
      </c>
      <c r="Q473" s="299">
        <f>IF(ISNUMBER(G546),G546,"")</f>
        <v>0.43920775326372513</v>
      </c>
      <c r="R473" s="299">
        <f>IF(ISNUMBER(G547),G547,"")</f>
        <v>66.05295437659484</v>
      </c>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row>
    <row r="474" spans="1:46" ht="18" hidden="1" customHeight="1" outlineLevel="1" x14ac:dyDescent="0.2">
      <c r="F474" s="180" t="s">
        <v>315</v>
      </c>
      <c r="G474" s="198" t="s">
        <v>223</v>
      </c>
      <c r="H474" s="294">
        <f>M20</f>
        <v>7.71</v>
      </c>
      <c r="I474" s="180" t="s">
        <v>224</v>
      </c>
      <c r="J474" s="180"/>
      <c r="K474" s="300" t="s">
        <v>272</v>
      </c>
      <c r="L474" s="301">
        <f>IF(ISNUMBER(S543),IF(S543&gt;0,S543,""),"")</f>
        <v>692.95361413695116</v>
      </c>
      <c r="M474" s="301">
        <f>M473*L474</f>
        <v>692.95361413695116</v>
      </c>
      <c r="N474" s="301">
        <f>N473*L474</f>
        <v>0</v>
      </c>
      <c r="O474" s="302"/>
      <c r="P474" s="301">
        <f>P473*L474</f>
        <v>90.08396983780365</v>
      </c>
      <c r="Q474" s="188" t="s">
        <v>316</v>
      </c>
      <c r="R474" s="180"/>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row>
    <row r="475" spans="1:46" ht="18" hidden="1" customHeight="1" outlineLevel="1" x14ac:dyDescent="0.3">
      <c r="F475" s="180" t="s">
        <v>317</v>
      </c>
      <c r="G475" s="198" t="s">
        <v>227</v>
      </c>
      <c r="H475" s="294">
        <f>M21</f>
        <v>30.5</v>
      </c>
      <c r="I475" s="180" t="s">
        <v>229</v>
      </c>
      <c r="J475" s="180"/>
      <c r="K475" s="300" t="s">
        <v>318</v>
      </c>
      <c r="L475" s="303">
        <f>L474/$K$8</f>
        <v>8.5628586062112824</v>
      </c>
      <c r="M475" s="303">
        <f>M474/$K$8</f>
        <v>8.5628586062112824</v>
      </c>
      <c r="N475" s="303">
        <f>N474/$K$8</f>
        <v>0</v>
      </c>
      <c r="O475" s="302"/>
      <c r="P475" s="303">
        <f>P474/$K$8</f>
        <v>1.1131716188074667</v>
      </c>
      <c r="Q475" s="188" t="s">
        <v>319</v>
      </c>
      <c r="R475" s="180"/>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row>
    <row r="476" spans="1:46" ht="18" hidden="1" customHeight="1" outlineLevel="1" x14ac:dyDescent="0.2">
      <c r="F476" s="180" t="s">
        <v>230</v>
      </c>
      <c r="G476" s="198" t="s">
        <v>231</v>
      </c>
      <c r="H476" s="294">
        <f>M22</f>
        <v>235.155</v>
      </c>
      <c r="I476" s="180" t="s">
        <v>235</v>
      </c>
      <c r="J476" s="180"/>
      <c r="K476" s="180"/>
      <c r="M476" s="180"/>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row>
    <row r="477" spans="1:46" ht="18" hidden="1" customHeight="1" outlineLevel="1" x14ac:dyDescent="0.2">
      <c r="F477" s="180" t="s">
        <v>320</v>
      </c>
      <c r="G477" s="210" t="s">
        <v>238</v>
      </c>
      <c r="H477" s="294">
        <f>M23</f>
        <v>0.04</v>
      </c>
      <c r="I477" s="180" t="s">
        <v>239</v>
      </c>
      <c r="J477" s="180"/>
      <c r="K477" s="180"/>
      <c r="M477" s="180"/>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row>
    <row r="478" spans="1:46" ht="18" hidden="1" customHeight="1" outlineLevel="1" x14ac:dyDescent="0.2">
      <c r="F478" s="180" t="s">
        <v>321</v>
      </c>
      <c r="G478" s="210" t="s">
        <v>241</v>
      </c>
      <c r="H478" s="294">
        <f>M24</f>
        <v>-0.34</v>
      </c>
      <c r="I478" s="161" t="s">
        <v>239</v>
      </c>
      <c r="J478" s="180"/>
      <c r="K478" s="180"/>
      <c r="M478" s="180"/>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row>
    <row r="479" spans="1:46" ht="18" hidden="1" customHeight="1" outlineLevel="1" x14ac:dyDescent="0.2">
      <c r="F479" s="180"/>
      <c r="G479" s="223"/>
      <c r="H479" s="180"/>
      <c r="I479" s="180"/>
      <c r="J479" s="180"/>
      <c r="K479" s="180"/>
      <c r="M479" s="180"/>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row>
    <row r="480" spans="1:46" ht="18" hidden="1" customHeight="1" outlineLevel="1" x14ac:dyDescent="0.2">
      <c r="F480" s="185" t="s">
        <v>249</v>
      </c>
      <c r="G480" s="223"/>
      <c r="H480" s="180"/>
      <c r="I480" s="180"/>
      <c r="J480" s="180"/>
      <c r="K480" s="180"/>
      <c r="M480" s="180"/>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row>
    <row r="481" spans="4:46" ht="18" hidden="1" customHeight="1" outlineLevel="1" x14ac:dyDescent="0.2">
      <c r="F481" s="180" t="s">
        <v>322</v>
      </c>
      <c r="H481" s="294">
        <f>[1]Climate!$F$23</f>
        <v>51.301000000000002</v>
      </c>
      <c r="I481" s="161" t="s">
        <v>214</v>
      </c>
      <c r="J481" s="304"/>
      <c r="K481" s="180"/>
      <c r="M481" s="180"/>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row>
    <row r="482" spans="4:46" ht="18" hidden="1" customHeight="1" outlineLevel="1" x14ac:dyDescent="0.2">
      <c r="F482" s="180" t="s">
        <v>250</v>
      </c>
      <c r="G482" s="198" t="s">
        <v>251</v>
      </c>
      <c r="H482" s="294">
        <f>M29</f>
        <v>3.2765956413996653</v>
      </c>
      <c r="J482" s="180"/>
      <c r="K482" s="180"/>
      <c r="M482" s="180"/>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row>
    <row r="483" spans="4:46" ht="18" hidden="1" customHeight="1" outlineLevel="1" x14ac:dyDescent="0.2">
      <c r="F483" s="180" t="s">
        <v>213</v>
      </c>
      <c r="G483" s="210"/>
      <c r="H483" s="294">
        <f>M13</f>
        <v>180</v>
      </c>
      <c r="I483" s="180" t="s">
        <v>214</v>
      </c>
      <c r="J483" s="223"/>
      <c r="K483" s="180"/>
      <c r="M483" s="180"/>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row>
    <row r="484" spans="4:46" ht="18" hidden="1" customHeight="1" outlineLevel="1" x14ac:dyDescent="0.2">
      <c r="F484" s="180" t="s">
        <v>216</v>
      </c>
      <c r="G484" s="210"/>
      <c r="H484" s="294">
        <f>M14</f>
        <v>45</v>
      </c>
      <c r="I484" s="180" t="s">
        <v>214</v>
      </c>
      <c r="J484" s="223"/>
      <c r="K484" s="180"/>
      <c r="M484" s="180"/>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row>
    <row r="485" spans="4:46" ht="18" hidden="1" customHeight="1" outlineLevel="1" x14ac:dyDescent="0.2">
      <c r="F485" s="180" t="s">
        <v>323</v>
      </c>
      <c r="G485" s="225"/>
      <c r="H485" s="294">
        <f>M30</f>
        <v>1</v>
      </c>
      <c r="I485" s="180" t="s">
        <v>254</v>
      </c>
      <c r="K485" s="180"/>
      <c r="M485" s="180"/>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row>
    <row r="486" spans="4:46" ht="18" hidden="1" customHeight="1" outlineLevel="1" x14ac:dyDescent="0.2">
      <c r="F486" s="180" t="s">
        <v>324</v>
      </c>
      <c r="G486" s="198" t="s">
        <v>256</v>
      </c>
      <c r="H486" s="294">
        <f>M31</f>
        <v>0</v>
      </c>
      <c r="I486" s="180" t="s">
        <v>254</v>
      </c>
      <c r="J486" s="305"/>
      <c r="K486" s="180"/>
      <c r="M486" s="180"/>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row>
    <row r="487" spans="4:46" ht="18" hidden="1" customHeight="1" outlineLevel="1" x14ac:dyDescent="0.2">
      <c r="F487" s="180" t="s">
        <v>257</v>
      </c>
      <c r="G487" s="198" t="s">
        <v>258</v>
      </c>
      <c r="H487" s="294">
        <f>M32</f>
        <v>1000</v>
      </c>
      <c r="I487" s="180" t="s">
        <v>245</v>
      </c>
      <c r="K487" s="180"/>
      <c r="M487" s="180"/>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row>
    <row r="488" spans="4:46" ht="18" hidden="1" customHeight="1" outlineLevel="1" x14ac:dyDescent="0.2">
      <c r="F488" s="180" t="s">
        <v>259</v>
      </c>
      <c r="G488" s="198" t="s">
        <v>260</v>
      </c>
      <c r="H488" s="294" t="str">
        <f>M33</f>
        <v/>
      </c>
      <c r="I488" s="180"/>
      <c r="K488" s="180"/>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row>
    <row r="489" spans="4:46" ht="18" hidden="1" customHeight="1" outlineLevel="1" x14ac:dyDescent="0.2">
      <c r="F489" s="180" t="s">
        <v>261</v>
      </c>
      <c r="G489" s="210" t="s">
        <v>262</v>
      </c>
      <c r="H489" s="294">
        <f>M34</f>
        <v>0.95</v>
      </c>
      <c r="I489" s="180"/>
      <c r="J489" s="305"/>
      <c r="K489" s="180"/>
      <c r="M489" s="180"/>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row>
    <row r="490" spans="4:46" ht="18" hidden="1" customHeight="1" outlineLevel="1" x14ac:dyDescent="0.2">
      <c r="F490" s="180" t="s">
        <v>268</v>
      </c>
      <c r="H490" s="208">
        <f>IF(ISNUMBER(S543),IF(S543&gt;0,$S$544-$S$543,""),"")</f>
        <v>0</v>
      </c>
      <c r="I490" s="180" t="s">
        <v>269</v>
      </c>
      <c r="J490" s="305"/>
      <c r="K490" s="180"/>
      <c r="M490" s="180"/>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row>
    <row r="491" spans="4:46" ht="43.5" hidden="1" customHeight="1" outlineLevel="1" x14ac:dyDescent="0.2">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row>
    <row r="492" spans="4:46" ht="18" hidden="1" customHeight="1" outlineLevel="1" x14ac:dyDescent="0.2">
      <c r="F492" s="307"/>
      <c r="G492" s="308" t="s">
        <v>282</v>
      </c>
      <c r="H492" s="308" t="s">
        <v>284</v>
      </c>
      <c r="I492" s="308" t="s">
        <v>285</v>
      </c>
      <c r="J492" s="308" t="s">
        <v>286</v>
      </c>
      <c r="K492" s="308" t="s">
        <v>287</v>
      </c>
      <c r="L492" s="308" t="s">
        <v>288</v>
      </c>
      <c r="M492" s="308" t="s">
        <v>289</v>
      </c>
      <c r="N492" s="308" t="s">
        <v>290</v>
      </c>
      <c r="O492" s="308" t="s">
        <v>291</v>
      </c>
      <c r="P492" s="308" t="s">
        <v>292</v>
      </c>
      <c r="Q492" s="308" t="s">
        <v>293</v>
      </c>
      <c r="R492" s="309" t="s">
        <v>294</v>
      </c>
      <c r="S492" s="223"/>
      <c r="T492" s="310" t="s">
        <v>325</v>
      </c>
      <c r="U492" s="223"/>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row>
    <row r="493" spans="4:46" ht="18" hidden="1" customHeight="1" outlineLevel="1" x14ac:dyDescent="0.2">
      <c r="F493" s="311" t="s">
        <v>281</v>
      </c>
      <c r="G493" s="312">
        <f t="shared" ref="G493:R493" si="141">G$542</f>
        <v>32.797725299901529</v>
      </c>
      <c r="H493" s="313">
        <f t="shared" si="141"/>
        <v>64.747528950428034</v>
      </c>
      <c r="I493" s="313">
        <f t="shared" si="141"/>
        <v>88.379152336373153</v>
      </c>
      <c r="J493" s="313">
        <f t="shared" si="141"/>
        <v>128.03757438876869</v>
      </c>
      <c r="K493" s="313">
        <f t="shared" si="141"/>
        <v>145.88791353932916</v>
      </c>
      <c r="L493" s="313">
        <f t="shared" si="141"/>
        <v>134.08403159517496</v>
      </c>
      <c r="M493" s="313">
        <f t="shared" si="141"/>
        <v>140.07341595233373</v>
      </c>
      <c r="N493" s="313">
        <f t="shared" si="141"/>
        <v>140.00127853126895</v>
      </c>
      <c r="O493" s="313">
        <f t="shared" si="141"/>
        <v>112.70431854455097</v>
      </c>
      <c r="P493" s="313">
        <f t="shared" si="141"/>
        <v>75.087165990683445</v>
      </c>
      <c r="Q493" s="313">
        <f t="shared" si="141"/>
        <v>36.074988282869846</v>
      </c>
      <c r="R493" s="314">
        <f t="shared" si="141"/>
        <v>23.574073214112161</v>
      </c>
      <c r="S493" s="223" t="s">
        <v>400</v>
      </c>
      <c r="T493" s="315">
        <f>IF(ISNUMBER(G493),SUM(G493:R493),"")</f>
        <v>1121.4491666257945</v>
      </c>
      <c r="U493" s="223" t="s">
        <v>401</v>
      </c>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row>
    <row r="494" spans="4:46" ht="18" hidden="1" customHeight="1" outlineLevel="1" x14ac:dyDescent="0.2">
      <c r="F494" s="311" t="s">
        <v>328</v>
      </c>
      <c r="G494" s="312">
        <f t="shared" ref="G494:R494" si="142">G506</f>
        <v>0.4</v>
      </c>
      <c r="H494" s="313">
        <f t="shared" si="142"/>
        <v>1.3</v>
      </c>
      <c r="I494" s="313">
        <f t="shared" si="142"/>
        <v>4.4000000000000004</v>
      </c>
      <c r="J494" s="313">
        <f t="shared" si="142"/>
        <v>8.4</v>
      </c>
      <c r="K494" s="313">
        <f t="shared" si="142"/>
        <v>12.9</v>
      </c>
      <c r="L494" s="313">
        <f t="shared" si="142"/>
        <v>16.3</v>
      </c>
      <c r="M494" s="313">
        <f t="shared" si="142"/>
        <v>17.600000000000001</v>
      </c>
      <c r="N494" s="313">
        <f t="shared" si="142"/>
        <v>17</v>
      </c>
      <c r="O494" s="313">
        <f t="shared" si="142"/>
        <v>13.9</v>
      </c>
      <c r="P494" s="313">
        <f t="shared" si="142"/>
        <v>9.4</v>
      </c>
      <c r="Q494" s="313">
        <f t="shared" si="142"/>
        <v>4.7</v>
      </c>
      <c r="R494" s="314">
        <f t="shared" si="142"/>
        <v>1.6</v>
      </c>
      <c r="S494" s="223" t="s">
        <v>329</v>
      </c>
      <c r="T494" s="315">
        <f>AVERAGE(G494:R494)</f>
        <v>8.9916666666666689</v>
      </c>
      <c r="U494" s="223" t="s">
        <v>329</v>
      </c>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row>
    <row r="495" spans="4:46" ht="18" hidden="1" customHeight="1" outlineLevel="1" x14ac:dyDescent="0.2">
      <c r="F495" s="311" t="s">
        <v>296</v>
      </c>
      <c r="G495" s="312">
        <f t="shared" ref="G495:R495" si="143">IF(ISNUMBER(G543),G543,"")</f>
        <v>20.068292617877734</v>
      </c>
      <c r="H495" s="313">
        <f t="shared" si="143"/>
        <v>39.699919975082665</v>
      </c>
      <c r="I495" s="313">
        <f t="shared" si="143"/>
        <v>54.502585177848843</v>
      </c>
      <c r="J495" s="313">
        <f t="shared" si="143"/>
        <v>79.301190780952382</v>
      </c>
      <c r="K495" s="313">
        <f t="shared" si="143"/>
        <v>90.421405467509459</v>
      </c>
      <c r="L495" s="313">
        <f t="shared" si="143"/>
        <v>82.909071443978149</v>
      </c>
      <c r="M495" s="313">
        <f t="shared" si="143"/>
        <v>86.476846501105214</v>
      </c>
      <c r="N495" s="313">
        <f t="shared" si="143"/>
        <v>86.498836189740899</v>
      </c>
      <c r="O495" s="313">
        <f t="shared" si="143"/>
        <v>69.823774123823711</v>
      </c>
      <c r="P495" s="313">
        <f t="shared" si="143"/>
        <v>46.530852991921293</v>
      </c>
      <c r="Q495" s="313">
        <f t="shared" si="143"/>
        <v>22.257002378025287</v>
      </c>
      <c r="R495" s="314">
        <f t="shared" si="143"/>
        <v>14.463836489085525</v>
      </c>
      <c r="S495" s="223" t="s">
        <v>297</v>
      </c>
      <c r="T495" s="315">
        <f>IF(ISNUMBER(G495),SUM(G495:R495),"")</f>
        <v>692.95361413695116</v>
      </c>
      <c r="U495" s="223" t="s">
        <v>272</v>
      </c>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row>
    <row r="496" spans="4:46" ht="18" hidden="1" customHeight="1" outlineLevel="1" x14ac:dyDescent="0.2">
      <c r="D496" s="180"/>
      <c r="E496" s="180"/>
      <c r="F496" s="311" t="s">
        <v>330</v>
      </c>
      <c r="G496" s="312">
        <f t="shared" ref="G496:R496" si="144">IF(ISNUMBER(G543),G$544-G$543,"")</f>
        <v>0</v>
      </c>
      <c r="H496" s="313">
        <f t="shared" si="144"/>
        <v>0</v>
      </c>
      <c r="I496" s="313">
        <f t="shared" si="144"/>
        <v>0</v>
      </c>
      <c r="J496" s="313">
        <f t="shared" si="144"/>
        <v>0</v>
      </c>
      <c r="K496" s="313">
        <f t="shared" si="144"/>
        <v>0</v>
      </c>
      <c r="L496" s="313">
        <f t="shared" si="144"/>
        <v>0</v>
      </c>
      <c r="M496" s="313">
        <f t="shared" si="144"/>
        <v>0</v>
      </c>
      <c r="N496" s="313">
        <f t="shared" si="144"/>
        <v>0</v>
      </c>
      <c r="O496" s="313">
        <f t="shared" si="144"/>
        <v>0</v>
      </c>
      <c r="P496" s="313">
        <f t="shared" si="144"/>
        <v>0</v>
      </c>
      <c r="Q496" s="313">
        <f t="shared" si="144"/>
        <v>0</v>
      </c>
      <c r="R496" s="314">
        <f t="shared" si="144"/>
        <v>0</v>
      </c>
      <c r="S496" s="223" t="s">
        <v>297</v>
      </c>
      <c r="T496" s="315">
        <f>IF(ISNUMBER(G496),SUM(G496:R496),"")</f>
        <v>0</v>
      </c>
      <c r="U496" s="223" t="s">
        <v>272</v>
      </c>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row>
    <row r="497" spans="1:46" ht="38.25" hidden="1" customHeight="1" outlineLevel="1" x14ac:dyDescent="0.2">
      <c r="D497" s="335"/>
      <c r="E497" s="336"/>
      <c r="F497" s="336"/>
      <c r="G497" s="336"/>
      <c r="H497" s="336"/>
      <c r="I497" s="336"/>
      <c r="J497" s="336"/>
      <c r="K497" s="336"/>
      <c r="L497" s="336"/>
      <c r="M497" s="336"/>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row>
    <row r="498" spans="1:46" hidden="1" x14ac:dyDescent="0.2">
      <c r="A498" s="158"/>
      <c r="B498" s="159"/>
      <c r="C498" s="158"/>
      <c r="D498" s="158"/>
      <c r="E498" s="158"/>
      <c r="F498" s="158"/>
      <c r="G498" s="158"/>
      <c r="H498" s="158"/>
      <c r="I498" s="158"/>
      <c r="J498" s="158"/>
      <c r="K498" s="158"/>
      <c r="L498" s="158"/>
      <c r="M498" s="158"/>
      <c r="N498" s="158"/>
      <c r="O498" s="158"/>
      <c r="P498" s="158"/>
      <c r="Q498" s="158"/>
      <c r="R498" s="158"/>
      <c r="S498" s="158"/>
      <c r="T498" s="158"/>
      <c r="U498" s="158"/>
      <c r="V498" s="158"/>
      <c r="W498" s="160"/>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row>
    <row r="499" spans="1:46" hidden="1" x14ac:dyDescent="0.2">
      <c r="A499" s="158"/>
      <c r="B499" s="159"/>
      <c r="C499" s="158"/>
      <c r="D499" s="158"/>
      <c r="E499" s="158"/>
      <c r="F499" s="158"/>
      <c r="G499" s="158"/>
      <c r="H499" s="158"/>
      <c r="I499" s="158"/>
      <c r="J499" s="158"/>
      <c r="K499" s="158"/>
      <c r="L499" s="158"/>
      <c r="M499" s="158"/>
      <c r="N499" s="158"/>
      <c r="O499" s="158"/>
      <c r="P499" s="158"/>
      <c r="Q499" s="158"/>
      <c r="R499" s="158"/>
      <c r="S499" s="158"/>
      <c r="T499" s="158"/>
      <c r="U499" s="158"/>
      <c r="V499" s="158"/>
      <c r="W499" s="160"/>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row>
    <row r="500" spans="1:46" hidden="1" x14ac:dyDescent="0.2">
      <c r="A500" s="158"/>
      <c r="B500" s="159"/>
      <c r="C500" s="158"/>
      <c r="D500" s="158"/>
      <c r="E500" s="158"/>
      <c r="F500" s="158"/>
      <c r="G500" s="158"/>
      <c r="H500" s="158"/>
      <c r="I500" s="158"/>
      <c r="J500" s="158"/>
      <c r="K500" s="158"/>
      <c r="L500" s="158"/>
      <c r="M500" s="158"/>
      <c r="N500" s="158"/>
      <c r="O500" s="158"/>
      <c r="P500" s="158"/>
      <c r="Q500" s="158"/>
      <c r="R500" s="158"/>
      <c r="S500" s="158"/>
      <c r="T500" s="158"/>
      <c r="U500" s="158"/>
      <c r="V500" s="158"/>
      <c r="W500" s="160"/>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row>
    <row r="501" spans="1:46" hidden="1" x14ac:dyDescent="0.2">
      <c r="A501" s="158"/>
      <c r="B501" s="159"/>
      <c r="C501" s="158"/>
      <c r="D501" s="158"/>
      <c r="E501" s="158"/>
      <c r="F501" s="158"/>
      <c r="G501" s="158"/>
      <c r="H501" s="158"/>
      <c r="I501" s="158"/>
      <c r="J501" s="158"/>
      <c r="K501" s="158"/>
      <c r="L501" s="158"/>
      <c r="M501" s="158"/>
      <c r="N501" s="158"/>
      <c r="O501" s="158"/>
      <c r="P501" s="158"/>
      <c r="Q501" s="158"/>
      <c r="R501" s="158"/>
      <c r="S501" s="158"/>
      <c r="T501" s="158"/>
      <c r="U501" s="158"/>
      <c r="V501" s="158"/>
      <c r="W501" s="160"/>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row>
    <row r="502" spans="1:46" hidden="1" x14ac:dyDescent="0.2">
      <c r="A502" s="158"/>
      <c r="B502" s="159"/>
      <c r="C502" s="158"/>
      <c r="D502" s="158"/>
      <c r="E502" s="158"/>
      <c r="F502" s="158"/>
      <c r="G502" s="158" t="s">
        <v>331</v>
      </c>
      <c r="H502" s="158" t="s">
        <v>332</v>
      </c>
      <c r="I502" s="158" t="s">
        <v>333</v>
      </c>
      <c r="J502" s="158" t="s">
        <v>334</v>
      </c>
      <c r="K502" s="158" t="s">
        <v>335</v>
      </c>
      <c r="L502" s="158" t="s">
        <v>336</v>
      </c>
      <c r="M502" s="158" t="s">
        <v>337</v>
      </c>
      <c r="N502" s="158" t="s">
        <v>338</v>
      </c>
      <c r="O502" s="158" t="s">
        <v>339</v>
      </c>
      <c r="P502" s="158" t="s">
        <v>340</v>
      </c>
      <c r="Q502" s="158" t="s">
        <v>341</v>
      </c>
      <c r="R502" s="158" t="s">
        <v>342</v>
      </c>
      <c r="S502" s="158" t="s">
        <v>343</v>
      </c>
      <c r="T502" s="158"/>
      <c r="U502" s="158"/>
      <c r="V502" s="158"/>
      <c r="W502" s="160"/>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row>
    <row r="503" spans="1:46" hidden="1" x14ac:dyDescent="0.2">
      <c r="A503" s="158"/>
      <c r="B503" s="159"/>
      <c r="C503" s="158"/>
      <c r="D503" s="158"/>
      <c r="E503" s="158"/>
      <c r="F503" s="158" t="s">
        <v>344</v>
      </c>
      <c r="G503" s="158">
        <v>1</v>
      </c>
      <c r="H503" s="158">
        <v>2</v>
      </c>
      <c r="I503" s="158">
        <v>3</v>
      </c>
      <c r="J503" s="158">
        <v>4</v>
      </c>
      <c r="K503" s="158">
        <v>5</v>
      </c>
      <c r="L503" s="158">
        <v>6</v>
      </c>
      <c r="M503" s="158">
        <v>7</v>
      </c>
      <c r="N503" s="158">
        <v>8</v>
      </c>
      <c r="O503" s="158">
        <v>9</v>
      </c>
      <c r="P503" s="158">
        <v>10</v>
      </c>
      <c r="Q503" s="158">
        <v>11</v>
      </c>
      <c r="R503" s="158">
        <v>12</v>
      </c>
      <c r="S503" s="158" t="s">
        <v>345</v>
      </c>
      <c r="T503" s="158"/>
      <c r="U503" s="158"/>
      <c r="V503" s="158"/>
      <c r="W503" s="160"/>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row>
    <row r="504" spans="1:46" hidden="1" x14ac:dyDescent="0.2">
      <c r="A504" s="158"/>
      <c r="B504" s="159"/>
      <c r="C504" s="158"/>
      <c r="D504" s="158"/>
      <c r="E504" s="158"/>
      <c r="F504" s="158" t="s">
        <v>346</v>
      </c>
      <c r="G504" s="158">
        <v>31</v>
      </c>
      <c r="H504" s="158">
        <v>28</v>
      </c>
      <c r="I504" s="158">
        <v>31</v>
      </c>
      <c r="J504" s="158">
        <v>30</v>
      </c>
      <c r="K504" s="158">
        <v>31</v>
      </c>
      <c r="L504" s="158">
        <v>30</v>
      </c>
      <c r="M504" s="158">
        <v>31</v>
      </c>
      <c r="N504" s="158">
        <v>31</v>
      </c>
      <c r="O504" s="158">
        <v>30</v>
      </c>
      <c r="P504" s="158">
        <v>31</v>
      </c>
      <c r="Q504" s="158">
        <v>30</v>
      </c>
      <c r="R504" s="158">
        <v>31</v>
      </c>
      <c r="S504" s="158">
        <f>SUM(G504:R504)</f>
        <v>365</v>
      </c>
      <c r="T504" s="158"/>
      <c r="U504" s="158"/>
      <c r="V504" s="158"/>
      <c r="W504" s="160"/>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row>
    <row r="505" spans="1:46" hidden="1" x14ac:dyDescent="0.2">
      <c r="A505" s="158"/>
      <c r="B505" s="159"/>
      <c r="C505" s="158"/>
      <c r="D505" s="158"/>
      <c r="E505" s="158"/>
      <c r="F505" s="158" t="s">
        <v>347</v>
      </c>
      <c r="G505" s="158">
        <f t="shared" ref="G505:R505" si="145">G504*24</f>
        <v>744</v>
      </c>
      <c r="H505" s="158">
        <f t="shared" si="145"/>
        <v>672</v>
      </c>
      <c r="I505" s="158">
        <f t="shared" si="145"/>
        <v>744</v>
      </c>
      <c r="J505" s="158">
        <f t="shared" si="145"/>
        <v>720</v>
      </c>
      <c r="K505" s="158">
        <f t="shared" si="145"/>
        <v>744</v>
      </c>
      <c r="L505" s="158">
        <f t="shared" si="145"/>
        <v>720</v>
      </c>
      <c r="M505" s="158">
        <f t="shared" si="145"/>
        <v>744</v>
      </c>
      <c r="N505" s="158">
        <f t="shared" si="145"/>
        <v>744</v>
      </c>
      <c r="O505" s="158">
        <f t="shared" si="145"/>
        <v>720</v>
      </c>
      <c r="P505" s="158">
        <f t="shared" si="145"/>
        <v>744</v>
      </c>
      <c r="Q505" s="158">
        <f t="shared" si="145"/>
        <v>720</v>
      </c>
      <c r="R505" s="158">
        <f t="shared" si="145"/>
        <v>744</v>
      </c>
      <c r="S505" s="158">
        <f>SUM(G505:R505)</f>
        <v>8760</v>
      </c>
      <c r="T505" s="158"/>
      <c r="U505" s="158"/>
      <c r="V505" s="158"/>
      <c r="W505" s="160"/>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row>
    <row r="506" spans="1:46" hidden="1" x14ac:dyDescent="0.2">
      <c r="A506" s="158"/>
      <c r="B506" s="159"/>
      <c r="C506" s="158"/>
      <c r="D506" s="158"/>
      <c r="E506" s="158"/>
      <c r="F506" s="158" t="s">
        <v>348</v>
      </c>
      <c r="G506" s="158">
        <f>[1]Climate!E24</f>
        <v>0.4</v>
      </c>
      <c r="H506" s="158">
        <f>[1]Climate!F24</f>
        <v>1.3</v>
      </c>
      <c r="I506" s="158">
        <f>[1]Climate!G24</f>
        <v>4.4000000000000004</v>
      </c>
      <c r="J506" s="158">
        <f>[1]Climate!H24</f>
        <v>8.4</v>
      </c>
      <c r="K506" s="158">
        <f>[1]Climate!I24</f>
        <v>12.9</v>
      </c>
      <c r="L506" s="158">
        <f>[1]Climate!J24</f>
        <v>16.3</v>
      </c>
      <c r="M506" s="158">
        <f>[1]Climate!K24</f>
        <v>17.600000000000001</v>
      </c>
      <c r="N506" s="158">
        <f>[1]Climate!L24</f>
        <v>17</v>
      </c>
      <c r="O506" s="158">
        <f>[1]Climate!M24</f>
        <v>13.9</v>
      </c>
      <c r="P506" s="158">
        <f>[1]Climate!N24</f>
        <v>9.4</v>
      </c>
      <c r="Q506" s="158">
        <f>[1]Climate!O24</f>
        <v>4.7</v>
      </c>
      <c r="R506" s="158">
        <f>[1]Climate!P24</f>
        <v>1.6</v>
      </c>
      <c r="S506" s="158">
        <f>AVERAGE(G506:R506)</f>
        <v>8.9916666666666689</v>
      </c>
      <c r="T506" s="158"/>
      <c r="U506" s="158"/>
      <c r="V506" s="158"/>
      <c r="W506" s="160"/>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row>
    <row r="507" spans="1:46" hidden="1" x14ac:dyDescent="0.2">
      <c r="A507" s="158"/>
      <c r="B507" s="159"/>
      <c r="C507" s="158"/>
      <c r="D507" s="158"/>
      <c r="E507" s="158"/>
      <c r="F507" s="158" t="s">
        <v>349</v>
      </c>
      <c r="G507" s="158">
        <f t="shared" ref="G507:R507" si="146">G$542</f>
        <v>32.797725299901529</v>
      </c>
      <c r="H507" s="158">
        <f t="shared" si="146"/>
        <v>64.747528950428034</v>
      </c>
      <c r="I507" s="158">
        <f t="shared" si="146"/>
        <v>88.379152336373153</v>
      </c>
      <c r="J507" s="158">
        <f t="shared" si="146"/>
        <v>128.03757438876869</v>
      </c>
      <c r="K507" s="158">
        <f t="shared" si="146"/>
        <v>145.88791353932916</v>
      </c>
      <c r="L507" s="158">
        <f t="shared" si="146"/>
        <v>134.08403159517496</v>
      </c>
      <c r="M507" s="158">
        <f t="shared" si="146"/>
        <v>140.07341595233373</v>
      </c>
      <c r="N507" s="158">
        <f t="shared" si="146"/>
        <v>140.00127853126895</v>
      </c>
      <c r="O507" s="158">
        <f t="shared" si="146"/>
        <v>112.70431854455097</v>
      </c>
      <c r="P507" s="158">
        <f t="shared" si="146"/>
        <v>75.087165990683445</v>
      </c>
      <c r="Q507" s="158">
        <f t="shared" si="146"/>
        <v>36.074988282869846</v>
      </c>
      <c r="R507" s="158">
        <f t="shared" si="146"/>
        <v>23.574073214112161</v>
      </c>
      <c r="S507" s="158">
        <f>SUM(G507:R507)</f>
        <v>1121.4491666257945</v>
      </c>
      <c r="T507" s="158"/>
      <c r="U507" s="158"/>
      <c r="V507" s="158"/>
      <c r="W507" s="160"/>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row>
    <row r="508" spans="1:46" hidden="1" x14ac:dyDescent="0.2">
      <c r="A508" s="158"/>
      <c r="B508" s="159"/>
      <c r="C508" s="158"/>
      <c r="D508" s="158"/>
      <c r="E508" s="158"/>
      <c r="F508" s="158"/>
      <c r="G508" s="158"/>
      <c r="H508" s="158"/>
      <c r="I508" s="158"/>
      <c r="J508" s="158"/>
      <c r="K508" s="158"/>
      <c r="L508" s="158"/>
      <c r="M508" s="158"/>
      <c r="N508" s="158"/>
      <c r="O508" s="158"/>
      <c r="P508" s="158"/>
      <c r="Q508" s="158"/>
      <c r="R508" s="158"/>
      <c r="S508" s="158"/>
      <c r="T508" s="158"/>
      <c r="U508" s="158"/>
      <c r="V508" s="158"/>
      <c r="W508" s="160"/>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row>
    <row r="509" spans="1:46" hidden="1" x14ac:dyDescent="0.2">
      <c r="A509" s="158"/>
      <c r="B509" s="159"/>
      <c r="C509" s="158"/>
      <c r="D509" s="158"/>
      <c r="E509" s="158"/>
      <c r="F509" s="158"/>
      <c r="G509" s="317"/>
      <c r="H509" s="158"/>
      <c r="I509" s="158"/>
      <c r="J509" s="158"/>
      <c r="K509" s="158"/>
      <c r="L509" s="158"/>
      <c r="M509" s="158"/>
      <c r="N509" s="158"/>
      <c r="O509" s="158"/>
      <c r="P509" s="158"/>
      <c r="Q509" s="158"/>
      <c r="R509" s="158"/>
      <c r="S509" s="317"/>
      <c r="T509" s="317"/>
      <c r="U509" s="158"/>
      <c r="V509" s="158"/>
      <c r="W509" s="160"/>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row>
    <row r="510" spans="1:46" ht="18" hidden="1" x14ac:dyDescent="0.2">
      <c r="A510" s="158"/>
      <c r="B510" s="318"/>
      <c r="C510" s="158"/>
      <c r="D510" s="158"/>
      <c r="E510" s="158"/>
      <c r="F510" s="158"/>
      <c r="G510" s="317"/>
      <c r="H510" s="158"/>
      <c r="I510" s="158"/>
      <c r="J510" s="158"/>
      <c r="K510" s="158"/>
      <c r="L510" s="158"/>
      <c r="M510" s="158"/>
      <c r="N510" s="158"/>
      <c r="O510" s="158"/>
      <c r="P510" s="158"/>
      <c r="Q510" s="158"/>
      <c r="R510" s="158"/>
      <c r="S510" s="317"/>
      <c r="T510" s="317"/>
      <c r="U510" s="319"/>
      <c r="V510" s="319"/>
      <c r="W510" s="337"/>
      <c r="X510" s="158"/>
      <c r="Y510" s="158"/>
      <c r="Z510" s="158"/>
      <c r="AA510" s="158"/>
      <c r="AB510" s="158"/>
      <c r="AC510" s="158"/>
      <c r="AD510" s="158"/>
      <c r="AE510" s="158"/>
      <c r="AF510" s="158"/>
      <c r="AG510" s="158"/>
      <c r="AH510" s="158"/>
      <c r="AI510" s="158"/>
      <c r="AJ510" s="158"/>
      <c r="AK510" s="317"/>
      <c r="AL510" s="319"/>
      <c r="AM510" s="158"/>
      <c r="AN510" s="158"/>
      <c r="AO510" s="158"/>
      <c r="AP510" s="158"/>
      <c r="AQ510" s="158"/>
      <c r="AR510" s="158"/>
      <c r="AS510" s="158"/>
      <c r="AT510" s="158"/>
    </row>
    <row r="511" spans="1:46" ht="18" hidden="1" x14ac:dyDescent="0.2">
      <c r="A511" s="158"/>
      <c r="B511" s="318"/>
      <c r="C511" s="158"/>
      <c r="D511" s="158"/>
      <c r="E511" s="158"/>
      <c r="F511" s="320" t="s">
        <v>350</v>
      </c>
      <c r="G511" s="158"/>
      <c r="H511" s="158"/>
      <c r="I511" s="158"/>
      <c r="J511" s="158"/>
      <c r="K511" s="158"/>
      <c r="L511" s="158"/>
      <c r="M511" s="158"/>
      <c r="N511" s="158"/>
      <c r="O511" s="158"/>
      <c r="P511" s="158"/>
      <c r="Q511" s="158"/>
      <c r="R511" s="317"/>
      <c r="S511" s="319"/>
      <c r="T511" s="317"/>
      <c r="U511" s="319"/>
      <c r="V511" s="319"/>
      <c r="W511" s="337"/>
      <c r="X511" s="158"/>
      <c r="Y511" s="158"/>
      <c r="Z511" s="158"/>
      <c r="AA511" s="158"/>
      <c r="AB511" s="158"/>
      <c r="AC511" s="158"/>
      <c r="AD511" s="158"/>
      <c r="AE511" s="158"/>
      <c r="AF511" s="158"/>
      <c r="AG511" s="158"/>
      <c r="AH511" s="158"/>
      <c r="AI511" s="158"/>
      <c r="AJ511" s="158"/>
      <c r="AK511" s="317"/>
      <c r="AL511" s="319"/>
      <c r="AM511" s="158"/>
      <c r="AN511" s="158"/>
      <c r="AO511" s="158"/>
      <c r="AP511" s="158"/>
      <c r="AQ511" s="158"/>
      <c r="AR511" s="158"/>
      <c r="AS511" s="158"/>
      <c r="AT511" s="158"/>
    </row>
    <row r="512" spans="1:46" ht="18" hidden="1" x14ac:dyDescent="0.2">
      <c r="A512" s="158"/>
      <c r="B512" s="159"/>
      <c r="C512" s="158"/>
      <c r="D512" s="158"/>
      <c r="E512" s="158"/>
      <c r="F512" s="158" t="s">
        <v>351</v>
      </c>
      <c r="G512" s="158"/>
      <c r="H512" s="158" t="s">
        <v>352</v>
      </c>
      <c r="I512" s="158">
        <v>20</v>
      </c>
      <c r="J512" s="158" t="s">
        <v>353</v>
      </c>
      <c r="K512" s="158">
        <f>PI()/180</f>
        <v>1.7453292519943295E-2</v>
      </c>
      <c r="L512" s="158" t="s">
        <v>354</v>
      </c>
      <c r="M512" s="158">
        <f>[1]Climate!E35</f>
        <v>0.106</v>
      </c>
      <c r="N512" s="158"/>
      <c r="O512" s="158"/>
      <c r="P512" s="158"/>
      <c r="Q512" s="158"/>
      <c r="R512" s="158"/>
      <c r="S512" s="158"/>
      <c r="T512" s="317"/>
      <c r="U512" s="158"/>
      <c r="V512" s="158"/>
      <c r="W512" s="160"/>
      <c r="X512" s="321" t="s">
        <v>355</v>
      </c>
      <c r="Y512" s="158"/>
      <c r="Z512" s="158"/>
      <c r="AA512" s="158"/>
      <c r="AB512" s="158"/>
      <c r="AC512" s="158"/>
      <c r="AD512" s="158"/>
      <c r="AE512" s="158"/>
      <c r="AF512" s="158"/>
      <c r="AG512" s="158"/>
      <c r="AH512" s="158"/>
      <c r="AI512" s="158"/>
      <c r="AJ512" s="158"/>
      <c r="AK512" s="317"/>
      <c r="AL512" s="319"/>
      <c r="AM512" s="158"/>
      <c r="AN512" s="158"/>
      <c r="AO512" s="158"/>
      <c r="AP512" s="158"/>
      <c r="AQ512" s="158"/>
      <c r="AR512" s="158"/>
      <c r="AS512" s="158"/>
      <c r="AT512" s="158"/>
    </row>
    <row r="513" spans="1:46" ht="30" hidden="1" x14ac:dyDescent="0.4">
      <c r="A513" s="158"/>
      <c r="B513" s="159"/>
      <c r="C513" s="158"/>
      <c r="D513" s="158"/>
      <c r="E513" s="158"/>
      <c r="F513" s="322" t="s">
        <v>356</v>
      </c>
      <c r="G513" s="322" t="s">
        <v>357</v>
      </c>
      <c r="H513" s="158"/>
      <c r="I513" s="158"/>
      <c r="J513" s="158"/>
      <c r="K513" s="158"/>
      <c r="L513" s="158"/>
      <c r="M513" s="158"/>
      <c r="N513" s="158"/>
      <c r="O513" s="158"/>
      <c r="P513" s="158"/>
      <c r="Q513" s="158"/>
      <c r="R513" s="158"/>
      <c r="S513" s="158"/>
      <c r="T513" s="317"/>
      <c r="U513" s="158"/>
      <c r="V513" s="158"/>
      <c r="W513" s="160"/>
      <c r="X513" s="322" t="s">
        <v>358</v>
      </c>
      <c r="Y513" s="323"/>
      <c r="Z513" s="322"/>
      <c r="AA513" s="158" t="s">
        <v>359</v>
      </c>
      <c r="AB513" s="158">
        <f>PI()/180</f>
        <v>1.7453292519943295E-2</v>
      </c>
      <c r="AC513" s="324" t="s">
        <v>245</v>
      </c>
      <c r="AD513" s="325" t="s">
        <v>241</v>
      </c>
      <c r="AE513" s="325"/>
      <c r="AF513" s="325" t="s">
        <v>245</v>
      </c>
      <c r="AG513" s="325" t="s">
        <v>241</v>
      </c>
      <c r="AH513" s="326"/>
      <c r="AI513" s="323"/>
      <c r="AJ513" s="322" t="s">
        <v>360</v>
      </c>
      <c r="AK513" s="158"/>
      <c r="AL513" s="322"/>
      <c r="AM513" s="158" t="s">
        <v>359</v>
      </c>
      <c r="AN513" s="158">
        <f>PI()/180</f>
        <v>1.7453292519943295E-2</v>
      </c>
      <c r="AO513" s="324" t="s">
        <v>245</v>
      </c>
      <c r="AP513" s="325" t="s">
        <v>241</v>
      </c>
      <c r="AQ513" s="325"/>
      <c r="AR513" s="325" t="s">
        <v>245</v>
      </c>
      <c r="AS513" s="325" t="s">
        <v>241</v>
      </c>
      <c r="AT513" s="326"/>
    </row>
    <row r="514" spans="1:46" hidden="1" x14ac:dyDescent="0.2">
      <c r="A514" s="158"/>
      <c r="B514" s="159"/>
      <c r="C514" s="158"/>
      <c r="D514" s="158"/>
      <c r="E514" s="158"/>
      <c r="F514" s="158"/>
      <c r="G514" s="322">
        <v>1</v>
      </c>
      <c r="H514" s="322">
        <f t="shared" ref="H514:R514" si="147">G514+1</f>
        <v>2</v>
      </c>
      <c r="I514" s="322">
        <f t="shared" si="147"/>
        <v>3</v>
      </c>
      <c r="J514" s="322">
        <f t="shared" si="147"/>
        <v>4</v>
      </c>
      <c r="K514" s="322">
        <f t="shared" si="147"/>
        <v>5</v>
      </c>
      <c r="L514" s="322">
        <f t="shared" si="147"/>
        <v>6</v>
      </c>
      <c r="M514" s="322">
        <f t="shared" si="147"/>
        <v>7</v>
      </c>
      <c r="N514" s="322">
        <f t="shared" si="147"/>
        <v>8</v>
      </c>
      <c r="O514" s="322">
        <f t="shared" si="147"/>
        <v>9</v>
      </c>
      <c r="P514" s="322">
        <f t="shared" si="147"/>
        <v>10</v>
      </c>
      <c r="Q514" s="322">
        <f t="shared" si="147"/>
        <v>11</v>
      </c>
      <c r="R514" s="322">
        <f t="shared" si="147"/>
        <v>12</v>
      </c>
      <c r="S514" s="158"/>
      <c r="T514" s="317"/>
      <c r="U514" s="158"/>
      <c r="V514" s="158"/>
      <c r="W514" s="160"/>
      <c r="X514" s="158"/>
      <c r="Y514" s="327"/>
      <c r="Z514" s="324"/>
      <c r="AA514" s="325" t="s">
        <v>361</v>
      </c>
      <c r="AB514" s="326"/>
      <c r="AC514" s="328">
        <v>1.1953348352380402E-2</v>
      </c>
      <c r="AD514" s="158">
        <v>-0.26199747481626184</v>
      </c>
      <c r="AE514" s="158">
        <v>90</v>
      </c>
      <c r="AF514" s="158">
        <v>6.4022784193207836E-4</v>
      </c>
      <c r="AG514" s="158">
        <v>9.9820235319462214E-2</v>
      </c>
      <c r="AH514" s="329">
        <v>90</v>
      </c>
      <c r="AI514" s="327"/>
      <c r="AJ514" s="158"/>
      <c r="AK514" s="158"/>
      <c r="AL514" s="324"/>
      <c r="AM514" s="325" t="s">
        <v>361</v>
      </c>
      <c r="AN514" s="326"/>
      <c r="AO514" s="328">
        <v>1.1087353657277796E-2</v>
      </c>
      <c r="AP514" s="158">
        <v>0.24526666635546435</v>
      </c>
      <c r="AQ514" s="158">
        <v>90</v>
      </c>
      <c r="AR514" s="158">
        <v>1.9420641839720431E-2</v>
      </c>
      <c r="AS514" s="158">
        <v>-0.36331154561631929</v>
      </c>
      <c r="AT514" s="329">
        <v>15</v>
      </c>
    </row>
    <row r="515" spans="1:46" hidden="1" x14ac:dyDescent="0.2">
      <c r="A515" s="158"/>
      <c r="B515" s="159"/>
      <c r="C515" s="158"/>
      <c r="D515" s="158"/>
      <c r="E515" s="158"/>
      <c r="F515" s="158"/>
      <c r="G515" s="158"/>
      <c r="H515" s="158"/>
      <c r="I515" s="158"/>
      <c r="J515" s="158"/>
      <c r="K515" s="158"/>
      <c r="L515" s="158"/>
      <c r="M515" s="158"/>
      <c r="N515" s="158"/>
      <c r="O515" s="158"/>
      <c r="P515" s="158"/>
      <c r="Q515" s="158"/>
      <c r="R515" s="158"/>
      <c r="S515" s="158"/>
      <c r="T515" s="317"/>
      <c r="U515" s="158"/>
      <c r="V515" s="158"/>
      <c r="W515" s="160"/>
      <c r="X515" s="158"/>
      <c r="Y515" s="158"/>
      <c r="Z515" s="328"/>
      <c r="AA515" s="158" t="s">
        <v>362</v>
      </c>
      <c r="AB515" s="329" t="s">
        <v>238</v>
      </c>
      <c r="AC515" s="328">
        <v>1.1953348352380402E-2</v>
      </c>
      <c r="AD515" s="158">
        <v>-0.26199747481626184</v>
      </c>
      <c r="AE515" s="158"/>
      <c r="AF515" s="158">
        <v>6.4022784193207836E-4</v>
      </c>
      <c r="AG515" s="158">
        <v>9.9820235319462214E-2</v>
      </c>
      <c r="AH515" s="329"/>
      <c r="AI515" s="158"/>
      <c r="AJ515" s="158"/>
      <c r="AK515" s="158"/>
      <c r="AL515" s="328"/>
      <c r="AM515" s="158" t="s">
        <v>362</v>
      </c>
      <c r="AN515" s="329" t="s">
        <v>238</v>
      </c>
      <c r="AO515" s="328">
        <v>1.1087353657277796E-2</v>
      </c>
      <c r="AP515" s="158">
        <v>0.24526666635546435</v>
      </c>
      <c r="AQ515" s="158"/>
      <c r="AR515" s="158">
        <v>-6.718819681462161E-3</v>
      </c>
      <c r="AS515" s="158">
        <v>7.4358675761283771E-2</v>
      </c>
      <c r="AT515" s="329">
        <v>90</v>
      </c>
    </row>
    <row r="516" spans="1:46" hidden="1" x14ac:dyDescent="0.2">
      <c r="A516" s="158"/>
      <c r="B516" s="159"/>
      <c r="C516" s="158"/>
      <c r="D516" s="158"/>
      <c r="E516" s="158"/>
      <c r="F516" s="330" t="str">
        <f>[1]Climate!D25</f>
        <v>Radiation North</v>
      </c>
      <c r="G516" s="330">
        <f>[1]Climate!E25</f>
        <v>10</v>
      </c>
      <c r="H516" s="330">
        <f>[1]Climate!F25</f>
        <v>15</v>
      </c>
      <c r="I516" s="330">
        <f>[1]Climate!G25</f>
        <v>26</v>
      </c>
      <c r="J516" s="330">
        <f>[1]Climate!H25</f>
        <v>37</v>
      </c>
      <c r="K516" s="330">
        <f>[1]Climate!I25</f>
        <v>50</v>
      </c>
      <c r="L516" s="330">
        <f>[1]Climate!J25</f>
        <v>55</v>
      </c>
      <c r="M516" s="330">
        <f>[1]Climate!K25</f>
        <v>55</v>
      </c>
      <c r="N516" s="330">
        <f>[1]Climate!L25</f>
        <v>44</v>
      </c>
      <c r="O516" s="330">
        <f>[1]Climate!M25</f>
        <v>30</v>
      </c>
      <c r="P516" s="330">
        <f>[1]Climate!N25</f>
        <v>18</v>
      </c>
      <c r="Q516" s="330">
        <f>[1]Climate!O25</f>
        <v>10</v>
      </c>
      <c r="R516" s="330">
        <f>[1]Climate!P25</f>
        <v>7</v>
      </c>
      <c r="S516" s="158"/>
      <c r="T516" s="317"/>
      <c r="U516" s="158"/>
      <c r="V516" s="158"/>
      <c r="W516" s="160"/>
      <c r="X516" s="158"/>
      <c r="Y516" s="158"/>
      <c r="Z516" s="328" t="s">
        <v>363</v>
      </c>
      <c r="AA516" s="158">
        <f>IF(H481&lt;=$AE$514,$AC$514*H481+$AD$514,$AC$515*H481+$AD$515)</f>
        <v>0.35122124900920521</v>
      </c>
      <c r="AB516" s="329">
        <f>IF(H481&lt;=$AH$514,$AF$514*H481^2+$AG$514,$AF$515*H481+$AG$515)</f>
        <v>1.7847671326705037</v>
      </c>
      <c r="AC516" s="328">
        <v>1.476536037986512E-3</v>
      </c>
      <c r="AD516" s="158">
        <v>0.49084860211026732</v>
      </c>
      <c r="AE516" s="158">
        <v>90</v>
      </c>
      <c r="AF516" s="158">
        <v>6.3964052469070304E-3</v>
      </c>
      <c r="AG516" s="158">
        <v>0.27619296292944795</v>
      </c>
      <c r="AH516" s="329">
        <v>90</v>
      </c>
      <c r="AI516" s="158"/>
      <c r="AJ516" s="158"/>
      <c r="AK516" s="158"/>
      <c r="AL516" s="328" t="s">
        <v>363</v>
      </c>
      <c r="AM516" s="158">
        <f>IF(H481&lt;=$AQ$514,$AO$514*H481+$AP$514,$AO$515*H481+$AP$515)</f>
        <v>0.81405899632747258</v>
      </c>
      <c r="AN516" s="329">
        <f>IF(H481&lt;=$AT$514,$AR$514*H481+$AS$514,$AR$515*H481+$AS$515)</f>
        <v>-0.27032349271740652</v>
      </c>
      <c r="AO516" s="328">
        <v>-3.5781100327875529E-4</v>
      </c>
      <c r="AP516" s="158">
        <v>0.43973753607093846</v>
      </c>
      <c r="AQ516" s="158">
        <v>90</v>
      </c>
      <c r="AR516" s="158">
        <v>-1.8923171163629567E-3</v>
      </c>
      <c r="AS516" s="158">
        <v>-0.25147882786208614</v>
      </c>
      <c r="AT516" s="329">
        <v>90</v>
      </c>
    </row>
    <row r="517" spans="1:46" hidden="1" x14ac:dyDescent="0.2">
      <c r="A517" s="158"/>
      <c r="B517" s="159"/>
      <c r="C517" s="158"/>
      <c r="D517" s="158"/>
      <c r="E517" s="158"/>
      <c r="F517" s="330" t="str">
        <f>[1]Climate!D26</f>
        <v>Radiation East</v>
      </c>
      <c r="G517" s="330">
        <f>[1]Climate!E26</f>
        <v>13</v>
      </c>
      <c r="H517" s="330">
        <f>[1]Climate!F26</f>
        <v>26</v>
      </c>
      <c r="I517" s="330">
        <f>[1]Climate!G26</f>
        <v>41</v>
      </c>
      <c r="J517" s="330">
        <f>[1]Climate!H26</f>
        <v>67</v>
      </c>
      <c r="K517" s="330">
        <f>[1]Climate!I26</f>
        <v>83</v>
      </c>
      <c r="L517" s="330">
        <f>[1]Climate!J26</f>
        <v>81</v>
      </c>
      <c r="M517" s="330">
        <f>[1]Climate!K26</f>
        <v>83</v>
      </c>
      <c r="N517" s="330">
        <f>[1]Climate!L26</f>
        <v>75</v>
      </c>
      <c r="O517" s="330">
        <f>[1]Climate!M26</f>
        <v>52</v>
      </c>
      <c r="P517" s="330">
        <f>[1]Climate!N26</f>
        <v>32</v>
      </c>
      <c r="Q517" s="330">
        <f>[1]Climate!O26</f>
        <v>15</v>
      </c>
      <c r="R517" s="330">
        <f>[1]Climate!P26</f>
        <v>9</v>
      </c>
      <c r="S517" s="158"/>
      <c r="T517" s="317"/>
      <c r="U517" s="158"/>
      <c r="V517" s="158"/>
      <c r="W517" s="160"/>
      <c r="X517" s="158"/>
      <c r="Y517" s="158"/>
      <c r="Z517" s="328" t="s">
        <v>364</v>
      </c>
      <c r="AA517" s="158">
        <f>IF(H481&lt;=$AE$516,$AC$516*H481+$AD$516,$AC$517*H481+$AD$517)</f>
        <v>0.56659637739501334</v>
      </c>
      <c r="AB517" s="329">
        <f>IF(H481&lt;=$AH$516,$AF$516*H481+$AG$516,$AF$517*H481+$AG$517)</f>
        <v>0.60433494850102554</v>
      </c>
      <c r="AC517" s="328">
        <v>1.476536037986512E-3</v>
      </c>
      <c r="AD517" s="158">
        <v>0.49084860211026732</v>
      </c>
      <c r="AE517" s="158"/>
      <c r="AF517" s="158">
        <v>6.3964052469070304E-3</v>
      </c>
      <c r="AG517" s="158">
        <v>0.27619296292944795</v>
      </c>
      <c r="AH517" s="329"/>
      <c r="AI517" s="158"/>
      <c r="AJ517" s="158"/>
      <c r="AK517" s="158"/>
      <c r="AL517" s="328" t="s">
        <v>364</v>
      </c>
      <c r="AM517" s="158">
        <f>IF(H481&lt;=$AQ$516,$AO$516*H481+$AP$516,$AO$517*H481+$AP$517)</f>
        <v>0.42138147379173502</v>
      </c>
      <c r="AN517" s="329">
        <f>IF(H481&lt;=$AT$516,$AR$516*H481+$AS$516,$AR$517*H481+$AS$517)</f>
        <v>-0.34855658824862218</v>
      </c>
      <c r="AO517" s="328">
        <v>-3.5781100327875529E-4</v>
      </c>
      <c r="AP517" s="158">
        <v>0.43973753607093846</v>
      </c>
      <c r="AQ517" s="158"/>
      <c r="AR517" s="158">
        <v>-1.8923171163629567E-3</v>
      </c>
      <c r="AS517" s="158">
        <v>-0.25147882786208614</v>
      </c>
      <c r="AT517" s="329"/>
    </row>
    <row r="518" spans="1:46" hidden="1" x14ac:dyDescent="0.2">
      <c r="A518" s="158"/>
      <c r="B518" s="159"/>
      <c r="C518" s="158"/>
      <c r="D518" s="158"/>
      <c r="E518" s="158"/>
      <c r="F518" s="330" t="str">
        <f>[1]Climate!D27</f>
        <v>Radiation South</v>
      </c>
      <c r="G518" s="330">
        <f>[1]Climate!E27</f>
        <v>29</v>
      </c>
      <c r="H518" s="330">
        <f>[1]Climate!F27</f>
        <v>59</v>
      </c>
      <c r="I518" s="330">
        <f>[1]Climate!G27</f>
        <v>66</v>
      </c>
      <c r="J518" s="330">
        <f>[1]Climate!H27</f>
        <v>83</v>
      </c>
      <c r="K518" s="330">
        <f>[1]Climate!I27</f>
        <v>85</v>
      </c>
      <c r="L518" s="330">
        <f>[1]Climate!J27</f>
        <v>76</v>
      </c>
      <c r="M518" s="330">
        <f>[1]Climate!K27</f>
        <v>80</v>
      </c>
      <c r="N518" s="330">
        <f>[1]Climate!L27</f>
        <v>86</v>
      </c>
      <c r="O518" s="330">
        <f>[1]Climate!M27</f>
        <v>80</v>
      </c>
      <c r="P518" s="330">
        <f>[1]Climate!N27</f>
        <v>63</v>
      </c>
      <c r="Q518" s="330">
        <f>[1]Climate!O27</f>
        <v>32</v>
      </c>
      <c r="R518" s="330">
        <f>[1]Climate!P27</f>
        <v>21</v>
      </c>
      <c r="S518" s="158"/>
      <c r="T518" s="317"/>
      <c r="U518" s="158"/>
      <c r="V518" s="158"/>
      <c r="W518" s="160"/>
      <c r="X518" s="158"/>
      <c r="Y518" s="158"/>
      <c r="Z518" s="331" t="s">
        <v>365</v>
      </c>
      <c r="AA518" s="332">
        <f>IF(H481&lt;=$AE$518,$AC$518*H481+$AD$518,$AC$519*H481+$AD$519)</f>
        <v>0.81663649148490502</v>
      </c>
      <c r="AB518" s="333">
        <f>IF(H481&lt;=$AH$518,$AF$518*H481+$AG$518,$AF$519*H481+$AG$519)</f>
        <v>0.49934913426984767</v>
      </c>
      <c r="AC518" s="328">
        <v>-1.3075626952359747E-3</v>
      </c>
      <c r="AD518" s="158">
        <v>0.88371576531320573</v>
      </c>
      <c r="AE518" s="158">
        <v>90</v>
      </c>
      <c r="AF518" s="158">
        <v>5.6353488026687076E-4</v>
      </c>
      <c r="AG518" s="158">
        <v>0.47043923137727695</v>
      </c>
      <c r="AH518" s="329">
        <v>90</v>
      </c>
      <c r="AI518" s="158"/>
      <c r="AJ518" s="158"/>
      <c r="AK518" s="158"/>
      <c r="AL518" s="331" t="s">
        <v>365</v>
      </c>
      <c r="AM518" s="332">
        <f>IF(H481&lt;=$AQ$518,$AO$518*H481+$AP$518,$AO$519*H481+$AP$519)</f>
        <v>0.15139452184232538</v>
      </c>
      <c r="AN518" s="333">
        <f>IF(H481&lt;=$AT$518,$AR$518*H481+$AS$518,$AR$519*H481+$AS$519)</f>
        <v>-0.29552017822586157</v>
      </c>
      <c r="AO518" s="328">
        <v>-2.1768375324438191E-2</v>
      </c>
      <c r="AP518" s="158">
        <v>0.81389146757531972</v>
      </c>
      <c r="AQ518" s="158">
        <v>30</v>
      </c>
      <c r="AR518" s="158">
        <v>7.1118355208185796E-3</v>
      </c>
      <c r="AS518" s="158">
        <v>-0.1835336484274932</v>
      </c>
      <c r="AT518" s="329">
        <v>15</v>
      </c>
    </row>
    <row r="519" spans="1:46" hidden="1" x14ac:dyDescent="0.2">
      <c r="A519" s="158"/>
      <c r="B519" s="159"/>
      <c r="C519" s="158"/>
      <c r="D519" s="158"/>
      <c r="E519" s="158"/>
      <c r="F519" s="330" t="str">
        <f>[1]Climate!D28</f>
        <v>Radiation West</v>
      </c>
      <c r="G519" s="330">
        <f>[1]Climate!E28</f>
        <v>14</v>
      </c>
      <c r="H519" s="330">
        <f>[1]Climate!F28</f>
        <v>28</v>
      </c>
      <c r="I519" s="330">
        <f>[1]Climate!G28</f>
        <v>44</v>
      </c>
      <c r="J519" s="330">
        <f>[1]Climate!H28</f>
        <v>66</v>
      </c>
      <c r="K519" s="330">
        <f>[1]Climate!I28</f>
        <v>82</v>
      </c>
      <c r="L519" s="330">
        <f>[1]Climate!J28</f>
        <v>80</v>
      </c>
      <c r="M519" s="330">
        <f>[1]Climate!K28</f>
        <v>83</v>
      </c>
      <c r="N519" s="330">
        <f>[1]Climate!L28</f>
        <v>73</v>
      </c>
      <c r="O519" s="330">
        <f>[1]Climate!M28</f>
        <v>55</v>
      </c>
      <c r="P519" s="330">
        <f>[1]Climate!N28</f>
        <v>34</v>
      </c>
      <c r="Q519" s="330">
        <f>[1]Climate!O28</f>
        <v>16</v>
      </c>
      <c r="R519" s="330">
        <f>[1]Climate!P28</f>
        <v>10</v>
      </c>
      <c r="S519" s="158"/>
      <c r="T519" s="317"/>
      <c r="U519" s="158"/>
      <c r="V519" s="158"/>
      <c r="W519" s="160"/>
      <c r="X519" s="158"/>
      <c r="Y519" s="158"/>
      <c r="Z519" s="158"/>
      <c r="AA519" s="158"/>
      <c r="AB519" s="158"/>
      <c r="AC519" s="331">
        <v>-1.3075626952359747E-3</v>
      </c>
      <c r="AD519" s="332">
        <v>0.88371576531320573</v>
      </c>
      <c r="AE519" s="332"/>
      <c r="AF519" s="332">
        <v>5.6353488026687076E-4</v>
      </c>
      <c r="AG519" s="332">
        <v>0.47043923137727695</v>
      </c>
      <c r="AH519" s="333"/>
      <c r="AI519" s="158"/>
      <c r="AJ519" s="158"/>
      <c r="AK519" s="158"/>
      <c r="AL519" s="158"/>
      <c r="AM519" s="158"/>
      <c r="AN519" s="158"/>
      <c r="AO519" s="331">
        <v>1.7763638261344345E-3</v>
      </c>
      <c r="AP519" s="332">
        <v>6.0265281197802764E-2</v>
      </c>
      <c r="AQ519" s="332">
        <v>90</v>
      </c>
      <c r="AR519" s="332">
        <v>-6.5130761929283361E-3</v>
      </c>
      <c r="AS519" s="332">
        <v>3.8607143547555012E-2</v>
      </c>
      <c r="AT519" s="333">
        <v>90</v>
      </c>
    </row>
    <row r="520" spans="1:46" hidden="1" x14ac:dyDescent="0.2">
      <c r="A520" s="158"/>
      <c r="B520" s="159"/>
      <c r="C520" s="158"/>
      <c r="D520" s="158"/>
      <c r="E520" s="158"/>
      <c r="F520" s="330" t="str">
        <f>[1]Climate!D29</f>
        <v>Horizontal radiation</v>
      </c>
      <c r="G520" s="330">
        <f>[1]Climate!E29</f>
        <v>21</v>
      </c>
      <c r="H520" s="330">
        <f>[1]Climate!F29</f>
        <v>40</v>
      </c>
      <c r="I520" s="330">
        <f>[1]Climate!G29</f>
        <v>65</v>
      </c>
      <c r="J520" s="330">
        <f>[1]Climate!H29</f>
        <v>108</v>
      </c>
      <c r="K520" s="330">
        <f>[1]Climate!I29</f>
        <v>142</v>
      </c>
      <c r="L520" s="330">
        <f>[1]Climate!J29</f>
        <v>141</v>
      </c>
      <c r="M520" s="330">
        <f>[1]Climate!K29</f>
        <v>144</v>
      </c>
      <c r="N520" s="330">
        <f>[1]Climate!L29</f>
        <v>126</v>
      </c>
      <c r="O520" s="330">
        <f>[1]Climate!M29</f>
        <v>87</v>
      </c>
      <c r="P520" s="330">
        <f>[1]Climate!N29</f>
        <v>50</v>
      </c>
      <c r="Q520" s="330">
        <f>[1]Climate!O29</f>
        <v>23</v>
      </c>
      <c r="R520" s="330">
        <f>[1]Climate!P29</f>
        <v>15</v>
      </c>
      <c r="S520" s="158"/>
      <c r="T520" s="317"/>
      <c r="U520" s="158"/>
      <c r="V520" s="158"/>
      <c r="W520" s="160"/>
      <c r="X520" s="158"/>
      <c r="Y520" s="158"/>
      <c r="Z520" s="324"/>
      <c r="AA520" s="325" t="s">
        <v>366</v>
      </c>
      <c r="AB520" s="326"/>
      <c r="AC520" s="324" t="s">
        <v>245</v>
      </c>
      <c r="AD520" s="325" t="s">
        <v>241</v>
      </c>
      <c r="AE520" s="325"/>
      <c r="AF520" s="325"/>
      <c r="AG520" s="325"/>
      <c r="AH520" s="326"/>
      <c r="AI520" s="158"/>
      <c r="AJ520" s="158"/>
      <c r="AK520" s="158"/>
      <c r="AL520" s="324"/>
      <c r="AM520" s="325" t="s">
        <v>366</v>
      </c>
      <c r="AN520" s="326"/>
      <c r="AO520" s="324" t="s">
        <v>245</v>
      </c>
      <c r="AP520" s="325" t="s">
        <v>241</v>
      </c>
      <c r="AQ520" s="325"/>
      <c r="AR520" s="325"/>
      <c r="AS520" s="325"/>
      <c r="AT520" s="326"/>
    </row>
    <row r="521" spans="1:46" hidden="1" x14ac:dyDescent="0.2">
      <c r="A521" s="158"/>
      <c r="B521" s="159"/>
      <c r="C521" s="158"/>
      <c r="D521" s="158"/>
      <c r="E521" s="158"/>
      <c r="F521" s="158" t="s">
        <v>367</v>
      </c>
      <c r="G521" s="158">
        <f t="shared" ref="G521:R521" si="148">G520*$M$512</f>
        <v>2.226</v>
      </c>
      <c r="H521" s="158">
        <f t="shared" si="148"/>
        <v>4.24</v>
      </c>
      <c r="I521" s="158">
        <f t="shared" si="148"/>
        <v>6.89</v>
      </c>
      <c r="J521" s="158">
        <f t="shared" si="148"/>
        <v>11.448</v>
      </c>
      <c r="K521" s="158">
        <f t="shared" si="148"/>
        <v>15.052</v>
      </c>
      <c r="L521" s="158">
        <f t="shared" si="148"/>
        <v>14.946</v>
      </c>
      <c r="M521" s="158">
        <f t="shared" si="148"/>
        <v>15.263999999999999</v>
      </c>
      <c r="N521" s="158">
        <f t="shared" si="148"/>
        <v>13.356</v>
      </c>
      <c r="O521" s="158">
        <f t="shared" si="148"/>
        <v>9.2219999999999995</v>
      </c>
      <c r="P521" s="158">
        <f t="shared" si="148"/>
        <v>5.3</v>
      </c>
      <c r="Q521" s="158">
        <f t="shared" si="148"/>
        <v>2.4379999999999997</v>
      </c>
      <c r="R521" s="158">
        <f t="shared" si="148"/>
        <v>1.5899999999999999</v>
      </c>
      <c r="S521" s="158"/>
      <c r="T521" s="317"/>
      <c r="U521" s="158"/>
      <c r="V521" s="158"/>
      <c r="W521" s="160"/>
      <c r="X521" s="158"/>
      <c r="Y521" s="158"/>
      <c r="Z521" s="328"/>
      <c r="AA521" s="158" t="s">
        <v>362</v>
      </c>
      <c r="AB521" s="329" t="s">
        <v>238</v>
      </c>
      <c r="AC521" s="328">
        <v>-1.5320157451270313E-3</v>
      </c>
      <c r="AD521" s="158">
        <v>0.15105765980870897</v>
      </c>
      <c r="AE521" s="158">
        <v>90</v>
      </c>
      <c r="AF521" s="158">
        <v>2.4999999999999999E-7</v>
      </c>
      <c r="AG521" s="158">
        <v>0.66270663754736892</v>
      </c>
      <c r="AH521" s="329">
        <v>90</v>
      </c>
      <c r="AI521" s="158"/>
      <c r="AJ521" s="158"/>
      <c r="AK521" s="158"/>
      <c r="AL521" s="328"/>
      <c r="AM521" s="158" t="s">
        <v>362</v>
      </c>
      <c r="AN521" s="329" t="s">
        <v>238</v>
      </c>
      <c r="AO521" s="328">
        <v>-5.4974558955952898E-3</v>
      </c>
      <c r="AP521" s="158">
        <v>0.59156278583789668</v>
      </c>
      <c r="AQ521" s="158">
        <v>15</v>
      </c>
      <c r="AR521" s="158">
        <v>3.4365418641247134E-2</v>
      </c>
      <c r="AS521" s="158">
        <v>-1.4973023970978698</v>
      </c>
      <c r="AT521" s="329">
        <v>30</v>
      </c>
    </row>
    <row r="522" spans="1:46" hidden="1" x14ac:dyDescent="0.2">
      <c r="A522" s="158"/>
      <c r="B522" s="159"/>
      <c r="C522" s="158"/>
      <c r="D522" s="158"/>
      <c r="E522" s="158"/>
      <c r="F522" s="158"/>
      <c r="G522" s="158"/>
      <c r="H522" s="158"/>
      <c r="I522" s="158"/>
      <c r="J522" s="158"/>
      <c r="K522" s="158"/>
      <c r="L522" s="158"/>
      <c r="M522" s="158"/>
      <c r="N522" s="158"/>
      <c r="O522" s="158"/>
      <c r="P522" s="158"/>
      <c r="Q522" s="158"/>
      <c r="R522" s="158"/>
      <c r="S522" s="158"/>
      <c r="T522" s="317"/>
      <c r="U522" s="158"/>
      <c r="V522" s="158"/>
      <c r="W522" s="160"/>
      <c r="X522" s="158"/>
      <c r="Y522" s="158"/>
      <c r="Z522" s="328" t="s">
        <v>363</v>
      </c>
      <c r="AA522" s="158">
        <f>IF(H481&lt;=$AE$521,$AC$521*H481+$AD$521,$AC$522*H481+$AD$522)</f>
        <v>7.2463720067947129E-2</v>
      </c>
      <c r="AB522" s="329">
        <f>IF(H481&lt;=$AH$521,$AF$521*H481^4+$AG$521,$AF$522*H481+$AG$522)</f>
        <v>2.3942897112169552</v>
      </c>
      <c r="AC522" s="328">
        <v>-1.5320157451270313E-3</v>
      </c>
      <c r="AD522" s="158">
        <v>0.15105765980870897</v>
      </c>
      <c r="AE522" s="158"/>
      <c r="AF522" s="158">
        <v>2.4999999999999999E-7</v>
      </c>
      <c r="AG522" s="158">
        <v>0.66270663754736892</v>
      </c>
      <c r="AH522" s="329"/>
      <c r="AI522" s="158"/>
      <c r="AJ522" s="158"/>
      <c r="AK522" s="158"/>
      <c r="AL522" s="328" t="s">
        <v>363</v>
      </c>
      <c r="AM522" s="158">
        <f>IF(H481&lt;=$AQ$521,$AO$521*H481+$AP$521,$AO$522*H481+$AP$522)</f>
        <v>0.85427567574282637</v>
      </c>
      <c r="AN522" s="329">
        <f>IF(H481&lt;=$AT$521,$AR$521*H481+$AS$521,$AR$522*H481+$AS$522)</f>
        <v>-0.44670440508408527</v>
      </c>
      <c r="AO522" s="328">
        <v>9.2458543394668535E-3</v>
      </c>
      <c r="AP522" s="158">
        <v>0.3799541022738373</v>
      </c>
      <c r="AQ522" s="158">
        <v>90</v>
      </c>
      <c r="AR522" s="158">
        <v>-7.993084161015386E-3</v>
      </c>
      <c r="AS522" s="158">
        <v>-3.6651194539834966E-2</v>
      </c>
      <c r="AT522" s="329">
        <v>90</v>
      </c>
    </row>
    <row r="523" spans="1:46" hidden="1" x14ac:dyDescent="0.2">
      <c r="A523" s="158"/>
      <c r="B523" s="159"/>
      <c r="C523" s="158"/>
      <c r="D523" s="158"/>
      <c r="E523" s="317" t="s">
        <v>368</v>
      </c>
      <c r="F523" s="158" t="s">
        <v>369</v>
      </c>
      <c r="G523" s="158">
        <f t="shared" ref="G523:R523" si="149">(G520+G521)/4+(G519+G517)/4</f>
        <v>12.5565</v>
      </c>
      <c r="H523" s="158">
        <f t="shared" si="149"/>
        <v>24.560000000000002</v>
      </c>
      <c r="I523" s="158">
        <f t="shared" si="149"/>
        <v>39.222499999999997</v>
      </c>
      <c r="J523" s="158">
        <f t="shared" si="149"/>
        <v>63.112000000000002</v>
      </c>
      <c r="K523" s="158">
        <f t="shared" si="149"/>
        <v>80.513000000000005</v>
      </c>
      <c r="L523" s="158">
        <f t="shared" si="149"/>
        <v>79.236500000000007</v>
      </c>
      <c r="M523" s="158">
        <f t="shared" si="149"/>
        <v>81.316000000000003</v>
      </c>
      <c r="N523" s="158">
        <f t="shared" si="149"/>
        <v>71.838999999999999</v>
      </c>
      <c r="O523" s="158">
        <f t="shared" si="149"/>
        <v>50.805499999999995</v>
      </c>
      <c r="P523" s="158">
        <f t="shared" si="149"/>
        <v>30.324999999999999</v>
      </c>
      <c r="Q523" s="158">
        <f t="shared" si="149"/>
        <v>14.109500000000001</v>
      </c>
      <c r="R523" s="158">
        <f t="shared" si="149"/>
        <v>8.8975000000000009</v>
      </c>
      <c r="S523" s="158"/>
      <c r="T523" s="317"/>
      <c r="U523" s="158"/>
      <c r="V523" s="158"/>
      <c r="W523" s="160"/>
      <c r="X523" s="158"/>
      <c r="Y523" s="158"/>
      <c r="Z523" s="328" t="s">
        <v>364</v>
      </c>
      <c r="AA523" s="158">
        <f>IF(H481&lt;=$AE$523,$AC$523*H481+$AD$523,$AC$526*H481+$AD$526)</f>
        <v>0.82105208288194209</v>
      </c>
      <c r="AB523" s="329">
        <f>IF(H481&lt;=$AH$523,$AF$523*H481+$AG$523,$AF$526*H481+$AG$526)</f>
        <v>-1.1772236380332175</v>
      </c>
      <c r="AC523" s="328">
        <v>1.0817999549110266E-3</v>
      </c>
      <c r="AD523" s="158">
        <v>0.76555466339505152</v>
      </c>
      <c r="AE523" s="158">
        <v>90</v>
      </c>
      <c r="AF523" s="158">
        <v>-9.5713078073730497E-3</v>
      </c>
      <c r="AG523" s="158">
        <v>-0.68620597620717261</v>
      </c>
      <c r="AH523" s="329">
        <v>90</v>
      </c>
      <c r="AI523" s="158"/>
      <c r="AJ523" s="158"/>
      <c r="AK523" s="158"/>
      <c r="AL523" s="328" t="s">
        <v>364</v>
      </c>
      <c r="AM523" s="158">
        <f>IF(H481&lt;=$AQ$523,$AO$523*H481+$AP$523,$AO$526*H481+$AP$526)</f>
        <v>0.79923565094135407</v>
      </c>
      <c r="AN523" s="329">
        <f>IF(H481&lt;=$AT$523,$AR$523*H481+$AS$523,$AR$526*H481+$AS$526)</f>
        <v>-0.90350121946323136</v>
      </c>
      <c r="AO523" s="328">
        <v>6.8723123395087371E-4</v>
      </c>
      <c r="AP523" s="158">
        <v>0.76398000140844025</v>
      </c>
      <c r="AQ523" s="158">
        <v>90</v>
      </c>
      <c r="AR523" s="158">
        <v>-3.6876129145110492E-3</v>
      </c>
      <c r="AS523" s="158">
        <v>-0.71432298933589999</v>
      </c>
      <c r="AT523" s="329">
        <v>90</v>
      </c>
    </row>
    <row r="524" spans="1:46" hidden="1" x14ac:dyDescent="0.2">
      <c r="A524" s="158"/>
      <c r="B524" s="159"/>
      <c r="C524" s="158"/>
      <c r="D524" s="158"/>
      <c r="E524" s="317"/>
      <c r="F524" s="158" t="s">
        <v>370</v>
      </c>
      <c r="G524" s="158">
        <f t="shared" ref="G524:R524" si="150">(G520-G521)/2</f>
        <v>9.3870000000000005</v>
      </c>
      <c r="H524" s="158">
        <f t="shared" si="150"/>
        <v>17.88</v>
      </c>
      <c r="I524" s="158">
        <f t="shared" si="150"/>
        <v>29.055</v>
      </c>
      <c r="J524" s="158">
        <f t="shared" si="150"/>
        <v>48.275999999999996</v>
      </c>
      <c r="K524" s="158">
        <f t="shared" si="150"/>
        <v>63.474000000000004</v>
      </c>
      <c r="L524" s="158">
        <f t="shared" si="150"/>
        <v>63.027000000000001</v>
      </c>
      <c r="M524" s="158">
        <f t="shared" si="150"/>
        <v>64.367999999999995</v>
      </c>
      <c r="N524" s="158">
        <f t="shared" si="150"/>
        <v>56.322000000000003</v>
      </c>
      <c r="O524" s="158">
        <f t="shared" si="150"/>
        <v>38.889000000000003</v>
      </c>
      <c r="P524" s="158">
        <f t="shared" si="150"/>
        <v>22.35</v>
      </c>
      <c r="Q524" s="158">
        <f t="shared" si="150"/>
        <v>10.281000000000001</v>
      </c>
      <c r="R524" s="158">
        <f t="shared" si="150"/>
        <v>6.7050000000000001</v>
      </c>
      <c r="S524" s="158"/>
      <c r="T524" s="317"/>
      <c r="U524" s="158"/>
      <c r="V524" s="158"/>
      <c r="W524" s="160"/>
      <c r="X524" s="158"/>
      <c r="Y524" s="158"/>
      <c r="Z524" s="328"/>
      <c r="AA524" s="158"/>
      <c r="AB524" s="329"/>
      <c r="AC524" s="328"/>
      <c r="AD524" s="158"/>
      <c r="AE524" s="158"/>
      <c r="AF524" s="158"/>
      <c r="AG524" s="158"/>
      <c r="AH524" s="329"/>
      <c r="AI524" s="158"/>
      <c r="AJ524" s="158"/>
      <c r="AK524" s="158"/>
      <c r="AL524" s="328"/>
      <c r="AM524" s="158"/>
      <c r="AN524" s="329"/>
      <c r="AO524" s="328"/>
      <c r="AP524" s="158"/>
      <c r="AQ524" s="158"/>
      <c r="AR524" s="158"/>
      <c r="AS524" s="158"/>
      <c r="AT524" s="329"/>
    </row>
    <row r="525" spans="1:46" hidden="1" x14ac:dyDescent="0.2">
      <c r="A525" s="158"/>
      <c r="B525" s="159"/>
      <c r="C525" s="158"/>
      <c r="D525" s="158"/>
      <c r="E525" s="317"/>
      <c r="F525" s="158" t="s">
        <v>371</v>
      </c>
      <c r="G525" s="158">
        <f t="shared" ref="G525:R525" si="151">(G520+G521)/4-(G519+G517)/4</f>
        <v>-0.94350000000000023</v>
      </c>
      <c r="H525" s="158">
        <f t="shared" si="151"/>
        <v>-2.4399999999999995</v>
      </c>
      <c r="I525" s="158">
        <f t="shared" si="151"/>
        <v>-3.2774999999999999</v>
      </c>
      <c r="J525" s="158">
        <f t="shared" si="151"/>
        <v>-3.3879999999999981</v>
      </c>
      <c r="K525" s="158">
        <f t="shared" si="151"/>
        <v>-1.9870000000000019</v>
      </c>
      <c r="L525" s="158">
        <f t="shared" si="151"/>
        <v>-1.2635000000000005</v>
      </c>
      <c r="M525" s="158">
        <f t="shared" si="151"/>
        <v>-1.6839999999999975</v>
      </c>
      <c r="N525" s="158">
        <f t="shared" si="151"/>
        <v>-2.1610000000000014</v>
      </c>
      <c r="O525" s="158">
        <f t="shared" si="151"/>
        <v>-2.6945000000000014</v>
      </c>
      <c r="P525" s="158">
        <f t="shared" si="151"/>
        <v>-2.6750000000000007</v>
      </c>
      <c r="Q525" s="158">
        <f t="shared" si="151"/>
        <v>-1.3905000000000003</v>
      </c>
      <c r="R525" s="158">
        <f t="shared" si="151"/>
        <v>-0.60250000000000004</v>
      </c>
      <c r="S525" s="158"/>
      <c r="T525" s="317"/>
      <c r="U525" s="158"/>
      <c r="V525" s="158"/>
      <c r="W525" s="160"/>
      <c r="X525" s="158"/>
      <c r="Y525" s="158"/>
      <c r="Z525" s="328"/>
      <c r="AA525" s="158"/>
      <c r="AB525" s="329"/>
      <c r="AC525" s="328"/>
      <c r="AD525" s="158"/>
      <c r="AE525" s="158"/>
      <c r="AF525" s="158"/>
      <c r="AG525" s="158"/>
      <c r="AH525" s="329"/>
      <c r="AI525" s="158"/>
      <c r="AJ525" s="158"/>
      <c r="AK525" s="158"/>
      <c r="AL525" s="328"/>
      <c r="AM525" s="158"/>
      <c r="AN525" s="329"/>
      <c r="AO525" s="328"/>
      <c r="AP525" s="158"/>
      <c r="AQ525" s="158"/>
      <c r="AR525" s="158"/>
      <c r="AS525" s="158"/>
      <c r="AT525" s="329"/>
    </row>
    <row r="526" spans="1:46" hidden="1" x14ac:dyDescent="0.2">
      <c r="A526" s="158"/>
      <c r="B526" s="159"/>
      <c r="C526" s="158"/>
      <c r="D526" s="158"/>
      <c r="E526" s="317"/>
      <c r="F526" s="158" t="s">
        <v>372</v>
      </c>
      <c r="G526" s="158">
        <f t="shared" ref="G526:R526" si="152">(G519-G517)/2</f>
        <v>0.5</v>
      </c>
      <c r="H526" s="158">
        <f t="shared" si="152"/>
        <v>1</v>
      </c>
      <c r="I526" s="158">
        <f t="shared" si="152"/>
        <v>1.5</v>
      </c>
      <c r="J526" s="158">
        <f t="shared" si="152"/>
        <v>-0.5</v>
      </c>
      <c r="K526" s="158">
        <f t="shared" si="152"/>
        <v>-0.5</v>
      </c>
      <c r="L526" s="158">
        <f t="shared" si="152"/>
        <v>-0.5</v>
      </c>
      <c r="M526" s="158">
        <f t="shared" si="152"/>
        <v>0</v>
      </c>
      <c r="N526" s="158">
        <f t="shared" si="152"/>
        <v>-1</v>
      </c>
      <c r="O526" s="158">
        <f t="shared" si="152"/>
        <v>1.5</v>
      </c>
      <c r="P526" s="158">
        <f t="shared" si="152"/>
        <v>1</v>
      </c>
      <c r="Q526" s="158">
        <f t="shared" si="152"/>
        <v>0.5</v>
      </c>
      <c r="R526" s="158">
        <f t="shared" si="152"/>
        <v>0.5</v>
      </c>
      <c r="S526" s="158"/>
      <c r="T526" s="317"/>
      <c r="U526" s="158"/>
      <c r="V526" s="158"/>
      <c r="W526" s="160"/>
      <c r="X526" s="158"/>
      <c r="Y526" s="158"/>
      <c r="Z526" s="331" t="s">
        <v>365</v>
      </c>
      <c r="AA526" s="332">
        <f>IF(H481&lt;=$AE$527,$AC$527*H481+$AD$527,$AC$528*H481+$AD$528)</f>
        <v>0.63074512244859116</v>
      </c>
      <c r="AB526" s="333">
        <f>IF(H481&lt;=$AH$527,$AF$527*H481+$AG$527,$AF$528*H481+$AG$528)</f>
        <v>-1.3931817087415914</v>
      </c>
      <c r="AC526" s="328">
        <v>1.0817999549110266E-3</v>
      </c>
      <c r="AD526" s="158">
        <v>0.76555466339505152</v>
      </c>
      <c r="AE526" s="158"/>
      <c r="AF526" s="158">
        <v>-9.5713078073730497E-3</v>
      </c>
      <c r="AG526" s="158">
        <v>-0.68620597620717261</v>
      </c>
      <c r="AH526" s="329"/>
      <c r="AI526" s="158"/>
      <c r="AJ526" s="158"/>
      <c r="AK526" s="158"/>
      <c r="AL526" s="331" t="s">
        <v>365</v>
      </c>
      <c r="AM526" s="332">
        <f>IF(H481&lt;=$AQ$527,$AO$527*H481+$AP$527,$AO$528*H481+$AP$528)</f>
        <v>0.57935925111479847</v>
      </c>
      <c r="AN526" s="333">
        <f>IF(H481&lt;=$AT$527,$AR$527*H481+$AS$527,$AR$528*H481+$AS$528)</f>
        <v>-1.4390912432102947</v>
      </c>
      <c r="AO526" s="328">
        <v>6.8723123395087371E-4</v>
      </c>
      <c r="AP526" s="158">
        <v>0.76398000140844025</v>
      </c>
      <c r="AQ526" s="158"/>
      <c r="AR526" s="158">
        <v>-3.6876129145110492E-3</v>
      </c>
      <c r="AS526" s="158">
        <v>-0.71432298933589999</v>
      </c>
      <c r="AT526" s="329"/>
    </row>
    <row r="527" spans="1:46" hidden="1" x14ac:dyDescent="0.2">
      <c r="A527" s="158"/>
      <c r="B527" s="159"/>
      <c r="C527" s="158"/>
      <c r="D527" s="158"/>
      <c r="E527" s="317" t="s">
        <v>373</v>
      </c>
      <c r="F527" s="158" t="s">
        <v>369</v>
      </c>
      <c r="G527" s="158">
        <f t="shared" ref="G527:R527" si="153">0.25*(G516+G518+G520+G521)</f>
        <v>15.5565</v>
      </c>
      <c r="H527" s="158">
        <f t="shared" si="153"/>
        <v>29.56</v>
      </c>
      <c r="I527" s="158">
        <f t="shared" si="153"/>
        <v>40.972499999999997</v>
      </c>
      <c r="J527" s="158">
        <f t="shared" si="153"/>
        <v>59.862000000000002</v>
      </c>
      <c r="K527" s="158">
        <f t="shared" si="153"/>
        <v>73.013000000000005</v>
      </c>
      <c r="L527" s="158">
        <f t="shared" si="153"/>
        <v>71.736500000000007</v>
      </c>
      <c r="M527" s="158">
        <f t="shared" si="153"/>
        <v>73.566000000000003</v>
      </c>
      <c r="N527" s="158">
        <f t="shared" si="153"/>
        <v>67.338999999999999</v>
      </c>
      <c r="O527" s="158">
        <f t="shared" si="153"/>
        <v>51.555500000000002</v>
      </c>
      <c r="P527" s="158">
        <f t="shared" si="153"/>
        <v>34.075000000000003</v>
      </c>
      <c r="Q527" s="158">
        <f t="shared" si="153"/>
        <v>16.859500000000001</v>
      </c>
      <c r="R527" s="158">
        <f t="shared" si="153"/>
        <v>11.147500000000001</v>
      </c>
      <c r="S527" s="158"/>
      <c r="T527" s="317"/>
      <c r="U527" s="158"/>
      <c r="V527" s="158"/>
      <c r="W527" s="160"/>
      <c r="X527" s="158"/>
      <c r="Y527" s="158"/>
      <c r="Z527" s="158"/>
      <c r="AA527" s="158"/>
      <c r="AB527" s="158"/>
      <c r="AC527" s="328">
        <v>1.8772309927149911E-3</v>
      </c>
      <c r="AD527" s="158">
        <v>0.53444129529131934</v>
      </c>
      <c r="AE527" s="158">
        <v>90</v>
      </c>
      <c r="AF527" s="158">
        <v>5.0448489461193966E-3</v>
      </c>
      <c r="AG527" s="158">
        <v>-1.6519875045264625</v>
      </c>
      <c r="AH527" s="329">
        <v>90</v>
      </c>
      <c r="AI527" s="158"/>
      <c r="AJ527" s="158"/>
      <c r="AK527" s="158"/>
      <c r="AL527" s="158"/>
      <c r="AM527" s="158"/>
      <c r="AN527" s="158"/>
      <c r="AO527" s="328">
        <v>-1.2690831930791756E-2</v>
      </c>
      <c r="AP527" s="158">
        <v>0.79326206992238646</v>
      </c>
      <c r="AQ527" s="158">
        <v>30</v>
      </c>
      <c r="AR527" s="158">
        <v>-4.1641853093468538E-2</v>
      </c>
      <c r="AS527" s="158">
        <v>-0.30958070695667944</v>
      </c>
      <c r="AT527" s="329">
        <v>38</v>
      </c>
    </row>
    <row r="528" spans="1:46" hidden="1" x14ac:dyDescent="0.2">
      <c r="A528" s="158"/>
      <c r="B528" s="159"/>
      <c r="C528" s="158"/>
      <c r="D528" s="158"/>
      <c r="E528" s="158"/>
      <c r="F528" s="158" t="s">
        <v>370</v>
      </c>
      <c r="G528" s="158">
        <f t="shared" ref="G528:R528" si="154">0.5*(G520-G521)/COS(G530)</f>
        <v>13.355364802205891</v>
      </c>
      <c r="H528" s="158">
        <f t="shared" si="154"/>
        <v>28.349504404839248</v>
      </c>
      <c r="I528" s="158">
        <f t="shared" si="154"/>
        <v>35.273120431852924</v>
      </c>
      <c r="J528" s="158">
        <f t="shared" si="154"/>
        <v>53.474967751275919</v>
      </c>
      <c r="K528" s="158">
        <f t="shared" si="154"/>
        <v>65.842225630669574</v>
      </c>
      <c r="L528" s="158">
        <f t="shared" si="154"/>
        <v>63.895639358253547</v>
      </c>
      <c r="M528" s="158">
        <f t="shared" si="154"/>
        <v>65.570492021945356</v>
      </c>
      <c r="N528" s="158">
        <f t="shared" si="154"/>
        <v>60.109630542867258</v>
      </c>
      <c r="O528" s="158">
        <f t="shared" si="154"/>
        <v>46.231529511795308</v>
      </c>
      <c r="P528" s="158">
        <f t="shared" si="154"/>
        <v>31.71391650364237</v>
      </c>
      <c r="Q528" s="158">
        <f t="shared" si="154"/>
        <v>15.056525528819721</v>
      </c>
      <c r="R528" s="158">
        <f t="shared" si="154"/>
        <v>9.6931431950631985</v>
      </c>
      <c r="S528" s="158"/>
      <c r="T528" s="317"/>
      <c r="U528" s="158"/>
      <c r="V528" s="158"/>
      <c r="W528" s="160"/>
      <c r="X528" s="158"/>
      <c r="Y528" s="158"/>
      <c r="Z528" s="158"/>
      <c r="AA528" s="158"/>
      <c r="AB528" s="158"/>
      <c r="AC528" s="331">
        <v>1.8772309927149911E-3</v>
      </c>
      <c r="AD528" s="332">
        <v>0.53444129529131934</v>
      </c>
      <c r="AE528" s="332"/>
      <c r="AF528" s="332">
        <v>5.0448489461193966E-3</v>
      </c>
      <c r="AG528" s="332">
        <v>-1.6519875045264625</v>
      </c>
      <c r="AH528" s="333"/>
      <c r="AI528" s="158"/>
      <c r="AJ528" s="158"/>
      <c r="AK528" s="158"/>
      <c r="AL528" s="158"/>
      <c r="AM528" s="158"/>
      <c r="AN528" s="158"/>
      <c r="AO528" s="331">
        <v>7.9820839342476576E-3</v>
      </c>
      <c r="AP528" s="332">
        <v>0.16987036320395932</v>
      </c>
      <c r="AQ528" s="332">
        <v>90</v>
      </c>
      <c r="AR528" s="332">
        <v>2.5080489103301136E-2</v>
      </c>
      <c r="AS528" s="332">
        <v>-2.7257454146987463</v>
      </c>
      <c r="AT528" s="333">
        <v>90</v>
      </c>
    </row>
    <row r="529" spans="1:46" hidden="1" x14ac:dyDescent="0.2">
      <c r="A529" s="158"/>
      <c r="B529" s="159"/>
      <c r="C529" s="158"/>
      <c r="D529" s="158"/>
      <c r="E529" s="158"/>
      <c r="F529" s="158" t="s">
        <v>371</v>
      </c>
      <c r="G529" s="158">
        <f t="shared" ref="G529:R529" si="155">(1-G531)*0.295*G528 + G531*(G527-0.5*(G518+G516))</f>
        <v>3.9330071695914728</v>
      </c>
      <c r="H529" s="158">
        <f t="shared" si="155"/>
        <v>8.361536387095553</v>
      </c>
      <c r="I529" s="158">
        <f t="shared" si="155"/>
        <v>10.086422390874507</v>
      </c>
      <c r="J529" s="158">
        <f t="shared" si="155"/>
        <v>13.717471855789061</v>
      </c>
      <c r="K529" s="158">
        <f t="shared" si="155"/>
        <v>12.737421017452956</v>
      </c>
      <c r="L529" s="158">
        <f t="shared" si="155"/>
        <v>9.2570440568784242</v>
      </c>
      <c r="M529" s="158">
        <f t="shared" si="155"/>
        <v>10.173892074019877</v>
      </c>
      <c r="N529" s="158">
        <f t="shared" si="155"/>
        <v>13.544279199056383</v>
      </c>
      <c r="O529" s="158">
        <f t="shared" si="155"/>
        <v>13.100861972861104</v>
      </c>
      <c r="P529" s="158">
        <f t="shared" si="155"/>
        <v>9.3411949485395223</v>
      </c>
      <c r="Q529" s="158">
        <f t="shared" si="155"/>
        <v>4.4375081676950519</v>
      </c>
      <c r="R529" s="158">
        <f t="shared" si="155"/>
        <v>2.8558841405814608</v>
      </c>
      <c r="S529" s="158"/>
      <c r="T529" s="317"/>
      <c r="U529" s="158"/>
      <c r="V529" s="158"/>
      <c r="W529" s="160"/>
      <c r="X529" s="158" t="s">
        <v>374</v>
      </c>
      <c r="Y529" s="158" t="s">
        <v>375</v>
      </c>
      <c r="Z529" s="158" t="s">
        <v>376</v>
      </c>
      <c r="AA529" s="158" t="s">
        <v>377</v>
      </c>
      <c r="AB529" s="158" t="s">
        <v>378</v>
      </c>
      <c r="AC529" s="158" t="s">
        <v>379</v>
      </c>
      <c r="AD529" s="158" t="s">
        <v>380</v>
      </c>
      <c r="AE529" s="158" t="s">
        <v>381</v>
      </c>
      <c r="AF529" s="158" t="s">
        <v>382</v>
      </c>
      <c r="AG529" s="158" t="s">
        <v>383</v>
      </c>
      <c r="AH529" s="322" t="s">
        <v>384</v>
      </c>
      <c r="AI529" s="158"/>
      <c r="AJ529" s="158" t="s">
        <v>374</v>
      </c>
      <c r="AK529" s="158" t="s">
        <v>375</v>
      </c>
      <c r="AL529" s="158" t="s">
        <v>376</v>
      </c>
      <c r="AM529" s="158" t="s">
        <v>377</v>
      </c>
      <c r="AN529" s="158" t="s">
        <v>378</v>
      </c>
      <c r="AO529" s="158" t="s">
        <v>379</v>
      </c>
      <c r="AP529" s="158" t="s">
        <v>380</v>
      </c>
      <c r="AQ529" s="158" t="s">
        <v>381</v>
      </c>
      <c r="AR529" s="158" t="s">
        <v>382</v>
      </c>
      <c r="AS529" s="158" t="s">
        <v>383</v>
      </c>
      <c r="AT529" s="322" t="s">
        <v>384</v>
      </c>
    </row>
    <row r="530" spans="1:46" hidden="1" x14ac:dyDescent="0.2">
      <c r="A530" s="158"/>
      <c r="B530" s="159"/>
      <c r="C530" s="158"/>
      <c r="D530" s="158"/>
      <c r="E530" s="158"/>
      <c r="F530" s="158" t="s">
        <v>385</v>
      </c>
      <c r="G530" s="158">
        <f t="shared" ref="G530:R530" si="156">IF(G520&lt;&gt;0,ATAN((G516-G518)/(G520-G521)),0)</f>
        <v>-0.79138104324729475</v>
      </c>
      <c r="H530" s="158">
        <f t="shared" si="156"/>
        <v>-0.88834288875078926</v>
      </c>
      <c r="I530" s="158">
        <f t="shared" si="156"/>
        <v>-0.60286408944211778</v>
      </c>
      <c r="J530" s="158">
        <f t="shared" si="156"/>
        <v>-0.44461216758629923</v>
      </c>
      <c r="K530" s="158">
        <f t="shared" si="156"/>
        <v>-0.26902007358208491</v>
      </c>
      <c r="L530" s="158">
        <f t="shared" si="156"/>
        <v>-0.16507920831305126</v>
      </c>
      <c r="M530" s="158">
        <f t="shared" si="156"/>
        <v>-0.19180849110785281</v>
      </c>
      <c r="N530" s="158">
        <f t="shared" si="156"/>
        <v>-0.35688974347336877</v>
      </c>
      <c r="O530" s="158">
        <f t="shared" si="156"/>
        <v>-0.57133618019726495</v>
      </c>
      <c r="P530" s="158">
        <f t="shared" si="156"/>
        <v>-0.78874263253291965</v>
      </c>
      <c r="Q530" s="158">
        <f t="shared" si="156"/>
        <v>-0.81917132298134854</v>
      </c>
      <c r="R530" s="158">
        <f t="shared" si="156"/>
        <v>-0.80691983084340535</v>
      </c>
      <c r="S530" s="158"/>
      <c r="T530" s="317"/>
      <c r="U530" s="158"/>
      <c r="V530" s="158"/>
      <c r="W530" s="160"/>
      <c r="X530" s="330">
        <f>H484</f>
        <v>45</v>
      </c>
      <c r="Y530" s="330">
        <f>H483</f>
        <v>180</v>
      </c>
      <c r="Z530" s="158">
        <f>H486/H487</f>
        <v>0</v>
      </c>
      <c r="AA530" s="158">
        <f>INT(MOD(Y530,360)/90)*90</f>
        <v>180</v>
      </c>
      <c r="AB530" s="158">
        <f>IF(AA530=0,$AA$518+(1-$AA$518)/(1+$Z530^2)^$AB$518,IF(AA530=180,$AA$516+(1-$AA$516)/(1+$Z530^2)^$AB$516,$AA$517+(1-$AA$517)/(1+$Z530^2)^$AB$517))</f>
        <v>1</v>
      </c>
      <c r="AC530" s="158">
        <f>IF(AA530=270,$AA$518+(1-$AA$518)/(1+$Z530^2)^$AB$518,IF(AA530=90,$AA$516+(1-$AA$516)/(1+$Z530^2)^$AB$516,$AA$517+(1-$AA$517)/(1+$Z530^2)^$AB$517))</f>
        <v>1</v>
      </c>
      <c r="AD530" s="158">
        <f>AB530+1/2*(AC530-AB530)*(1-COS(2*($Y530-$AA530)*$AB$513))</f>
        <v>1</v>
      </c>
      <c r="AE530" s="158">
        <f>IF(AA530=0,$AA$526*EXP($AB$526*$Z530)+1-$AA$526,IF(AA530=180,$AA$522+(1-$AA$522)/(1+$Z530^2)^$AB$522,$AA$523*EXP($AB$523*$Z530)+1-$AA$523))</f>
        <v>1</v>
      </c>
      <c r="AF530" s="158">
        <f>IF(AA530=270,$AA$526*EXP($AB$526*$Z530)+1-$AA$526,IF(AA530=90,$AA$522+(1-$AA$522)/(1+$Z530^2)^$AB$522,$AA$523*EXP($AB$523*$Z530)+1-$AA$523))</f>
        <v>1</v>
      </c>
      <c r="AG530" s="158">
        <f>AE530+1/2*(AF530-AE530)*(1-COS(2*($Y530-$AA530)*$AB$513))</f>
        <v>1</v>
      </c>
      <c r="AH530" s="158">
        <f>IF(OR(ISNUMBER(H486),ISNUMBER(H487)),MAX(AD530+1/2*(AG530-AD530)*(1-COS(2*$X530*$AB$513)),IF(SIN(RADIANS(H484))&lt;&gt;0,1-$H486/$H485/ABS(SIN(RADIANS(H484))),0)),1)</f>
        <v>1</v>
      </c>
      <c r="AI530" s="158"/>
      <c r="AJ530" s="330">
        <f>H484</f>
        <v>45</v>
      </c>
      <c r="AK530" s="330">
        <f>H483</f>
        <v>180</v>
      </c>
      <c r="AL530" s="158">
        <f>H486/H487</f>
        <v>0</v>
      </c>
      <c r="AM530" s="158">
        <f>INT(MOD(AK530,360)/90)*90</f>
        <v>180</v>
      </c>
      <c r="AN530" s="158">
        <f>IF(AM530=0,$AM$518*EXP($AN$518*$AL530)+1-$AM$518,IF(AM530=180,$AM$516*EXP($AN$516*$AL530)+1-$AM$516,$AM$517*EXP($AN$517*$AL530)+1-$AM$517))</f>
        <v>1</v>
      </c>
      <c r="AO530" s="158">
        <f>IF(AM530=270,$AM$518*EXP($AN$518*$AL530)+1-$AM$518,IF(AM530=90,$AM$516*EXP($AN$516*$AL530)+1-$AM$516,$AM$517*EXP($AN$517*$AL530)+1-$AM$517))</f>
        <v>1</v>
      </c>
      <c r="AP530" s="158">
        <f>AN530+1/2*(AO530-AN530)*(1-COS(2*($AK530-$AM530)*$AN$513))</f>
        <v>1</v>
      </c>
      <c r="AQ530" s="158">
        <f>IF(AM530=0,$AM$526*EXP($AN$526*$AL530)+1-$AM$526,IF(AM530=180,$AM$522*EXP($AN$522*$AL530)+1-$AM$522,$AM$523*EXP($AN$523*$AL530)+1-$AM$523))</f>
        <v>1</v>
      </c>
      <c r="AR530" s="158">
        <f>IF(AM530=270,$AM$526*EXP($AN$526*$AL530)+1-$AM$526,IF(AM530=90,$AM$522*EXP($AN$522*$AL530)+1-$AM$522,$AM$523*EXP($AN$523*$AL530)+1-$AM$523))</f>
        <v>1</v>
      </c>
      <c r="AS530" s="158">
        <f>AQ530+1/2*(AR530-AQ530)*(1-COS(2*($AK530-$AM530)*$AN$513))</f>
        <v>1</v>
      </c>
      <c r="AT530" s="158">
        <f>IF(OR(ISNUMBER(H486),ISNUMBER(H487)),MAX(AP530+1/2*(AS530-AP530)*(1-COS(2*$AJ530*$AN$513)),IF(SIN(RADIANS(H484))&lt;&gt;0,1-$H486/$H485/ABS(SIN(RADIANS(H484))),0)),1)</f>
        <v>1</v>
      </c>
    </row>
    <row r="531" spans="1:46" hidden="1" x14ac:dyDescent="0.2">
      <c r="A531" s="158"/>
      <c r="B531" s="159"/>
      <c r="C531" s="158"/>
      <c r="D531" s="158"/>
      <c r="E531" s="158"/>
      <c r="F531" s="158" t="s">
        <v>386</v>
      </c>
      <c r="G531" s="158">
        <f t="shared" ref="G531:R531" si="157">COS(G530)^$I$512</f>
        <v>8.6580731667322227E-4</v>
      </c>
      <c r="H531" s="158">
        <f t="shared" si="157"/>
        <v>9.9183828184553098E-5</v>
      </c>
      <c r="I531" s="158">
        <f t="shared" si="157"/>
        <v>2.0679497055077736E-2</v>
      </c>
      <c r="J531" s="158">
        <f t="shared" si="157"/>
        <v>0.12930488894940814</v>
      </c>
      <c r="K531" s="158">
        <f t="shared" si="157"/>
        <v>0.48064817385771563</v>
      </c>
      <c r="L531" s="158">
        <f t="shared" si="157"/>
        <v>0.76051592463658413</v>
      </c>
      <c r="M531" s="158">
        <f t="shared" si="157"/>
        <v>0.69060776094061371</v>
      </c>
      <c r="N531" s="158">
        <f t="shared" si="157"/>
        <v>0.27206970912481443</v>
      </c>
      <c r="O531" s="158">
        <f t="shared" si="157"/>
        <v>3.1460837519457129E-2</v>
      </c>
      <c r="P531" s="158">
        <f t="shared" si="157"/>
        <v>9.1317282819033539E-4</v>
      </c>
      <c r="Q531" s="158">
        <f t="shared" si="157"/>
        <v>4.8552532332574801E-4</v>
      </c>
      <c r="R531" s="158">
        <f t="shared" si="157"/>
        <v>6.2904696738296201E-4</v>
      </c>
      <c r="S531" s="158"/>
      <c r="T531" s="317"/>
      <c r="U531" s="158"/>
      <c r="V531" s="158"/>
      <c r="W531" s="160"/>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row>
    <row r="532" spans="1:46" hidden="1" x14ac:dyDescent="0.2">
      <c r="A532" s="158"/>
      <c r="B532" s="159"/>
      <c r="C532" s="158"/>
      <c r="D532" s="158"/>
      <c r="E532" s="158"/>
      <c r="F532" s="158"/>
      <c r="G532" s="158"/>
      <c r="H532" s="158"/>
      <c r="I532" s="158"/>
      <c r="J532" s="158"/>
      <c r="K532" s="158"/>
      <c r="L532" s="158"/>
      <c r="M532" s="158"/>
      <c r="N532" s="158"/>
      <c r="O532" s="158"/>
      <c r="P532" s="158"/>
      <c r="Q532" s="158"/>
      <c r="R532" s="158"/>
      <c r="S532" s="158"/>
      <c r="T532" s="317"/>
      <c r="U532" s="158"/>
      <c r="V532" s="158"/>
      <c r="W532" s="160"/>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row>
    <row r="533" spans="1:46" hidden="1" x14ac:dyDescent="0.2">
      <c r="A533" s="158"/>
      <c r="B533" s="159"/>
      <c r="C533" s="158"/>
      <c r="D533" s="158"/>
      <c r="E533" s="158"/>
      <c r="F533" s="158"/>
      <c r="G533" s="158"/>
      <c r="H533" s="158"/>
      <c r="I533" s="158"/>
      <c r="J533" s="158"/>
      <c r="K533" s="158"/>
      <c r="L533" s="158"/>
      <c r="M533" s="158"/>
      <c r="N533" s="158"/>
      <c r="O533" s="158"/>
      <c r="P533" s="158"/>
      <c r="Q533" s="158"/>
      <c r="R533" s="158"/>
      <c r="S533" s="158"/>
      <c r="T533" s="317"/>
      <c r="U533" s="158"/>
      <c r="V533" s="158"/>
      <c r="W533" s="160"/>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row>
    <row r="534" spans="1:46" hidden="1" x14ac:dyDescent="0.2">
      <c r="A534" s="158"/>
      <c r="B534" s="159"/>
      <c r="C534" s="158"/>
      <c r="D534" s="158"/>
      <c r="E534" s="158"/>
      <c r="F534" s="158"/>
      <c r="G534" s="158"/>
      <c r="H534" s="158"/>
      <c r="I534" s="158"/>
      <c r="J534" s="158"/>
      <c r="K534" s="158"/>
      <c r="L534" s="158"/>
      <c r="M534" s="158"/>
      <c r="N534" s="158"/>
      <c r="O534" s="158"/>
      <c r="P534" s="158"/>
      <c r="Q534" s="158"/>
      <c r="R534" s="158"/>
      <c r="S534" s="158"/>
      <c r="T534" s="317"/>
      <c r="U534" s="158"/>
      <c r="V534" s="158"/>
      <c r="W534" s="160"/>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row>
    <row r="535" spans="1:46" hidden="1" x14ac:dyDescent="0.2">
      <c r="A535" s="158"/>
      <c r="B535" s="159"/>
      <c r="C535" s="158"/>
      <c r="D535" s="158"/>
      <c r="E535" s="158"/>
      <c r="F535" s="158"/>
      <c r="G535" s="322">
        <v>1</v>
      </c>
      <c r="H535" s="322">
        <f t="shared" ref="H535:R535" si="158">G535+1</f>
        <v>2</v>
      </c>
      <c r="I535" s="322">
        <f t="shared" si="158"/>
        <v>3</v>
      </c>
      <c r="J535" s="322">
        <f t="shared" si="158"/>
        <v>4</v>
      </c>
      <c r="K535" s="322">
        <f t="shared" si="158"/>
        <v>5</v>
      </c>
      <c r="L535" s="322">
        <f t="shared" si="158"/>
        <v>6</v>
      </c>
      <c r="M535" s="322">
        <f t="shared" si="158"/>
        <v>7</v>
      </c>
      <c r="N535" s="322">
        <f t="shared" si="158"/>
        <v>8</v>
      </c>
      <c r="O535" s="322">
        <f t="shared" si="158"/>
        <v>9</v>
      </c>
      <c r="P535" s="322">
        <f t="shared" si="158"/>
        <v>10</v>
      </c>
      <c r="Q535" s="322">
        <f t="shared" si="158"/>
        <v>11</v>
      </c>
      <c r="R535" s="322">
        <f t="shared" si="158"/>
        <v>12</v>
      </c>
      <c r="S535" s="322" t="s">
        <v>387</v>
      </c>
      <c r="T535" s="317" t="s">
        <v>238</v>
      </c>
      <c r="U535" s="158">
        <v>8.3000000000000001E-4</v>
      </c>
      <c r="V535" s="158"/>
      <c r="W535" s="160"/>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row>
    <row r="536" spans="1:46" hidden="1" x14ac:dyDescent="0.2">
      <c r="A536" s="158"/>
      <c r="B536" s="159"/>
      <c r="C536" s="158"/>
      <c r="D536" s="158"/>
      <c r="E536" s="158"/>
      <c r="F536" s="320" t="s">
        <v>388</v>
      </c>
      <c r="G536" s="158">
        <f t="shared" ref="G536:R536" si="159">IF(G$530=0,0,(0.25*(G$520+G$521-G$518-G$516)-G$529*COS(2*G$530))/SIN(2*G$530))</f>
        <v>3.8967186659430215</v>
      </c>
      <c r="H536" s="158">
        <f t="shared" si="159"/>
        <v>5.8542290560764094</v>
      </c>
      <c r="I536" s="158">
        <f t="shared" si="159"/>
        <v>9.2372215680758725</v>
      </c>
      <c r="J536" s="158">
        <f t="shared" si="159"/>
        <v>11.306201560565087</v>
      </c>
      <c r="K536" s="158">
        <f t="shared" si="159"/>
        <v>10.585945226859456</v>
      </c>
      <c r="L536" s="158">
        <f t="shared" si="159"/>
        <v>7.7749401596879766</v>
      </c>
      <c r="M536" s="158">
        <f t="shared" si="159"/>
        <v>8.9998118655547223</v>
      </c>
      <c r="N536" s="158">
        <f t="shared" si="159"/>
        <v>12.065190815506504</v>
      </c>
      <c r="O536" s="158">
        <f t="shared" si="159"/>
        <v>9.7648298691801774</v>
      </c>
      <c r="P536" s="158">
        <f t="shared" si="159"/>
        <v>6.3626601277491446</v>
      </c>
      <c r="Q536" s="158">
        <f t="shared" si="159"/>
        <v>3.8497694886586005</v>
      </c>
      <c r="R536" s="158">
        <f t="shared" si="159"/>
        <v>2.7321417452778594</v>
      </c>
      <c r="S536" s="158"/>
      <c r="T536" s="317" t="s">
        <v>241</v>
      </c>
      <c r="U536" s="158">
        <v>0.01</v>
      </c>
      <c r="V536" s="158"/>
      <c r="W536" s="160"/>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row>
    <row r="537" spans="1:46" hidden="1" x14ac:dyDescent="0.2">
      <c r="A537" s="158"/>
      <c r="B537" s="159"/>
      <c r="C537" s="158"/>
      <c r="D537" s="158"/>
      <c r="E537" s="158"/>
      <c r="F537" s="320" t="s">
        <v>389</v>
      </c>
      <c r="G537" s="158">
        <f t="shared" ref="G537:R537" si="160">G$527+G$528*COS($H484*$K$512+G$530)+G536*SIN(2*($H484*$K$512+G$530))+G$529*COS(2*($H484*$K$512+G$530))</f>
        <v>32.797725299901529</v>
      </c>
      <c r="H537" s="158">
        <f t="shared" si="160"/>
        <v>64.747528950428034</v>
      </c>
      <c r="I537" s="158">
        <f t="shared" si="160"/>
        <v>88.379152336373153</v>
      </c>
      <c r="J537" s="158">
        <f t="shared" si="160"/>
        <v>128.03757438876869</v>
      </c>
      <c r="K537" s="158">
        <f t="shared" si="160"/>
        <v>145.88791353932916</v>
      </c>
      <c r="L537" s="158">
        <f t="shared" si="160"/>
        <v>134.08403159517499</v>
      </c>
      <c r="M537" s="158">
        <f t="shared" si="160"/>
        <v>140.07341595233373</v>
      </c>
      <c r="N537" s="158">
        <f t="shared" si="160"/>
        <v>140.00127853126895</v>
      </c>
      <c r="O537" s="158">
        <f t="shared" si="160"/>
        <v>112.70431854455099</v>
      </c>
      <c r="P537" s="158">
        <f t="shared" si="160"/>
        <v>75.087165990683445</v>
      </c>
      <c r="Q537" s="158">
        <f t="shared" si="160"/>
        <v>36.074988282869846</v>
      </c>
      <c r="R537" s="158">
        <f t="shared" si="160"/>
        <v>23.574073214112158</v>
      </c>
      <c r="S537" s="158"/>
      <c r="T537" s="317" t="s">
        <v>390</v>
      </c>
      <c r="U537" s="158">
        <v>8.0999999999999996E-3</v>
      </c>
      <c r="V537" s="158"/>
      <c r="W537" s="160"/>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row>
    <row r="538" spans="1:46" hidden="1" x14ac:dyDescent="0.2">
      <c r="A538" s="158"/>
      <c r="B538" s="159"/>
      <c r="C538" s="158"/>
      <c r="D538" s="158"/>
      <c r="E538" s="158"/>
      <c r="F538" s="320" t="s">
        <v>391</v>
      </c>
      <c r="G538" s="158">
        <f t="shared" ref="G538:R538" si="161">G$527+G$528*COS($H484*$K$512-G$530)-G536*SIN(2*($H484*$K$512-G$530))+G$529*COS(2*($H484*$K$512-G$530))</f>
        <v>11.590497410094713</v>
      </c>
      <c r="H538" s="158">
        <f t="shared" si="161"/>
        <v>19.658609544802907</v>
      </c>
      <c r="I538" s="158">
        <f t="shared" si="161"/>
        <v>34.655822718377117</v>
      </c>
      <c r="J538" s="158">
        <f t="shared" si="161"/>
        <v>59.958999548354846</v>
      </c>
      <c r="K538" s="158">
        <f t="shared" si="161"/>
        <v>89.903878118740721</v>
      </c>
      <c r="L538" s="158">
        <f t="shared" si="161"/>
        <v>98.522606600514109</v>
      </c>
      <c r="M538" s="158">
        <f t="shared" si="161"/>
        <v>98.088682630497686</v>
      </c>
      <c r="N538" s="158">
        <f t="shared" si="161"/>
        <v>74.328057728708487</v>
      </c>
      <c r="O538" s="158">
        <f t="shared" si="161"/>
        <v>45.404032682576322</v>
      </c>
      <c r="P538" s="158">
        <f t="shared" si="161"/>
        <v>24.670507128355236</v>
      </c>
      <c r="Q538" s="158">
        <f t="shared" si="161"/>
        <v>12.183541351887939</v>
      </c>
      <c r="R538" s="158">
        <f t="shared" si="161"/>
        <v>8.2032287215994426</v>
      </c>
      <c r="S538" s="158"/>
      <c r="T538" s="317"/>
      <c r="U538" s="158"/>
      <c r="V538" s="158"/>
      <c r="W538" s="160"/>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row>
    <row r="539" spans="1:46" hidden="1" x14ac:dyDescent="0.2">
      <c r="A539" s="158"/>
      <c r="B539" s="159"/>
      <c r="C539" s="158"/>
      <c r="D539" s="158"/>
      <c r="E539" s="158"/>
      <c r="F539" s="320" t="s">
        <v>392</v>
      </c>
      <c r="G539" s="158">
        <f t="shared" ref="G539:R539" si="162">G$523+G$524*COS($H484*$K$512)+G$525*COS(2*$H484*$K$512)+G$526*SIN($H484*$K$512)</f>
        <v>19.547664745591394</v>
      </c>
      <c r="H539" s="158">
        <f t="shared" si="162"/>
        <v>37.91017602880202</v>
      </c>
      <c r="I539" s="158">
        <f t="shared" si="162"/>
        <v>60.828147699154961</v>
      </c>
      <c r="J539" s="158">
        <f t="shared" si="162"/>
        <v>96.894733577968495</v>
      </c>
      <c r="K539" s="158">
        <f t="shared" si="162"/>
        <v>125.04234243844165</v>
      </c>
      <c r="L539" s="158">
        <f t="shared" si="162"/>
        <v>123.44976570725126</v>
      </c>
      <c r="M539" s="158">
        <f t="shared" si="162"/>
        <v>126.8310492914157</v>
      </c>
      <c r="N539" s="158">
        <f t="shared" si="162"/>
        <v>110.95756134880219</v>
      </c>
      <c r="O539" s="158">
        <f t="shared" si="162"/>
        <v>79.364835785343459</v>
      </c>
      <c r="P539" s="158">
        <f t="shared" si="162"/>
        <v>46.835943340705889</v>
      </c>
      <c r="Q539" s="158">
        <f t="shared" si="162"/>
        <v>21.732818207972169</v>
      </c>
      <c r="R539" s="158">
        <f t="shared" si="162"/>
        <v>13.992204358449076</v>
      </c>
      <c r="S539" s="158"/>
      <c r="T539" s="317"/>
      <c r="U539" s="158"/>
      <c r="V539" s="158"/>
      <c r="W539" s="160"/>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row>
    <row r="540" spans="1:46" hidden="1" x14ac:dyDescent="0.2">
      <c r="A540" s="158"/>
      <c r="B540" s="159"/>
      <c r="C540" s="158"/>
      <c r="D540" s="158"/>
      <c r="E540" s="158"/>
      <c r="F540" s="320" t="s">
        <v>393</v>
      </c>
      <c r="G540" s="158">
        <f t="shared" ref="G540:R540" si="163">G$523+G$524*COS($H484*$K$512)+G$525*COS(2*$H484*$K$512)-G$526*SIN($H484*$K$512)</f>
        <v>18.840557964404848</v>
      </c>
      <c r="H540" s="158">
        <f t="shared" si="163"/>
        <v>36.495962466428928</v>
      </c>
      <c r="I540" s="158">
        <f t="shared" si="163"/>
        <v>58.706827355595316</v>
      </c>
      <c r="J540" s="158">
        <f t="shared" si="163"/>
        <v>97.601840359155048</v>
      </c>
      <c r="K540" s="158">
        <f t="shared" si="163"/>
        <v>125.7494492196282</v>
      </c>
      <c r="L540" s="158">
        <f t="shared" si="163"/>
        <v>124.15687248843781</v>
      </c>
      <c r="M540" s="158">
        <f t="shared" si="163"/>
        <v>126.8310492914157</v>
      </c>
      <c r="N540" s="158">
        <f t="shared" si="163"/>
        <v>112.37177491117529</v>
      </c>
      <c r="O540" s="158">
        <f t="shared" si="163"/>
        <v>77.243515441783828</v>
      </c>
      <c r="P540" s="158">
        <f t="shared" si="163"/>
        <v>45.421729778332796</v>
      </c>
      <c r="Q540" s="158">
        <f t="shared" si="163"/>
        <v>21.025711426785623</v>
      </c>
      <c r="R540" s="158">
        <f t="shared" si="163"/>
        <v>13.28509757726253</v>
      </c>
      <c r="S540" s="158"/>
      <c r="T540" s="317"/>
      <c r="U540" s="158"/>
      <c r="V540" s="158"/>
      <c r="W540" s="160"/>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row>
    <row r="541" spans="1:46" hidden="1" x14ac:dyDescent="0.2">
      <c r="A541" s="158"/>
      <c r="B541" s="159"/>
      <c r="C541" s="158"/>
      <c r="D541" s="158"/>
      <c r="E541" s="158"/>
      <c r="F541" s="320" t="s">
        <v>402</v>
      </c>
      <c r="G541" s="158">
        <f t="shared" ref="G541:R541" si="164">IF(AND(ISNUMBER($H483),ISNUMBER($H484)),0.25*(G537+G538+G539+G540)+0.5*(G538-G537)*COS($H483*$K$512)+0.25*(G537+G538-G539-G540)*COS(2*$H483*$K$512)+0.5*(G540-G539)*SIN($H483*$K$512),"")</f>
        <v>32.797725299901529</v>
      </c>
      <c r="H541" s="158">
        <f t="shared" si="164"/>
        <v>64.747528950428034</v>
      </c>
      <c r="I541" s="158">
        <f t="shared" si="164"/>
        <v>88.379152336373153</v>
      </c>
      <c r="J541" s="158">
        <f t="shared" si="164"/>
        <v>128.03757438876869</v>
      </c>
      <c r="K541" s="158">
        <f t="shared" si="164"/>
        <v>145.88791353932916</v>
      </c>
      <c r="L541" s="158">
        <f t="shared" si="164"/>
        <v>134.08403159517496</v>
      </c>
      <c r="M541" s="158">
        <f t="shared" si="164"/>
        <v>140.07341595233373</v>
      </c>
      <c r="N541" s="158">
        <f t="shared" si="164"/>
        <v>140.00127853126895</v>
      </c>
      <c r="O541" s="158">
        <f t="shared" si="164"/>
        <v>112.70431854455097</v>
      </c>
      <c r="P541" s="158">
        <f t="shared" si="164"/>
        <v>75.087165990683445</v>
      </c>
      <c r="Q541" s="158">
        <f t="shared" si="164"/>
        <v>36.074988282869846</v>
      </c>
      <c r="R541" s="158">
        <f t="shared" si="164"/>
        <v>23.574073214112161</v>
      </c>
      <c r="S541" s="158">
        <f>SUM(G541:R541)</f>
        <v>1121.4491666257945</v>
      </c>
      <c r="T541" s="317"/>
      <c r="U541" s="158"/>
      <c r="V541" s="158"/>
      <c r="W541" s="160"/>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row>
    <row r="542" spans="1:46" hidden="1" x14ac:dyDescent="0.2">
      <c r="A542" s="158"/>
      <c r="B542" s="159"/>
      <c r="C542" s="158"/>
      <c r="D542" s="158"/>
      <c r="E542" s="158"/>
      <c r="F542" s="320" t="s">
        <v>403</v>
      </c>
      <c r="G542" s="158">
        <f t="shared" ref="G542:R542" si="165">IF(ISNUMBER(G541),G541*$AH$530*IF(ISNUMBER($H$488),$H$488,1),"")</f>
        <v>32.797725299901529</v>
      </c>
      <c r="H542" s="158">
        <f t="shared" si="165"/>
        <v>64.747528950428034</v>
      </c>
      <c r="I542" s="158">
        <f t="shared" si="165"/>
        <v>88.379152336373153</v>
      </c>
      <c r="J542" s="158">
        <f t="shared" si="165"/>
        <v>128.03757438876869</v>
      </c>
      <c r="K542" s="158">
        <f t="shared" si="165"/>
        <v>145.88791353932916</v>
      </c>
      <c r="L542" s="158">
        <f t="shared" si="165"/>
        <v>134.08403159517496</v>
      </c>
      <c r="M542" s="158">
        <f t="shared" si="165"/>
        <v>140.07341595233373</v>
      </c>
      <c r="N542" s="158">
        <f t="shared" si="165"/>
        <v>140.00127853126895</v>
      </c>
      <c r="O542" s="158">
        <f t="shared" si="165"/>
        <v>112.70431854455097</v>
      </c>
      <c r="P542" s="158">
        <f t="shared" si="165"/>
        <v>75.087165990683445</v>
      </c>
      <c r="Q542" s="158">
        <f t="shared" si="165"/>
        <v>36.074988282869846</v>
      </c>
      <c r="R542" s="158">
        <f t="shared" si="165"/>
        <v>23.574073214112161</v>
      </c>
      <c r="S542" s="158">
        <f>SUM(G542:R542)</f>
        <v>1121.4491666257945</v>
      </c>
      <c r="T542" s="317"/>
      <c r="U542" s="158"/>
      <c r="V542" s="158"/>
      <c r="W542" s="160"/>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row>
    <row r="543" spans="1:46" hidden="1" x14ac:dyDescent="0.2">
      <c r="A543" s="158"/>
      <c r="B543" s="159"/>
      <c r="C543" s="158"/>
      <c r="D543" s="158"/>
      <c r="E543" s="158"/>
      <c r="F543" s="320" t="s">
        <v>404</v>
      </c>
      <c r="G543" s="158">
        <f t="shared" ref="G543:R543" si="166">$H$482*$H$474*$H$475*G$542*IF(ISNUMBER($H$489),$H$489,0.8)*$U$535*(1+$U$536*($H$477+$H$478)*(G$506-25)+$U$537*$H$477*$H$478*(G$506-25)^2)</f>
        <v>20.068292617877734</v>
      </c>
      <c r="H543" s="158">
        <f t="shared" si="166"/>
        <v>39.699919975082665</v>
      </c>
      <c r="I543" s="158">
        <f t="shared" si="166"/>
        <v>54.502585177848843</v>
      </c>
      <c r="J543" s="158">
        <f t="shared" si="166"/>
        <v>79.301190780952382</v>
      </c>
      <c r="K543" s="158">
        <f t="shared" si="166"/>
        <v>90.421405467509459</v>
      </c>
      <c r="L543" s="158">
        <f t="shared" si="166"/>
        <v>82.909071443978149</v>
      </c>
      <c r="M543" s="158">
        <f t="shared" si="166"/>
        <v>86.476846501105214</v>
      </c>
      <c r="N543" s="158">
        <f t="shared" si="166"/>
        <v>86.498836189740899</v>
      </c>
      <c r="O543" s="158">
        <f t="shared" si="166"/>
        <v>69.823774123823711</v>
      </c>
      <c r="P543" s="158">
        <f t="shared" si="166"/>
        <v>46.530852991921293</v>
      </c>
      <c r="Q543" s="158">
        <f t="shared" si="166"/>
        <v>22.257002378025287</v>
      </c>
      <c r="R543" s="158">
        <f t="shared" si="166"/>
        <v>14.463836489085525</v>
      </c>
      <c r="S543" s="158">
        <f>SUM(G543:R543)</f>
        <v>692.95361413695116</v>
      </c>
      <c r="T543" s="317"/>
      <c r="U543" s="158"/>
      <c r="V543" s="158"/>
      <c r="W543" s="160"/>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row>
    <row r="544" spans="1:46" hidden="1" x14ac:dyDescent="0.2">
      <c r="A544" s="158"/>
      <c r="B544" s="159"/>
      <c r="C544" s="158"/>
      <c r="D544" s="158"/>
      <c r="E544" s="158"/>
      <c r="F544" s="320" t="s">
        <v>397</v>
      </c>
      <c r="G544" s="158">
        <f t="shared" ref="G544:R544" si="167">$H$482*$H$474*$H$475*G$541*IF(ISNUMBER($H$489),$H$489,0.8)*$U$535*(1+$U$536*($H$477+$H$478)*(G$506-25)+$U$537*$H$477*$H$478*(G$506-25)^2)</f>
        <v>20.068292617877734</v>
      </c>
      <c r="H544" s="158">
        <f t="shared" si="167"/>
        <v>39.699919975082665</v>
      </c>
      <c r="I544" s="158">
        <f t="shared" si="167"/>
        <v>54.502585177848843</v>
      </c>
      <c r="J544" s="158">
        <f t="shared" si="167"/>
        <v>79.301190780952382</v>
      </c>
      <c r="K544" s="158">
        <f t="shared" si="167"/>
        <v>90.421405467509459</v>
      </c>
      <c r="L544" s="158">
        <f t="shared" si="167"/>
        <v>82.909071443978149</v>
      </c>
      <c r="M544" s="158">
        <f t="shared" si="167"/>
        <v>86.476846501105214</v>
      </c>
      <c r="N544" s="158">
        <f t="shared" si="167"/>
        <v>86.498836189740899</v>
      </c>
      <c r="O544" s="158">
        <f t="shared" si="167"/>
        <v>69.823774123823711</v>
      </c>
      <c r="P544" s="158">
        <f t="shared" si="167"/>
        <v>46.530852991921293</v>
      </c>
      <c r="Q544" s="158">
        <f t="shared" si="167"/>
        <v>22.257002378025287</v>
      </c>
      <c r="R544" s="158">
        <f t="shared" si="167"/>
        <v>14.463836489085525</v>
      </c>
      <c r="S544" s="158">
        <f>SUM(G544:R544)</f>
        <v>692.95361413695116</v>
      </c>
      <c r="T544" s="317"/>
      <c r="U544" s="158"/>
      <c r="V544" s="158"/>
      <c r="W544" s="160"/>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row>
    <row r="545" spans="1:46" hidden="1" x14ac:dyDescent="0.2">
      <c r="A545" s="158"/>
      <c r="B545" s="159"/>
      <c r="C545" s="158"/>
      <c r="D545" s="158"/>
      <c r="E545" s="158"/>
      <c r="F545" s="320"/>
      <c r="G545" s="158"/>
      <c r="H545" s="158"/>
      <c r="I545" s="158"/>
      <c r="J545" s="158"/>
      <c r="K545" s="158"/>
      <c r="L545" s="158"/>
      <c r="M545" s="158"/>
      <c r="N545" s="158"/>
      <c r="O545" s="158"/>
      <c r="P545" s="158"/>
      <c r="Q545" s="158"/>
      <c r="R545" s="158"/>
      <c r="S545" s="158"/>
      <c r="T545" s="317"/>
      <c r="U545" s="158"/>
      <c r="V545" s="158"/>
      <c r="W545" s="160"/>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row>
    <row r="546" spans="1:46" ht="18" hidden="1" x14ac:dyDescent="0.2">
      <c r="A546" s="158"/>
      <c r="B546" s="318"/>
      <c r="C546" s="158"/>
      <c r="D546" s="158"/>
      <c r="E546" s="158"/>
      <c r="F546" s="320" t="s">
        <v>398</v>
      </c>
      <c r="G546" s="317">
        <f>INDEX(I80:I84,VALUE(LEFT(F473,1)))*H476*H482/(INDEX(K80:K84,VALUE(LEFT(F473,1)))*L474)</f>
        <v>0.43920775326372513</v>
      </c>
      <c r="H546" s="158"/>
      <c r="I546" s="158"/>
      <c r="J546" s="158"/>
      <c r="K546" s="158"/>
      <c r="L546" s="158"/>
      <c r="M546" s="158"/>
      <c r="N546" s="158"/>
      <c r="O546" s="158"/>
      <c r="P546" s="158"/>
      <c r="Q546" s="158"/>
      <c r="R546" s="158"/>
      <c r="S546" s="317"/>
      <c r="T546" s="317"/>
      <c r="U546" s="319"/>
      <c r="V546" s="319"/>
      <c r="W546" s="337"/>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row>
    <row r="547" spans="1:46" hidden="1" x14ac:dyDescent="0.2">
      <c r="A547" s="158"/>
      <c r="B547" s="159"/>
      <c r="C547" s="158"/>
      <c r="D547" s="334"/>
      <c r="E547" s="334"/>
      <c r="F547" s="320" t="s">
        <v>399</v>
      </c>
      <c r="G547" s="334">
        <f>INDEX(J80:J84,VALUE(LEFT(F473,1)))*H476*H482*1000/(INDEX(K80:K84,VALUE(LEFT(F473,1)))*L474)</f>
        <v>66.05295437659484</v>
      </c>
      <c r="H547" s="334"/>
      <c r="I547" s="334"/>
      <c r="J547" s="334"/>
      <c r="K547" s="334"/>
      <c r="L547" s="334"/>
      <c r="M547" s="334"/>
      <c r="N547" s="334"/>
      <c r="O547" s="334"/>
      <c r="P547" s="334"/>
      <c r="Q547" s="334"/>
      <c r="R547" s="334"/>
      <c r="S547" s="334"/>
      <c r="T547" s="334"/>
      <c r="U547" s="158"/>
      <c r="V547" s="158"/>
      <c r="W547" s="160"/>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row>
    <row r="549" spans="1:46" x14ac:dyDescent="0.2">
      <c r="B549" s="161"/>
      <c r="W549" s="161"/>
    </row>
    <row r="550" spans="1:46" x14ac:dyDescent="0.2">
      <c r="B550" s="161"/>
      <c r="W550" s="161"/>
    </row>
    <row r="551" spans="1:46" x14ac:dyDescent="0.2">
      <c r="B551" s="161"/>
      <c r="W551" s="161"/>
    </row>
    <row r="552" spans="1:46" x14ac:dyDescent="0.2">
      <c r="B552" s="161"/>
      <c r="W552" s="161"/>
    </row>
    <row r="553" spans="1:46" x14ac:dyDescent="0.2">
      <c r="B553" s="161"/>
      <c r="W553" s="161"/>
    </row>
    <row r="554" spans="1:46" x14ac:dyDescent="0.2">
      <c r="B554" s="161"/>
      <c r="W554" s="161"/>
    </row>
    <row r="555" spans="1:46" x14ac:dyDescent="0.2">
      <c r="B555" s="161"/>
      <c r="W555" s="161"/>
    </row>
    <row r="556" spans="1:46" x14ac:dyDescent="0.2">
      <c r="B556" s="161"/>
      <c r="W556" s="161"/>
    </row>
    <row r="557" spans="1:46" x14ac:dyDescent="0.2">
      <c r="B557" s="161"/>
      <c r="W557" s="161"/>
    </row>
    <row r="558" spans="1:46" x14ac:dyDescent="0.2">
      <c r="B558" s="161"/>
      <c r="W558" s="161"/>
    </row>
    <row r="559" spans="1:46" x14ac:dyDescent="0.2">
      <c r="B559" s="161"/>
      <c r="W559" s="161"/>
    </row>
    <row r="560" spans="1:46" x14ac:dyDescent="0.2">
      <c r="B560" s="161"/>
      <c r="W560" s="161"/>
    </row>
    <row r="561" s="161" customFormat="1" x14ac:dyDescent="0.2"/>
    <row r="562" s="161" customFormat="1" x14ac:dyDescent="0.2"/>
    <row r="563" s="161" customFormat="1" x14ac:dyDescent="0.2"/>
    <row r="564" s="161" customFormat="1" x14ac:dyDescent="0.2"/>
    <row r="565" s="161" customFormat="1" x14ac:dyDescent="0.2"/>
    <row r="566" s="161" customFormat="1" x14ac:dyDescent="0.2"/>
    <row r="567" s="161" customFormat="1" x14ac:dyDescent="0.2"/>
    <row r="568" s="161" customFormat="1" x14ac:dyDescent="0.2"/>
    <row r="569" s="161" customFormat="1" x14ac:dyDescent="0.2"/>
    <row r="570" s="161" customFormat="1" x14ac:dyDescent="0.2"/>
    <row r="571" s="161" customFormat="1" x14ac:dyDescent="0.2"/>
    <row r="572" s="161" customFormat="1" x14ac:dyDescent="0.2"/>
    <row r="573" s="161" customFormat="1" x14ac:dyDescent="0.2"/>
    <row r="574" s="161" customFormat="1" x14ac:dyDescent="0.2"/>
    <row r="575" s="161" customFormat="1" x14ac:dyDescent="0.2"/>
    <row r="576" s="161" customFormat="1" x14ac:dyDescent="0.2"/>
    <row r="577" s="161" customFormat="1" x14ac:dyDescent="0.2"/>
    <row r="578" s="161" customFormat="1" x14ac:dyDescent="0.2"/>
    <row r="579" s="161" customFormat="1" x14ac:dyDescent="0.2"/>
    <row r="580" s="161" customFormat="1" x14ac:dyDescent="0.2"/>
    <row r="581" s="161" customFormat="1" x14ac:dyDescent="0.2"/>
    <row r="582" s="161" customFormat="1" x14ac:dyDescent="0.2"/>
    <row r="583" s="161" customFormat="1" x14ac:dyDescent="0.2"/>
    <row r="584" s="161" customFormat="1" x14ac:dyDescent="0.2"/>
    <row r="585" s="161" customFormat="1" x14ac:dyDescent="0.2"/>
    <row r="586" s="161" customFormat="1" x14ac:dyDescent="0.2"/>
    <row r="587" s="161" customFormat="1" x14ac:dyDescent="0.2"/>
    <row r="588" s="161" customFormat="1" x14ac:dyDescent="0.2"/>
    <row r="589" s="161" customFormat="1" x14ac:dyDescent="0.2"/>
    <row r="590" s="161" customFormat="1" x14ac:dyDescent="0.2"/>
    <row r="591" s="161" customFormat="1" x14ac:dyDescent="0.2"/>
    <row r="592" s="161" customFormat="1" x14ac:dyDescent="0.2"/>
    <row r="593" s="161" customFormat="1" x14ac:dyDescent="0.2"/>
    <row r="594" s="161" customFormat="1" x14ac:dyDescent="0.2"/>
    <row r="595" s="161" customFormat="1" x14ac:dyDescent="0.2"/>
    <row r="596" s="161" customFormat="1" x14ac:dyDescent="0.2"/>
    <row r="597" s="161" customFormat="1" x14ac:dyDescent="0.2"/>
    <row r="598" s="161" customFormat="1" x14ac:dyDescent="0.2"/>
    <row r="599" s="161" customFormat="1" x14ac:dyDescent="0.2"/>
    <row r="600" s="161" customFormat="1" x14ac:dyDescent="0.2"/>
    <row r="601" s="161" customFormat="1" x14ac:dyDescent="0.2"/>
    <row r="602" s="161" customFormat="1" x14ac:dyDescent="0.2"/>
    <row r="603" s="161" customFormat="1" x14ac:dyDescent="0.2"/>
    <row r="604" s="161" customFormat="1" x14ac:dyDescent="0.2"/>
    <row r="605" s="161" customFormat="1" x14ac:dyDescent="0.2"/>
    <row r="606" s="161" customFormat="1" x14ac:dyDescent="0.2"/>
    <row r="607" s="161" customFormat="1" x14ac:dyDescent="0.2"/>
    <row r="608" s="161" customFormat="1" x14ac:dyDescent="0.2"/>
    <row r="609" s="161" customFormat="1" x14ac:dyDescent="0.2"/>
    <row r="610" s="161" customFormat="1" x14ac:dyDescent="0.2"/>
    <row r="611" s="161" customFormat="1" x14ac:dyDescent="0.2"/>
    <row r="612" s="161" customFormat="1" x14ac:dyDescent="0.2"/>
    <row r="613" s="161" customFormat="1" x14ac:dyDescent="0.2"/>
    <row r="614" s="161" customFormat="1" x14ac:dyDescent="0.2"/>
    <row r="615" s="161" customFormat="1" x14ac:dyDescent="0.2"/>
    <row r="616" s="161" customFormat="1" x14ac:dyDescent="0.2"/>
    <row r="617" s="161" customFormat="1" x14ac:dyDescent="0.2"/>
    <row r="618" s="161" customFormat="1" x14ac:dyDescent="0.2"/>
    <row r="619" s="161" customFormat="1" x14ac:dyDescent="0.2"/>
    <row r="620" s="161" customFormat="1" x14ac:dyDescent="0.2"/>
    <row r="621" s="161" customFormat="1" x14ac:dyDescent="0.2"/>
    <row r="622" s="161" customFormat="1" x14ac:dyDescent="0.2"/>
    <row r="623" s="161" customFormat="1" x14ac:dyDescent="0.2"/>
    <row r="624" s="161" customFormat="1" x14ac:dyDescent="0.2"/>
    <row r="625" s="161" customFormat="1" x14ac:dyDescent="0.2"/>
    <row r="626" s="161" customFormat="1" x14ac:dyDescent="0.2"/>
    <row r="627" s="161" customFormat="1" x14ac:dyDescent="0.2"/>
    <row r="628" s="161" customFormat="1" x14ac:dyDescent="0.2"/>
    <row r="629" s="161" customFormat="1" x14ac:dyDescent="0.2"/>
    <row r="630" s="161" customFormat="1" x14ac:dyDescent="0.2"/>
    <row r="631" s="161" customFormat="1" x14ac:dyDescent="0.2"/>
    <row r="632" s="161" customFormat="1" x14ac:dyDescent="0.2"/>
    <row r="633" s="161" customFormat="1" x14ac:dyDescent="0.2"/>
    <row r="634" s="161" customFormat="1" x14ac:dyDescent="0.2"/>
    <row r="635" s="161" customFormat="1" x14ac:dyDescent="0.2"/>
    <row r="636" s="161" customFormat="1" x14ac:dyDescent="0.2"/>
    <row r="637" s="161" customFormat="1" x14ac:dyDescent="0.2"/>
    <row r="638" s="161" customFormat="1" x14ac:dyDescent="0.2"/>
    <row r="639" s="161" customFormat="1" x14ac:dyDescent="0.2"/>
    <row r="640" s="161" customFormat="1" x14ac:dyDescent="0.2"/>
    <row r="641" s="161" customFormat="1" x14ac:dyDescent="0.2"/>
    <row r="642" s="161" customFormat="1" x14ac:dyDescent="0.2"/>
    <row r="643" s="161" customFormat="1" x14ac:dyDescent="0.2"/>
    <row r="644" s="161" customFormat="1" x14ac:dyDescent="0.2"/>
    <row r="645" s="161" customFormat="1" x14ac:dyDescent="0.2"/>
    <row r="646" s="161" customFormat="1" x14ac:dyDescent="0.2"/>
    <row r="647" s="161" customFormat="1" x14ac:dyDescent="0.2"/>
    <row r="648" s="161" customFormat="1" x14ac:dyDescent="0.2"/>
    <row r="649" s="161" customFormat="1" x14ac:dyDescent="0.2"/>
    <row r="650" s="161" customFormat="1" x14ac:dyDescent="0.2"/>
    <row r="651" s="161" customFormat="1" x14ac:dyDescent="0.2"/>
    <row r="652" s="161" customFormat="1" x14ac:dyDescent="0.2"/>
    <row r="653" s="161" customFormat="1" x14ac:dyDescent="0.2"/>
    <row r="654" s="161" customFormat="1" x14ac:dyDescent="0.2"/>
    <row r="655" s="161" customFormat="1" x14ac:dyDescent="0.2"/>
    <row r="656" s="161" customFormat="1" x14ac:dyDescent="0.2"/>
    <row r="657" s="161" customFormat="1" x14ac:dyDescent="0.2"/>
    <row r="658" s="161" customFormat="1" x14ac:dyDescent="0.2"/>
    <row r="659" s="161" customFormat="1" x14ac:dyDescent="0.2"/>
    <row r="660" s="161" customFormat="1" x14ac:dyDescent="0.2"/>
    <row r="661" s="161" customFormat="1" x14ac:dyDescent="0.2"/>
    <row r="662" s="161" customFormat="1" x14ac:dyDescent="0.2"/>
    <row r="663" s="161" customFormat="1" x14ac:dyDescent="0.2"/>
    <row r="664" s="161" customFormat="1" x14ac:dyDescent="0.2"/>
    <row r="665" s="161" customFormat="1" x14ac:dyDescent="0.2"/>
    <row r="666" s="161" customFormat="1" x14ac:dyDescent="0.2"/>
    <row r="667" s="161" customFormat="1" x14ac:dyDescent="0.2"/>
    <row r="668" s="161" customFormat="1" x14ac:dyDescent="0.2"/>
    <row r="669" s="161" customFormat="1" x14ac:dyDescent="0.2"/>
    <row r="670" s="161" customFormat="1" x14ac:dyDescent="0.2"/>
    <row r="671" s="161" customFormat="1" x14ac:dyDescent="0.2"/>
    <row r="672" s="161" customFormat="1" x14ac:dyDescent="0.2"/>
    <row r="673" s="161" customFormat="1" x14ac:dyDescent="0.2"/>
    <row r="674" s="161" customFormat="1" x14ac:dyDescent="0.2"/>
    <row r="675" s="161" customFormat="1" x14ac:dyDescent="0.2"/>
    <row r="676" s="161" customFormat="1" x14ac:dyDescent="0.2"/>
    <row r="677" s="161" customFormat="1" x14ac:dyDescent="0.2"/>
    <row r="678" s="161" customFormat="1" x14ac:dyDescent="0.2"/>
    <row r="679" s="161" customFormat="1" x14ac:dyDescent="0.2"/>
    <row r="680" s="161" customFormat="1" x14ac:dyDescent="0.2"/>
    <row r="681" s="161" customFormat="1" x14ac:dyDescent="0.2"/>
    <row r="682" s="161" customFormat="1" x14ac:dyDescent="0.2"/>
    <row r="683" s="161" customFormat="1" x14ac:dyDescent="0.2"/>
    <row r="684" s="161" customFormat="1" x14ac:dyDescent="0.2"/>
    <row r="685" s="161" customFormat="1" x14ac:dyDescent="0.2"/>
    <row r="686" s="161" customFormat="1" x14ac:dyDescent="0.2"/>
    <row r="687" s="161" customFormat="1" x14ac:dyDescent="0.2"/>
    <row r="688" s="161" customFormat="1" x14ac:dyDescent="0.2"/>
    <row r="689" s="161" customFormat="1" x14ac:dyDescent="0.2"/>
    <row r="690" s="161" customFormat="1" x14ac:dyDescent="0.2"/>
    <row r="691" s="161" customFormat="1" x14ac:dyDescent="0.2"/>
    <row r="692" s="161" customFormat="1" x14ac:dyDescent="0.2"/>
    <row r="693" s="161" customFormat="1" x14ac:dyDescent="0.2"/>
    <row r="694" s="161" customFormat="1" x14ac:dyDescent="0.2"/>
    <row r="695" s="161" customFormat="1" x14ac:dyDescent="0.2"/>
    <row r="696" s="161" customFormat="1" x14ac:dyDescent="0.2"/>
    <row r="697" s="161" customFormat="1" x14ac:dyDescent="0.2"/>
    <row r="698" s="161" customFormat="1" x14ac:dyDescent="0.2"/>
    <row r="699" s="161" customFormat="1" x14ac:dyDescent="0.2"/>
    <row r="700" s="161" customFormat="1" x14ac:dyDescent="0.2"/>
    <row r="701" s="161" customFormat="1" x14ac:dyDescent="0.2"/>
    <row r="702" s="161" customFormat="1" x14ac:dyDescent="0.2"/>
    <row r="703" s="161" customFormat="1" x14ac:dyDescent="0.2"/>
    <row r="704" s="161" customFormat="1" x14ac:dyDescent="0.2"/>
    <row r="705" s="161" customFormat="1" x14ac:dyDescent="0.2"/>
    <row r="706" s="161" customFormat="1" x14ac:dyDescent="0.2"/>
    <row r="707" s="161" customFormat="1" x14ac:dyDescent="0.2"/>
    <row r="708" s="161" customFormat="1" x14ac:dyDescent="0.2"/>
    <row r="709" s="161" customFormat="1" x14ac:dyDescent="0.2"/>
    <row r="710" s="161" customFormat="1" x14ac:dyDescent="0.2"/>
    <row r="711" s="161" customFormat="1" x14ac:dyDescent="0.2"/>
    <row r="712" s="161" customFormat="1" x14ac:dyDescent="0.2"/>
    <row r="713" s="161" customFormat="1" x14ac:dyDescent="0.2"/>
    <row r="714" s="161" customFormat="1" x14ac:dyDescent="0.2"/>
    <row r="715" s="161" customFormat="1" x14ac:dyDescent="0.2"/>
    <row r="716" s="161" customFormat="1" x14ac:dyDescent="0.2"/>
    <row r="717" s="161" customFormat="1" x14ac:dyDescent="0.2"/>
    <row r="718" s="161" customFormat="1" x14ac:dyDescent="0.2"/>
    <row r="719" s="161" customFormat="1" x14ac:dyDescent="0.2"/>
    <row r="720" s="161" customFormat="1" x14ac:dyDescent="0.2"/>
    <row r="721" s="161" customFormat="1" x14ac:dyDescent="0.2"/>
    <row r="722" s="161" customFormat="1" x14ac:dyDescent="0.2"/>
    <row r="723" s="161" customFormat="1" x14ac:dyDescent="0.2"/>
    <row r="724" s="161" customFormat="1" x14ac:dyDescent="0.2"/>
    <row r="725" s="161" customFormat="1" x14ac:dyDescent="0.2"/>
    <row r="726" s="161" customFormat="1" x14ac:dyDescent="0.2"/>
    <row r="727" s="161" customFormat="1" x14ac:dyDescent="0.2"/>
    <row r="728" s="161" customFormat="1" x14ac:dyDescent="0.2"/>
    <row r="729" s="161" customFormat="1" x14ac:dyDescent="0.2"/>
    <row r="730" s="161" customFormat="1" x14ac:dyDescent="0.2"/>
    <row r="731" s="161" customFormat="1" x14ac:dyDescent="0.2"/>
    <row r="732" s="161" customFormat="1" x14ac:dyDescent="0.2"/>
    <row r="733" s="161" customFormat="1" x14ac:dyDescent="0.2"/>
    <row r="734" s="161" customFormat="1" x14ac:dyDescent="0.2"/>
    <row r="735" s="161" customFormat="1" x14ac:dyDescent="0.2"/>
    <row r="736" s="161" customFormat="1" x14ac:dyDescent="0.2"/>
    <row r="737" s="161" customFormat="1" x14ac:dyDescent="0.2"/>
    <row r="738" s="161" customFormat="1" x14ac:dyDescent="0.2"/>
    <row r="739" s="161" customFormat="1" x14ac:dyDescent="0.2"/>
    <row r="740" s="161" customFormat="1" x14ac:dyDescent="0.2"/>
    <row r="741" s="161" customFormat="1" x14ac:dyDescent="0.2"/>
    <row r="742" s="161" customFormat="1" x14ac:dyDescent="0.2"/>
    <row r="743" s="161" customFormat="1" x14ac:dyDescent="0.2"/>
    <row r="744" s="161" customFormat="1" x14ac:dyDescent="0.2"/>
    <row r="745" s="161" customFormat="1" x14ac:dyDescent="0.2"/>
    <row r="746" s="161" customFormat="1" x14ac:dyDescent="0.2"/>
    <row r="747" s="161" customFormat="1" x14ac:dyDescent="0.2"/>
    <row r="748" s="161" customFormat="1" x14ac:dyDescent="0.2"/>
    <row r="749" s="161" customFormat="1" x14ac:dyDescent="0.2"/>
    <row r="750" s="161" customFormat="1" x14ac:dyDescent="0.2"/>
    <row r="751" s="161" customFormat="1" x14ac:dyDescent="0.2"/>
    <row r="752" s="161" customFormat="1" x14ac:dyDescent="0.2"/>
    <row r="753" s="161" customFormat="1" x14ac:dyDescent="0.2"/>
    <row r="754" s="161" customFormat="1" x14ac:dyDescent="0.2"/>
    <row r="755" s="161" customFormat="1" x14ac:dyDescent="0.2"/>
    <row r="756" s="161" customFormat="1" x14ac:dyDescent="0.2"/>
    <row r="757" s="161" customFormat="1" x14ac:dyDescent="0.2"/>
    <row r="758" s="161" customFormat="1" x14ac:dyDescent="0.2"/>
    <row r="759" s="161" customFormat="1" x14ac:dyDescent="0.2"/>
    <row r="760" s="161" customFormat="1" x14ac:dyDescent="0.2"/>
    <row r="761" s="161" customFormat="1" x14ac:dyDescent="0.2"/>
    <row r="762" s="161" customFormat="1" x14ac:dyDescent="0.2"/>
    <row r="763" s="161" customFormat="1" x14ac:dyDescent="0.2"/>
    <row r="764" s="161" customFormat="1" x14ac:dyDescent="0.2"/>
    <row r="765" s="161" customFormat="1" x14ac:dyDescent="0.2"/>
    <row r="766" s="161" customFormat="1" x14ac:dyDescent="0.2"/>
    <row r="767" s="161" customFormat="1" x14ac:dyDescent="0.2"/>
    <row r="768" s="161" customFormat="1" x14ac:dyDescent="0.2"/>
    <row r="769" s="161" customFormat="1" x14ac:dyDescent="0.2"/>
    <row r="770" s="161" customFormat="1" x14ac:dyDescent="0.2"/>
    <row r="771" s="161" customFormat="1" x14ac:dyDescent="0.2"/>
    <row r="772" s="161" customFormat="1" x14ac:dyDescent="0.2"/>
    <row r="773" s="161" customFormat="1" x14ac:dyDescent="0.2"/>
    <row r="774" s="161" customFormat="1" x14ac:dyDescent="0.2"/>
    <row r="775" s="161" customFormat="1" x14ac:dyDescent="0.2"/>
    <row r="776" s="161" customFormat="1" x14ac:dyDescent="0.2"/>
    <row r="777" s="161" customFormat="1" x14ac:dyDescent="0.2"/>
    <row r="778" s="161" customFormat="1" x14ac:dyDescent="0.2"/>
    <row r="779" s="161" customFormat="1" x14ac:dyDescent="0.2"/>
    <row r="780" s="161" customFormat="1" x14ac:dyDescent="0.2"/>
    <row r="781" s="161" customFormat="1" x14ac:dyDescent="0.2"/>
    <row r="782" s="161" customFormat="1" x14ac:dyDescent="0.2"/>
    <row r="783" s="161" customFormat="1" x14ac:dyDescent="0.2"/>
    <row r="784" s="161" customFormat="1" x14ac:dyDescent="0.2"/>
    <row r="785" s="161" customFormat="1" x14ac:dyDescent="0.2"/>
    <row r="786" s="161" customFormat="1" x14ac:dyDescent="0.2"/>
    <row r="787" s="161" customFormat="1" x14ac:dyDescent="0.2"/>
    <row r="788" s="161" customFormat="1" x14ac:dyDescent="0.2"/>
    <row r="789" s="161" customFormat="1" x14ac:dyDescent="0.2"/>
    <row r="790" s="161" customFormat="1" x14ac:dyDescent="0.2"/>
    <row r="791" s="161" customFormat="1" x14ac:dyDescent="0.2"/>
    <row r="792" s="161" customFormat="1" x14ac:dyDescent="0.2"/>
    <row r="793" s="161" customFormat="1" x14ac:dyDescent="0.2"/>
    <row r="794" s="161" customFormat="1" x14ac:dyDescent="0.2"/>
    <row r="795" s="161" customFormat="1" x14ac:dyDescent="0.2"/>
    <row r="796" s="161" customFormat="1" x14ac:dyDescent="0.2"/>
    <row r="797" s="161" customFormat="1" x14ac:dyDescent="0.2"/>
    <row r="798" s="161" customFormat="1" x14ac:dyDescent="0.2"/>
    <row r="799" s="161" customFormat="1" x14ac:dyDescent="0.2"/>
    <row r="800" s="161" customFormat="1" x14ac:dyDescent="0.2"/>
    <row r="801" s="161" customFormat="1" x14ac:dyDescent="0.2"/>
    <row r="802" s="161" customFormat="1" x14ac:dyDescent="0.2"/>
    <row r="803" s="161" customFormat="1" x14ac:dyDescent="0.2"/>
    <row r="804" s="161" customFormat="1" x14ac:dyDescent="0.2"/>
    <row r="805" s="161" customFormat="1" x14ac:dyDescent="0.2"/>
    <row r="806" s="161" customFormat="1" x14ac:dyDescent="0.2"/>
    <row r="807" s="161" customFormat="1" x14ac:dyDescent="0.2"/>
    <row r="808" s="161" customFormat="1" x14ac:dyDescent="0.2"/>
    <row r="809" s="161" customFormat="1" x14ac:dyDescent="0.2"/>
    <row r="810" s="161" customFormat="1" x14ac:dyDescent="0.2"/>
    <row r="811" s="161" customFormat="1" x14ac:dyDescent="0.2"/>
    <row r="812" s="161" customFormat="1" x14ac:dyDescent="0.2"/>
    <row r="813" s="161" customFormat="1" x14ac:dyDescent="0.2"/>
    <row r="814" s="161" customFormat="1" x14ac:dyDescent="0.2"/>
    <row r="815" s="161" customFormat="1" x14ac:dyDescent="0.2"/>
    <row r="816" s="161" customFormat="1" x14ac:dyDescent="0.2"/>
    <row r="817" s="161" customFormat="1" x14ac:dyDescent="0.2"/>
    <row r="818" s="161" customFormat="1" x14ac:dyDescent="0.2"/>
    <row r="819" s="161" customFormat="1" x14ac:dyDescent="0.2"/>
    <row r="820" s="161" customFormat="1" x14ac:dyDescent="0.2"/>
    <row r="821" s="161" customFormat="1" x14ac:dyDescent="0.2"/>
    <row r="822" s="161" customFormat="1" x14ac:dyDescent="0.2"/>
    <row r="823" s="161" customFormat="1" x14ac:dyDescent="0.2"/>
    <row r="824" s="161" customFormat="1" x14ac:dyDescent="0.2"/>
    <row r="825" s="161" customFormat="1" x14ac:dyDescent="0.2"/>
    <row r="826" s="161" customFormat="1" x14ac:dyDescent="0.2"/>
    <row r="827" s="161" customFormat="1" x14ac:dyDescent="0.2"/>
    <row r="828" s="161" customFormat="1" x14ac:dyDescent="0.2"/>
    <row r="829" s="161" customFormat="1" x14ac:dyDescent="0.2"/>
    <row r="830" s="161" customFormat="1" x14ac:dyDescent="0.2"/>
    <row r="831" s="161" customFormat="1" x14ac:dyDescent="0.2"/>
    <row r="832" s="161" customFormat="1" x14ac:dyDescent="0.2"/>
    <row r="833" s="161" customFormat="1" x14ac:dyDescent="0.2"/>
    <row r="834" s="161" customFormat="1" x14ac:dyDescent="0.2"/>
    <row r="835" s="161" customFormat="1" x14ac:dyDescent="0.2"/>
    <row r="836" s="161" customFormat="1" x14ac:dyDescent="0.2"/>
    <row r="837" s="161" customFormat="1" x14ac:dyDescent="0.2"/>
    <row r="838" s="161" customFormat="1" x14ac:dyDescent="0.2"/>
    <row r="839" s="161" customFormat="1" x14ac:dyDescent="0.2"/>
    <row r="840" s="161" customFormat="1" x14ac:dyDescent="0.2"/>
    <row r="841" s="161" customFormat="1" x14ac:dyDescent="0.2"/>
    <row r="842" s="161" customFormat="1" x14ac:dyDescent="0.2"/>
    <row r="843" s="161" customFormat="1" x14ac:dyDescent="0.2"/>
    <row r="844" s="161" customFormat="1" x14ac:dyDescent="0.2"/>
    <row r="845" s="161" customFormat="1" x14ac:dyDescent="0.2"/>
    <row r="846" s="161" customFormat="1" x14ac:dyDescent="0.2"/>
    <row r="847" s="161" customFormat="1" x14ac:dyDescent="0.2"/>
    <row r="848" s="161" customFormat="1" x14ac:dyDescent="0.2"/>
    <row r="849" s="161" customFormat="1" x14ac:dyDescent="0.2"/>
    <row r="850" s="161" customFormat="1" x14ac:dyDescent="0.2"/>
    <row r="851" s="161" customFormat="1" x14ac:dyDescent="0.2"/>
    <row r="852" s="161" customFormat="1" x14ac:dyDescent="0.2"/>
    <row r="853" s="161" customFormat="1" x14ac:dyDescent="0.2"/>
    <row r="854" s="161" customFormat="1" x14ac:dyDescent="0.2"/>
    <row r="855" s="161" customFormat="1" x14ac:dyDescent="0.2"/>
    <row r="856" s="161" customFormat="1" x14ac:dyDescent="0.2"/>
    <row r="857" s="161" customFormat="1" x14ac:dyDescent="0.2"/>
    <row r="858" s="161" customFormat="1" x14ac:dyDescent="0.2"/>
    <row r="859" s="161" customFormat="1" x14ac:dyDescent="0.2"/>
    <row r="860" s="161" customFormat="1" x14ac:dyDescent="0.2"/>
    <row r="861" s="161" customFormat="1" x14ac:dyDescent="0.2"/>
    <row r="862" s="161" customFormat="1" x14ac:dyDescent="0.2"/>
    <row r="863" s="161" customFormat="1" x14ac:dyDescent="0.2"/>
    <row r="864" s="161" customFormat="1" x14ac:dyDescent="0.2"/>
    <row r="865" s="161" customFormat="1" x14ac:dyDescent="0.2"/>
    <row r="866" s="161" customFormat="1" x14ac:dyDescent="0.2"/>
    <row r="867" s="161" customFormat="1" x14ac:dyDescent="0.2"/>
    <row r="868" s="161" customFormat="1" x14ac:dyDescent="0.2"/>
    <row r="869" s="161" customFormat="1" x14ac:dyDescent="0.2"/>
    <row r="870" s="161" customFormat="1" x14ac:dyDescent="0.2"/>
    <row r="871" s="161" customFormat="1" x14ac:dyDescent="0.2"/>
    <row r="872" s="161" customFormat="1" x14ac:dyDescent="0.2"/>
    <row r="873" s="161" customFormat="1" x14ac:dyDescent="0.2"/>
    <row r="874" s="161" customFormat="1" x14ac:dyDescent="0.2"/>
    <row r="875" s="161" customFormat="1" x14ac:dyDescent="0.2"/>
    <row r="876" s="161" customFormat="1" x14ac:dyDescent="0.2"/>
    <row r="877" s="161" customFormat="1" x14ac:dyDescent="0.2"/>
    <row r="878" s="161" customFormat="1" x14ac:dyDescent="0.2"/>
    <row r="879" s="161" customFormat="1" x14ac:dyDescent="0.2"/>
    <row r="880" s="161" customFormat="1" x14ac:dyDescent="0.2"/>
    <row r="881" s="161" customFormat="1" x14ac:dyDescent="0.2"/>
    <row r="882" s="161" customFormat="1" x14ac:dyDescent="0.2"/>
    <row r="883" s="161" customFormat="1" x14ac:dyDescent="0.2"/>
    <row r="884" s="161" customFormat="1" x14ac:dyDescent="0.2"/>
    <row r="885" s="161" customFormat="1" x14ac:dyDescent="0.2"/>
    <row r="886" s="161" customFormat="1" x14ac:dyDescent="0.2"/>
    <row r="887" s="161" customFormat="1" x14ac:dyDescent="0.2"/>
    <row r="888" s="161" customFormat="1" x14ac:dyDescent="0.2"/>
    <row r="889" s="161" customFormat="1" x14ac:dyDescent="0.2"/>
    <row r="890" s="161" customFormat="1" x14ac:dyDescent="0.2"/>
    <row r="891" s="161" customFormat="1" x14ac:dyDescent="0.2"/>
    <row r="892" s="161" customFormat="1" x14ac:dyDescent="0.2"/>
    <row r="893" s="161" customFormat="1" x14ac:dyDescent="0.2"/>
    <row r="894" s="161" customFormat="1" x14ac:dyDescent="0.2"/>
    <row r="895" s="161" customFormat="1" x14ac:dyDescent="0.2"/>
    <row r="896" s="161" customFormat="1" x14ac:dyDescent="0.2"/>
    <row r="897" s="161" customFormat="1" x14ac:dyDescent="0.2"/>
    <row r="898" s="161" customFormat="1" x14ac:dyDescent="0.2"/>
    <row r="899" s="161" customFormat="1" x14ac:dyDescent="0.2"/>
    <row r="900" s="161" customFormat="1" x14ac:dyDescent="0.2"/>
    <row r="901" s="161" customFormat="1" x14ac:dyDescent="0.2"/>
    <row r="902" s="161" customFormat="1" x14ac:dyDescent="0.2"/>
  </sheetData>
  <sheetProtection formatCells="0"/>
  <mergeCells count="9">
    <mergeCell ref="D23:E29"/>
    <mergeCell ref="I26:K26"/>
    <mergeCell ref="D30:E34"/>
    <mergeCell ref="D35:E38"/>
    <mergeCell ref="D6:H7"/>
    <mergeCell ref="D8:H8"/>
    <mergeCell ref="D14:E20"/>
    <mergeCell ref="D21:E22"/>
    <mergeCell ref="I21:K21"/>
  </mergeCells>
  <dataValidations count="2">
    <dataValidation type="list" allowBlank="1" showInputMessage="1" showErrorMessage="1" sqref="H11:L11" xr:uid="{B843487D-BCFC-4333-BF91-6B6DD58E9B39}">
      <formula1>PHPP_Flaechen_Liste_Bauteile</formula1>
    </dataValidation>
    <dataValidation type="list" showInputMessage="1" showErrorMessage="1" sqref="H19:L19" xr:uid="{226D1EEF-5BD4-492F-A881-78C70276C4D7}">
      <formula1>$X$78:$X$82</formula1>
    </dataValidation>
  </dataValidations>
  <printOptions horizontalCentered="1"/>
  <pageMargins left="0.59055118110236227" right="0.59055118110236227" top="0.78740157480314965" bottom="0.78740157480314965" header="0.31496062992125984" footer="0.31496062992125984"/>
  <pageSetup paperSize="9" scale="44" orientation="landscape" horizontalDpi="4294967293" r:id="rId1"/>
  <headerFooter alignWithMargins="0">
    <oddFooter>&amp;LPHPP &amp;A&amp;R&amp;F</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701B-883D-45FA-AB5F-297877B55FB4}">
  <sheetPr>
    <tabColor rgb="FF00B050"/>
  </sheetPr>
  <dimension ref="A1:A6"/>
  <sheetViews>
    <sheetView view="pageBreakPreview" zoomScaleNormal="100" zoomScaleSheetLayoutView="100" workbookViewId="0">
      <selection activeCell="O2" sqref="O2"/>
    </sheetView>
  </sheetViews>
  <sheetFormatPr defaultRowHeight="15" x14ac:dyDescent="0.25"/>
  <cols>
    <col min="1" max="1" width="76" customWidth="1"/>
  </cols>
  <sheetData>
    <row r="1" spans="1:1" ht="25.15" customHeight="1" x14ac:dyDescent="0.25">
      <c r="A1" s="74" t="s">
        <v>165</v>
      </c>
    </row>
    <row r="2" spans="1:1" ht="409.6" customHeight="1" x14ac:dyDescent="0.25">
      <c r="A2" s="128" t="s">
        <v>164</v>
      </c>
    </row>
    <row r="3" spans="1:1" x14ac:dyDescent="0.25">
      <c r="A3" s="128"/>
    </row>
    <row r="4" spans="1:1" x14ac:dyDescent="0.25">
      <c r="A4" s="128"/>
    </row>
    <row r="5" spans="1:1" x14ac:dyDescent="0.25">
      <c r="A5" s="128"/>
    </row>
    <row r="6" spans="1:1" x14ac:dyDescent="0.25">
      <c r="A6" s="12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F304"/>
  <sheetViews>
    <sheetView showGridLines="0" view="pageBreakPreview" topLeftCell="A18" zoomScale="112" zoomScaleNormal="100" zoomScaleSheetLayoutView="112" workbookViewId="0">
      <selection activeCell="B29" sqref="B29"/>
    </sheetView>
  </sheetViews>
  <sheetFormatPr defaultColWidth="9.28515625" defaultRowHeight="15" x14ac:dyDescent="0.25"/>
  <cols>
    <col min="1" max="1" width="5.28515625" style="5" customWidth="1"/>
    <col min="2" max="2" width="82.5703125" style="1" customWidth="1"/>
    <col min="3" max="3" width="33" style="1" customWidth="1"/>
    <col min="4" max="16384" width="9.28515625" style="1"/>
  </cols>
  <sheetData>
    <row r="1" spans="1:6" s="10" customFormat="1" ht="18.75" x14ac:dyDescent="0.25">
      <c r="A1" s="74" t="s">
        <v>69</v>
      </c>
      <c r="B1" s="136"/>
      <c r="C1" s="136"/>
    </row>
    <row r="2" spans="1:6" s="82" customFormat="1" ht="12" x14ac:dyDescent="0.25">
      <c r="A2" s="140"/>
      <c r="B2" s="141" t="s">
        <v>1</v>
      </c>
    </row>
    <row r="3" spans="1:6" s="82" customFormat="1" ht="12" x14ac:dyDescent="0.25">
      <c r="A3" s="142"/>
      <c r="B3" s="84" t="s">
        <v>466</v>
      </c>
    </row>
    <row r="4" spans="1:6" s="82" customFormat="1" ht="12" x14ac:dyDescent="0.25">
      <c r="A4" s="140"/>
      <c r="B4" s="84" t="s">
        <v>152</v>
      </c>
    </row>
    <row r="5" spans="1:6" s="82" customFormat="1" ht="12" x14ac:dyDescent="0.2">
      <c r="A5" s="140"/>
      <c r="B5" s="84" t="s">
        <v>423</v>
      </c>
      <c r="C5" s="88"/>
    </row>
    <row r="6" spans="1:6" s="144" customFormat="1" ht="12" x14ac:dyDescent="0.25">
      <c r="A6" s="143"/>
      <c r="B6" s="92"/>
      <c r="C6" s="92"/>
    </row>
    <row r="7" spans="1:6" s="144" customFormat="1" ht="12" x14ac:dyDescent="0.25">
      <c r="A7" s="143"/>
      <c r="B7" s="92"/>
      <c r="C7" s="95" t="s">
        <v>76</v>
      </c>
    </row>
    <row r="8" spans="1:6" s="82" customFormat="1" ht="24" x14ac:dyDescent="0.25">
      <c r="A8" s="367" t="s">
        <v>13</v>
      </c>
      <c r="B8" s="145" t="s">
        <v>175</v>
      </c>
      <c r="C8" s="153"/>
    </row>
    <row r="9" spans="1:6" s="82" customFormat="1" ht="24" x14ac:dyDescent="0.25">
      <c r="A9" s="368"/>
      <c r="B9" s="145" t="s">
        <v>176</v>
      </c>
      <c r="C9" s="153"/>
    </row>
    <row r="10" spans="1:6" s="82" customFormat="1" ht="24" x14ac:dyDescent="0.25">
      <c r="A10" s="368"/>
      <c r="B10" s="145" t="s">
        <v>456</v>
      </c>
      <c r="C10" s="348" t="s">
        <v>419</v>
      </c>
      <c r="F10" s="146"/>
    </row>
    <row r="11" spans="1:6" s="82" customFormat="1" ht="24" x14ac:dyDescent="0.25">
      <c r="A11" s="368"/>
      <c r="B11" s="145" t="s">
        <v>457</v>
      </c>
      <c r="C11" s="348" t="s">
        <v>419</v>
      </c>
    </row>
    <row r="12" spans="1:6" s="82" customFormat="1" ht="24" x14ac:dyDescent="0.25">
      <c r="A12" s="368"/>
      <c r="B12" s="145" t="s">
        <v>459</v>
      </c>
      <c r="C12" s="348" t="s">
        <v>419</v>
      </c>
    </row>
    <row r="13" spans="1:6" s="82" customFormat="1" ht="24" x14ac:dyDescent="0.25">
      <c r="A13" s="368"/>
      <c r="B13" s="145" t="s">
        <v>458</v>
      </c>
      <c r="C13" s="348" t="s">
        <v>419</v>
      </c>
    </row>
    <row r="14" spans="1:6" s="82" customFormat="1" ht="36" x14ac:dyDescent="0.25">
      <c r="A14" s="368"/>
      <c r="B14" s="145" t="s">
        <v>484</v>
      </c>
      <c r="C14" s="348" t="s">
        <v>419</v>
      </c>
    </row>
    <row r="15" spans="1:6" s="82" customFormat="1" ht="24" x14ac:dyDescent="0.25">
      <c r="A15" s="369"/>
      <c r="B15" s="145" t="s">
        <v>177</v>
      </c>
      <c r="C15" s="348" t="s">
        <v>419</v>
      </c>
    </row>
    <row r="16" spans="1:6" s="82" customFormat="1" ht="24" x14ac:dyDescent="0.25">
      <c r="A16" s="367" t="s">
        <v>24</v>
      </c>
      <c r="B16" s="145" t="s">
        <v>178</v>
      </c>
      <c r="C16" s="153"/>
    </row>
    <row r="17" spans="1:3" s="82" customFormat="1" ht="24" x14ac:dyDescent="0.25">
      <c r="A17" s="368"/>
      <c r="B17" s="145" t="s">
        <v>179</v>
      </c>
      <c r="C17" s="153"/>
    </row>
    <row r="18" spans="1:3" s="82" customFormat="1" ht="36" x14ac:dyDescent="0.25">
      <c r="A18" s="368"/>
      <c r="B18" s="145" t="s">
        <v>460</v>
      </c>
      <c r="C18" s="153"/>
    </row>
    <row r="19" spans="1:3" s="82" customFormat="1" ht="24" x14ac:dyDescent="0.25">
      <c r="A19" s="368"/>
      <c r="B19" s="145" t="s">
        <v>420</v>
      </c>
      <c r="C19" s="348" t="s">
        <v>419</v>
      </c>
    </row>
    <row r="20" spans="1:3" s="82" customFormat="1" ht="12" x14ac:dyDescent="0.25">
      <c r="A20" s="368"/>
      <c r="B20" s="145" t="s">
        <v>56</v>
      </c>
      <c r="C20" s="153"/>
    </row>
    <row r="21" spans="1:3" s="82" customFormat="1" ht="24" x14ac:dyDescent="0.25">
      <c r="A21" s="368"/>
      <c r="B21" s="145" t="s">
        <v>180</v>
      </c>
      <c r="C21" s="153"/>
    </row>
    <row r="22" spans="1:3" s="82" customFormat="1" ht="24" x14ac:dyDescent="0.25">
      <c r="A22" s="368"/>
      <c r="B22" s="145" t="s">
        <v>181</v>
      </c>
      <c r="C22" s="153"/>
    </row>
    <row r="23" spans="1:3" s="82" customFormat="1" ht="24" x14ac:dyDescent="0.25">
      <c r="A23" s="368"/>
      <c r="B23" s="145" t="s">
        <v>182</v>
      </c>
      <c r="C23" s="153"/>
    </row>
    <row r="24" spans="1:3" s="82" customFormat="1" ht="24" x14ac:dyDescent="0.25">
      <c r="A24" s="369"/>
      <c r="B24" s="145" t="s">
        <v>183</v>
      </c>
      <c r="C24" s="153"/>
    </row>
    <row r="25" spans="1:3" s="82" customFormat="1" ht="66.75" customHeight="1" x14ac:dyDescent="0.25">
      <c r="A25" s="147" t="s">
        <v>32</v>
      </c>
      <c r="B25" s="145" t="s">
        <v>184</v>
      </c>
      <c r="C25" s="153"/>
    </row>
    <row r="26" spans="1:3" s="82" customFormat="1" ht="37.5" x14ac:dyDescent="0.25">
      <c r="A26" s="147" t="s">
        <v>57</v>
      </c>
      <c r="B26" s="145" t="s">
        <v>461</v>
      </c>
      <c r="C26" s="153"/>
    </row>
    <row r="27" spans="1:3" s="82" customFormat="1" ht="36" x14ac:dyDescent="0.25">
      <c r="A27" s="367" t="s">
        <v>58</v>
      </c>
      <c r="B27" s="145" t="s">
        <v>462</v>
      </c>
      <c r="C27" s="153"/>
    </row>
    <row r="28" spans="1:3" s="82" customFormat="1" ht="36" x14ac:dyDescent="0.25">
      <c r="A28" s="368"/>
      <c r="B28" s="145" t="s">
        <v>463</v>
      </c>
      <c r="C28" s="153"/>
    </row>
    <row r="29" spans="1:3" s="82" customFormat="1" ht="36" x14ac:dyDescent="0.25">
      <c r="A29" s="368"/>
      <c r="B29" s="145" t="s">
        <v>464</v>
      </c>
      <c r="C29" s="153"/>
    </row>
    <row r="30" spans="1:3" s="82" customFormat="1" ht="24" x14ac:dyDescent="0.25">
      <c r="A30" s="368"/>
      <c r="B30" s="145" t="s">
        <v>185</v>
      </c>
      <c r="C30" s="153"/>
    </row>
    <row r="31" spans="1:3" s="82" customFormat="1" ht="24" x14ac:dyDescent="0.25">
      <c r="A31" s="367" t="s">
        <v>59</v>
      </c>
      <c r="B31" s="145" t="s">
        <v>186</v>
      </c>
      <c r="C31" s="153"/>
    </row>
    <row r="32" spans="1:3" s="82" customFormat="1" ht="24" x14ac:dyDescent="0.25">
      <c r="A32" s="368"/>
      <c r="B32" s="145" t="s">
        <v>465</v>
      </c>
      <c r="C32" s="348" t="s">
        <v>419</v>
      </c>
    </row>
    <row r="33" spans="1:3" s="82" customFormat="1" ht="12" x14ac:dyDescent="0.25">
      <c r="A33" s="116"/>
      <c r="B33" s="148"/>
      <c r="C33" s="149"/>
    </row>
    <row r="34" spans="1:3" s="151" customFormat="1" ht="12" x14ac:dyDescent="0.25">
      <c r="A34" s="137"/>
      <c r="B34" s="138"/>
      <c r="C34" s="150"/>
    </row>
    <row r="35" spans="1:3" s="82" customFormat="1" ht="12" x14ac:dyDescent="0.25">
      <c r="A35" s="116"/>
      <c r="B35" s="148"/>
      <c r="C35" s="149"/>
    </row>
    <row r="36" spans="1:3" s="82" customFormat="1" ht="12" x14ac:dyDescent="0.25">
      <c r="A36" s="116"/>
      <c r="B36" s="148"/>
      <c r="C36" s="149"/>
    </row>
    <row r="37" spans="1:3" s="82" customFormat="1" ht="12" x14ac:dyDescent="0.25">
      <c r="A37" s="116"/>
      <c r="B37" s="148"/>
      <c r="C37" s="149"/>
    </row>
    <row r="38" spans="1:3" s="82" customFormat="1" ht="12" x14ac:dyDescent="0.25">
      <c r="A38" s="116"/>
      <c r="B38" s="148"/>
      <c r="C38" s="149"/>
    </row>
    <row r="39" spans="1:3" s="82" customFormat="1" ht="12" x14ac:dyDescent="0.25">
      <c r="A39" s="140"/>
      <c r="C39" s="152"/>
    </row>
    <row r="40" spans="1:3" s="82" customFormat="1" ht="12" x14ac:dyDescent="0.25">
      <c r="A40" s="140"/>
      <c r="C40" s="152"/>
    </row>
    <row r="41" spans="1:3" s="82" customFormat="1" ht="12" x14ac:dyDescent="0.25">
      <c r="A41" s="140"/>
      <c r="C41" s="152"/>
    </row>
    <row r="42" spans="1:3" s="82" customFormat="1" ht="12" x14ac:dyDescent="0.25">
      <c r="A42" s="140"/>
      <c r="C42" s="152"/>
    </row>
    <row r="43" spans="1:3" s="82" customFormat="1" ht="12" x14ac:dyDescent="0.25">
      <c r="A43" s="140"/>
      <c r="C43" s="152"/>
    </row>
    <row r="44" spans="1:3" s="82" customFormat="1" ht="12" x14ac:dyDescent="0.25">
      <c r="A44" s="140"/>
      <c r="C44" s="152"/>
    </row>
    <row r="45" spans="1:3" s="82" customFormat="1" ht="12" x14ac:dyDescent="0.25">
      <c r="A45" s="140"/>
      <c r="C45" s="152"/>
    </row>
    <row r="46" spans="1:3" s="82" customFormat="1" ht="12" x14ac:dyDescent="0.25">
      <c r="A46" s="140"/>
      <c r="C46" s="152"/>
    </row>
    <row r="47" spans="1:3" s="82" customFormat="1" ht="12" x14ac:dyDescent="0.25">
      <c r="A47" s="140"/>
      <c r="C47" s="152"/>
    </row>
    <row r="48" spans="1:3" s="82" customFormat="1" ht="12" x14ac:dyDescent="0.25">
      <c r="A48" s="140"/>
      <c r="C48" s="152"/>
    </row>
    <row r="49" spans="1:3" s="82" customFormat="1" ht="12" x14ac:dyDescent="0.25">
      <c r="A49" s="140"/>
      <c r="C49" s="152"/>
    </row>
    <row r="50" spans="1:3" x14ac:dyDescent="0.25">
      <c r="C50" s="4"/>
    </row>
    <row r="51" spans="1:3" x14ac:dyDescent="0.25">
      <c r="C51" s="4"/>
    </row>
    <row r="52" spans="1:3" x14ac:dyDescent="0.25">
      <c r="C52" s="4"/>
    </row>
    <row r="53" spans="1:3" x14ac:dyDescent="0.25">
      <c r="C53" s="4"/>
    </row>
    <row r="54" spans="1:3" x14ac:dyDescent="0.25">
      <c r="C54" s="4"/>
    </row>
    <row r="55" spans="1:3" x14ac:dyDescent="0.25">
      <c r="C55" s="4"/>
    </row>
    <row r="56" spans="1:3" x14ac:dyDescent="0.25">
      <c r="C56" s="4"/>
    </row>
    <row r="57" spans="1:3" x14ac:dyDescent="0.25">
      <c r="C57" s="4"/>
    </row>
    <row r="58" spans="1:3" x14ac:dyDescent="0.25">
      <c r="C58" s="4"/>
    </row>
    <row r="59" spans="1:3" x14ac:dyDescent="0.25">
      <c r="C59" s="4"/>
    </row>
    <row r="60" spans="1:3" x14ac:dyDescent="0.25">
      <c r="C60" s="4"/>
    </row>
    <row r="61" spans="1:3" x14ac:dyDescent="0.25">
      <c r="C61" s="4"/>
    </row>
    <row r="62" spans="1:3" x14ac:dyDescent="0.25">
      <c r="C62" s="4"/>
    </row>
    <row r="63" spans="1:3" x14ac:dyDescent="0.25">
      <c r="C63" s="4"/>
    </row>
    <row r="64" spans="1:3" x14ac:dyDescent="0.25">
      <c r="C64" s="4"/>
    </row>
    <row r="65" spans="3:3" x14ac:dyDescent="0.25">
      <c r="C65" s="4"/>
    </row>
    <row r="66" spans="3:3" x14ac:dyDescent="0.25">
      <c r="C66" s="4"/>
    </row>
    <row r="67" spans="3:3" x14ac:dyDescent="0.25">
      <c r="C67" s="4"/>
    </row>
    <row r="68" spans="3:3" x14ac:dyDescent="0.25">
      <c r="C68" s="4"/>
    </row>
    <row r="69" spans="3:3" x14ac:dyDescent="0.25">
      <c r="C69" s="4"/>
    </row>
    <row r="70" spans="3:3" x14ac:dyDescent="0.25">
      <c r="C70" s="4"/>
    </row>
    <row r="71" spans="3:3" x14ac:dyDescent="0.25">
      <c r="C71" s="4"/>
    </row>
    <row r="72" spans="3:3" x14ac:dyDescent="0.25">
      <c r="C72" s="4"/>
    </row>
    <row r="73" spans="3:3" x14ac:dyDescent="0.25">
      <c r="C73" s="4"/>
    </row>
    <row r="74" spans="3:3" x14ac:dyDescent="0.25">
      <c r="C74" s="4"/>
    </row>
    <row r="75" spans="3:3" x14ac:dyDescent="0.25">
      <c r="C75" s="4"/>
    </row>
    <row r="76" spans="3:3" x14ac:dyDescent="0.25">
      <c r="C76" s="4"/>
    </row>
    <row r="77" spans="3:3" x14ac:dyDescent="0.25">
      <c r="C77" s="4"/>
    </row>
    <row r="78" spans="3:3" x14ac:dyDescent="0.25">
      <c r="C78" s="4"/>
    </row>
    <row r="79" spans="3:3" x14ac:dyDescent="0.25">
      <c r="C79" s="4"/>
    </row>
    <row r="80" spans="3:3" x14ac:dyDescent="0.25">
      <c r="C80" s="4"/>
    </row>
    <row r="81" spans="3:3" x14ac:dyDescent="0.25">
      <c r="C81" s="4"/>
    </row>
    <row r="82" spans="3:3" x14ac:dyDescent="0.25">
      <c r="C82" s="4"/>
    </row>
    <row r="83" spans="3:3" x14ac:dyDescent="0.25">
      <c r="C83" s="4"/>
    </row>
    <row r="84" spans="3:3" x14ac:dyDescent="0.25">
      <c r="C84" s="4"/>
    </row>
    <row r="85" spans="3:3" x14ac:dyDescent="0.25">
      <c r="C85" s="4"/>
    </row>
    <row r="86" spans="3:3" x14ac:dyDescent="0.25">
      <c r="C86" s="4"/>
    </row>
    <row r="87" spans="3:3" x14ac:dyDescent="0.25">
      <c r="C87" s="4"/>
    </row>
    <row r="88" spans="3:3" x14ac:dyDescent="0.25">
      <c r="C88" s="4"/>
    </row>
    <row r="89" spans="3:3" x14ac:dyDescent="0.25">
      <c r="C89" s="4"/>
    </row>
    <row r="90" spans="3:3" x14ac:dyDescent="0.25">
      <c r="C90" s="4"/>
    </row>
    <row r="91" spans="3:3" x14ac:dyDescent="0.25">
      <c r="C91" s="4"/>
    </row>
    <row r="92" spans="3:3" x14ac:dyDescent="0.25">
      <c r="C92" s="4"/>
    </row>
    <row r="93" spans="3:3" x14ac:dyDescent="0.25">
      <c r="C93" s="4"/>
    </row>
    <row r="94" spans="3:3" x14ac:dyDescent="0.25">
      <c r="C94" s="4"/>
    </row>
    <row r="95" spans="3:3" x14ac:dyDescent="0.25">
      <c r="C95" s="4"/>
    </row>
    <row r="96" spans="3:3" x14ac:dyDescent="0.25">
      <c r="C96" s="4"/>
    </row>
    <row r="97" spans="3:3" x14ac:dyDescent="0.25">
      <c r="C97" s="4"/>
    </row>
    <row r="98" spans="3:3" x14ac:dyDescent="0.25">
      <c r="C98" s="4"/>
    </row>
    <row r="99" spans="3:3" x14ac:dyDescent="0.25">
      <c r="C99" s="4"/>
    </row>
    <row r="100" spans="3:3" x14ac:dyDescent="0.25">
      <c r="C100" s="4"/>
    </row>
    <row r="101" spans="3:3" x14ac:dyDescent="0.25">
      <c r="C101" s="4"/>
    </row>
    <row r="102" spans="3:3" x14ac:dyDescent="0.25">
      <c r="C102" s="4"/>
    </row>
    <row r="103" spans="3:3" x14ac:dyDescent="0.25">
      <c r="C103" s="4"/>
    </row>
    <row r="104" spans="3:3" x14ac:dyDescent="0.25">
      <c r="C104" s="4"/>
    </row>
    <row r="105" spans="3:3" x14ac:dyDescent="0.25">
      <c r="C105" s="4"/>
    </row>
    <row r="106" spans="3:3" x14ac:dyDescent="0.25">
      <c r="C106" s="4"/>
    </row>
    <row r="107" spans="3:3" x14ac:dyDescent="0.25">
      <c r="C107" s="4"/>
    </row>
    <row r="108" spans="3:3" x14ac:dyDescent="0.25">
      <c r="C108" s="4"/>
    </row>
    <row r="109" spans="3:3" x14ac:dyDescent="0.25">
      <c r="C109" s="4"/>
    </row>
    <row r="110" spans="3:3" x14ac:dyDescent="0.25">
      <c r="C110" s="4"/>
    </row>
    <row r="111" spans="3:3" x14ac:dyDescent="0.25">
      <c r="C111" s="4"/>
    </row>
    <row r="112" spans="3:3" x14ac:dyDescent="0.25">
      <c r="C112" s="4"/>
    </row>
    <row r="113" spans="3:3" x14ac:dyDescent="0.25">
      <c r="C113" s="4"/>
    </row>
    <row r="114" spans="3:3" x14ac:dyDescent="0.25">
      <c r="C114" s="4"/>
    </row>
    <row r="115" spans="3:3" x14ac:dyDescent="0.25">
      <c r="C115" s="4"/>
    </row>
    <row r="116" spans="3:3" x14ac:dyDescent="0.25">
      <c r="C116" s="4"/>
    </row>
    <row r="117" spans="3:3" x14ac:dyDescent="0.25">
      <c r="C117" s="4"/>
    </row>
    <row r="118" spans="3:3" x14ac:dyDescent="0.25">
      <c r="C118" s="4"/>
    </row>
    <row r="119" spans="3:3" x14ac:dyDescent="0.25">
      <c r="C119" s="4"/>
    </row>
    <row r="120" spans="3:3" x14ac:dyDescent="0.25">
      <c r="C120" s="4"/>
    </row>
    <row r="121" spans="3:3" x14ac:dyDescent="0.25">
      <c r="C121" s="4"/>
    </row>
    <row r="122" spans="3:3" x14ac:dyDescent="0.25">
      <c r="C122" s="4"/>
    </row>
    <row r="123" spans="3:3" x14ac:dyDescent="0.25">
      <c r="C123" s="4"/>
    </row>
    <row r="124" spans="3:3" x14ac:dyDescent="0.25">
      <c r="C124" s="4"/>
    </row>
    <row r="125" spans="3:3" x14ac:dyDescent="0.25">
      <c r="C125" s="4"/>
    </row>
    <row r="126" spans="3:3" x14ac:dyDescent="0.25">
      <c r="C126" s="4"/>
    </row>
    <row r="127" spans="3:3" x14ac:dyDescent="0.25">
      <c r="C127" s="4"/>
    </row>
    <row r="128" spans="3:3" x14ac:dyDescent="0.25">
      <c r="C128" s="4"/>
    </row>
    <row r="129" spans="3:3" x14ac:dyDescent="0.25">
      <c r="C129" s="4"/>
    </row>
    <row r="130" spans="3:3" x14ac:dyDescent="0.25">
      <c r="C130" s="4"/>
    </row>
    <row r="131" spans="3:3" x14ac:dyDescent="0.25">
      <c r="C131" s="4"/>
    </row>
    <row r="132" spans="3:3" x14ac:dyDescent="0.25">
      <c r="C132" s="4"/>
    </row>
    <row r="133" spans="3:3" x14ac:dyDescent="0.25">
      <c r="C133" s="4"/>
    </row>
    <row r="134" spans="3:3" x14ac:dyDescent="0.25">
      <c r="C134" s="4"/>
    </row>
    <row r="135" spans="3:3" x14ac:dyDescent="0.25">
      <c r="C135" s="4"/>
    </row>
    <row r="136" spans="3:3" x14ac:dyDescent="0.25">
      <c r="C136" s="4"/>
    </row>
    <row r="137" spans="3:3" x14ac:dyDescent="0.25">
      <c r="C137" s="4"/>
    </row>
    <row r="138" spans="3:3" x14ac:dyDescent="0.25">
      <c r="C138" s="4"/>
    </row>
    <row r="139" spans="3:3" x14ac:dyDescent="0.25">
      <c r="C139" s="4"/>
    </row>
    <row r="140" spans="3:3" x14ac:dyDescent="0.25">
      <c r="C140" s="4"/>
    </row>
    <row r="141" spans="3:3" x14ac:dyDescent="0.25">
      <c r="C141" s="4"/>
    </row>
    <row r="142" spans="3:3" x14ac:dyDescent="0.25">
      <c r="C142" s="4"/>
    </row>
    <row r="143" spans="3:3" x14ac:dyDescent="0.25">
      <c r="C143" s="4"/>
    </row>
    <row r="144" spans="3:3" x14ac:dyDescent="0.25">
      <c r="C144" s="4"/>
    </row>
    <row r="145" spans="3:3" x14ac:dyDescent="0.25">
      <c r="C145" s="4"/>
    </row>
    <row r="146" spans="3:3" x14ac:dyDescent="0.25">
      <c r="C146" s="4"/>
    </row>
    <row r="147" spans="3:3" x14ac:dyDescent="0.25">
      <c r="C147" s="4"/>
    </row>
    <row r="148" spans="3:3" x14ac:dyDescent="0.25">
      <c r="C148" s="4"/>
    </row>
    <row r="149" spans="3:3" x14ac:dyDescent="0.25">
      <c r="C149" s="4"/>
    </row>
    <row r="150" spans="3:3" x14ac:dyDescent="0.25">
      <c r="C150" s="4"/>
    </row>
    <row r="151" spans="3:3" x14ac:dyDescent="0.25">
      <c r="C151" s="4"/>
    </row>
    <row r="152" spans="3:3" x14ac:dyDescent="0.25">
      <c r="C152" s="4"/>
    </row>
    <row r="153" spans="3:3" x14ac:dyDescent="0.25">
      <c r="C153" s="4"/>
    </row>
    <row r="154" spans="3:3" x14ac:dyDescent="0.25">
      <c r="C154" s="4"/>
    </row>
    <row r="155" spans="3:3" x14ac:dyDescent="0.25">
      <c r="C155" s="4"/>
    </row>
    <row r="156" spans="3:3" x14ac:dyDescent="0.25">
      <c r="C156" s="4"/>
    </row>
    <row r="157" spans="3:3" x14ac:dyDescent="0.25">
      <c r="C157" s="4"/>
    </row>
    <row r="158" spans="3:3" x14ac:dyDescent="0.25">
      <c r="C158" s="4"/>
    </row>
    <row r="159" spans="3:3" x14ac:dyDescent="0.25">
      <c r="C159" s="4"/>
    </row>
    <row r="160" spans="3:3" x14ac:dyDescent="0.25">
      <c r="C160" s="4"/>
    </row>
    <row r="161" spans="3:3" x14ac:dyDescent="0.25">
      <c r="C161" s="4"/>
    </row>
    <row r="162" spans="3:3" x14ac:dyDescent="0.25">
      <c r="C162" s="4"/>
    </row>
    <row r="163" spans="3:3" x14ac:dyDescent="0.25">
      <c r="C163" s="4"/>
    </row>
    <row r="164" spans="3:3" x14ac:dyDescent="0.25">
      <c r="C164" s="4"/>
    </row>
    <row r="165" spans="3:3" x14ac:dyDescent="0.25">
      <c r="C165" s="4"/>
    </row>
    <row r="166" spans="3:3" x14ac:dyDescent="0.25">
      <c r="C166" s="4"/>
    </row>
    <row r="167" spans="3:3" x14ac:dyDescent="0.25">
      <c r="C167" s="4"/>
    </row>
    <row r="168" spans="3:3" x14ac:dyDescent="0.25">
      <c r="C168" s="4"/>
    </row>
    <row r="169" spans="3:3" x14ac:dyDescent="0.25">
      <c r="C169" s="4"/>
    </row>
    <row r="170" spans="3:3" x14ac:dyDescent="0.25">
      <c r="C170" s="4"/>
    </row>
    <row r="171" spans="3:3" x14ac:dyDescent="0.25">
      <c r="C171" s="4"/>
    </row>
    <row r="172" spans="3:3" x14ac:dyDescent="0.25">
      <c r="C172" s="4"/>
    </row>
    <row r="173" spans="3:3" x14ac:dyDescent="0.25">
      <c r="C173" s="4"/>
    </row>
    <row r="174" spans="3:3" x14ac:dyDescent="0.25">
      <c r="C174" s="4"/>
    </row>
    <row r="175" spans="3:3" x14ac:dyDescent="0.25">
      <c r="C175" s="4"/>
    </row>
    <row r="176" spans="3:3" x14ac:dyDescent="0.25">
      <c r="C176" s="4"/>
    </row>
    <row r="177" spans="3:3" x14ac:dyDescent="0.25">
      <c r="C177" s="4"/>
    </row>
    <row r="178" spans="3:3" x14ac:dyDescent="0.25">
      <c r="C178" s="4"/>
    </row>
    <row r="179" spans="3:3" x14ac:dyDescent="0.25">
      <c r="C179" s="4"/>
    </row>
    <row r="180" spans="3:3" x14ac:dyDescent="0.25">
      <c r="C180" s="4"/>
    </row>
    <row r="181" spans="3:3" x14ac:dyDescent="0.25">
      <c r="C181" s="4"/>
    </row>
    <row r="182" spans="3:3" x14ac:dyDescent="0.25">
      <c r="C182" s="4"/>
    </row>
    <row r="183" spans="3:3" x14ac:dyDescent="0.25">
      <c r="C183" s="4"/>
    </row>
    <row r="184" spans="3:3" x14ac:dyDescent="0.25">
      <c r="C184" s="4"/>
    </row>
    <row r="185" spans="3:3" x14ac:dyDescent="0.25">
      <c r="C185" s="4"/>
    </row>
    <row r="186" spans="3:3" x14ac:dyDescent="0.25">
      <c r="C186" s="4"/>
    </row>
    <row r="187" spans="3:3" x14ac:dyDescent="0.25">
      <c r="C187" s="4"/>
    </row>
    <row r="188" spans="3:3" x14ac:dyDescent="0.25">
      <c r="C188" s="4"/>
    </row>
    <row r="189" spans="3:3" x14ac:dyDescent="0.25">
      <c r="C189" s="4"/>
    </row>
    <row r="190" spans="3:3" x14ac:dyDescent="0.25">
      <c r="C190" s="4"/>
    </row>
    <row r="191" spans="3:3" x14ac:dyDescent="0.25">
      <c r="C191" s="4"/>
    </row>
    <row r="192" spans="3:3" x14ac:dyDescent="0.25">
      <c r="C192" s="4"/>
    </row>
    <row r="193" spans="3:3" x14ac:dyDescent="0.25">
      <c r="C193" s="4"/>
    </row>
    <row r="194" spans="3:3" x14ac:dyDescent="0.25">
      <c r="C194" s="4"/>
    </row>
    <row r="195" spans="3:3" x14ac:dyDescent="0.25">
      <c r="C195" s="4"/>
    </row>
    <row r="196" spans="3:3" x14ac:dyDescent="0.25">
      <c r="C196" s="4"/>
    </row>
    <row r="197" spans="3:3" x14ac:dyDescent="0.25">
      <c r="C197" s="4"/>
    </row>
    <row r="198" spans="3:3" x14ac:dyDescent="0.25">
      <c r="C198" s="4"/>
    </row>
    <row r="199" spans="3:3" x14ac:dyDescent="0.25">
      <c r="C199" s="4"/>
    </row>
    <row r="200" spans="3:3" x14ac:dyDescent="0.25">
      <c r="C200" s="4"/>
    </row>
    <row r="201" spans="3:3" x14ac:dyDescent="0.25">
      <c r="C201" s="4"/>
    </row>
    <row r="202" spans="3:3" x14ac:dyDescent="0.25">
      <c r="C202" s="4"/>
    </row>
    <row r="203" spans="3:3" x14ac:dyDescent="0.25">
      <c r="C203" s="4"/>
    </row>
    <row r="204" spans="3:3" x14ac:dyDescent="0.25">
      <c r="C204" s="4"/>
    </row>
    <row r="205" spans="3:3" x14ac:dyDescent="0.25">
      <c r="C205" s="4"/>
    </row>
    <row r="206" spans="3:3" x14ac:dyDescent="0.25">
      <c r="C206" s="4"/>
    </row>
    <row r="207" spans="3:3" x14ac:dyDescent="0.25">
      <c r="C207" s="4"/>
    </row>
    <row r="208" spans="3:3" x14ac:dyDescent="0.25">
      <c r="C208" s="4"/>
    </row>
    <row r="209" spans="3:3" x14ac:dyDescent="0.25">
      <c r="C209" s="4"/>
    </row>
    <row r="210" spans="3:3" x14ac:dyDescent="0.25">
      <c r="C210" s="4"/>
    </row>
    <row r="211" spans="3:3" x14ac:dyDescent="0.25">
      <c r="C211" s="4"/>
    </row>
    <row r="212" spans="3:3" x14ac:dyDescent="0.25">
      <c r="C212" s="4"/>
    </row>
    <row r="213" spans="3:3" x14ac:dyDescent="0.25">
      <c r="C213" s="4"/>
    </row>
    <row r="214" spans="3:3" x14ac:dyDescent="0.25">
      <c r="C214" s="4"/>
    </row>
    <row r="215" spans="3:3" x14ac:dyDescent="0.25">
      <c r="C215" s="4"/>
    </row>
    <row r="216" spans="3:3" x14ac:dyDescent="0.25">
      <c r="C216" s="4"/>
    </row>
    <row r="217" spans="3:3" x14ac:dyDescent="0.25">
      <c r="C217" s="4"/>
    </row>
    <row r="218" spans="3:3" x14ac:dyDescent="0.25">
      <c r="C218" s="4"/>
    </row>
    <row r="219" spans="3:3" x14ac:dyDescent="0.25">
      <c r="C219" s="4"/>
    </row>
    <row r="220" spans="3:3" x14ac:dyDescent="0.25">
      <c r="C220" s="4"/>
    </row>
    <row r="221" spans="3:3" x14ac:dyDescent="0.25">
      <c r="C221" s="4"/>
    </row>
    <row r="222" spans="3:3" x14ac:dyDescent="0.25">
      <c r="C222" s="4"/>
    </row>
    <row r="223" spans="3:3" x14ac:dyDescent="0.25">
      <c r="C223" s="4"/>
    </row>
    <row r="224" spans="3:3" x14ac:dyDescent="0.25">
      <c r="C224" s="4"/>
    </row>
    <row r="225" spans="3:3" x14ac:dyDescent="0.25">
      <c r="C225" s="4"/>
    </row>
    <row r="226" spans="3:3" x14ac:dyDescent="0.25">
      <c r="C226" s="4"/>
    </row>
    <row r="227" spans="3:3" x14ac:dyDescent="0.25">
      <c r="C227" s="4"/>
    </row>
    <row r="228" spans="3:3" x14ac:dyDescent="0.25">
      <c r="C228" s="4"/>
    </row>
    <row r="229" spans="3:3" x14ac:dyDescent="0.25">
      <c r="C229" s="4"/>
    </row>
    <row r="230" spans="3:3" x14ac:dyDescent="0.25">
      <c r="C230" s="4"/>
    </row>
    <row r="231" spans="3:3" x14ac:dyDescent="0.25">
      <c r="C231" s="4"/>
    </row>
    <row r="232" spans="3:3" x14ac:dyDescent="0.25">
      <c r="C232" s="4"/>
    </row>
    <row r="233" spans="3:3" x14ac:dyDescent="0.25">
      <c r="C233" s="4"/>
    </row>
    <row r="234" spans="3:3" x14ac:dyDescent="0.25">
      <c r="C234" s="4"/>
    </row>
    <row r="235" spans="3:3" x14ac:dyDescent="0.25">
      <c r="C235" s="4"/>
    </row>
    <row r="236" spans="3:3" x14ac:dyDescent="0.25">
      <c r="C236" s="4"/>
    </row>
    <row r="237" spans="3:3" x14ac:dyDescent="0.25">
      <c r="C237" s="4"/>
    </row>
    <row r="238" spans="3:3" x14ac:dyDescent="0.25">
      <c r="C238" s="4"/>
    </row>
    <row r="239" spans="3:3" x14ac:dyDescent="0.25">
      <c r="C239" s="4"/>
    </row>
    <row r="240" spans="3:3" x14ac:dyDescent="0.25">
      <c r="C240" s="4"/>
    </row>
    <row r="241" spans="3:3" x14ac:dyDescent="0.25">
      <c r="C241" s="4"/>
    </row>
    <row r="242" spans="3:3" x14ac:dyDescent="0.25">
      <c r="C242" s="4"/>
    </row>
    <row r="243" spans="3:3" x14ac:dyDescent="0.25">
      <c r="C243" s="4"/>
    </row>
    <row r="244" spans="3:3" x14ac:dyDescent="0.25">
      <c r="C244" s="4"/>
    </row>
    <row r="245" spans="3:3" x14ac:dyDescent="0.25">
      <c r="C245" s="4"/>
    </row>
    <row r="246" spans="3:3" x14ac:dyDescent="0.25">
      <c r="C246" s="4"/>
    </row>
    <row r="247" spans="3:3" x14ac:dyDescent="0.25">
      <c r="C247" s="4"/>
    </row>
    <row r="248" spans="3:3" x14ac:dyDescent="0.25">
      <c r="C248" s="4"/>
    </row>
    <row r="249" spans="3:3" x14ac:dyDescent="0.25">
      <c r="C249" s="4"/>
    </row>
    <row r="250" spans="3:3" x14ac:dyDescent="0.25">
      <c r="C250" s="4"/>
    </row>
    <row r="251" spans="3:3" x14ac:dyDescent="0.25">
      <c r="C251" s="4"/>
    </row>
    <row r="252" spans="3:3" x14ac:dyDescent="0.25">
      <c r="C252" s="4"/>
    </row>
    <row r="253" spans="3:3" x14ac:dyDescent="0.25">
      <c r="C253" s="4"/>
    </row>
    <row r="254" spans="3:3" x14ac:dyDescent="0.25">
      <c r="C254" s="4"/>
    </row>
    <row r="255" spans="3:3" x14ac:dyDescent="0.25">
      <c r="C255" s="4"/>
    </row>
    <row r="256" spans="3:3" x14ac:dyDescent="0.25">
      <c r="C256" s="4"/>
    </row>
    <row r="257" spans="3:3" x14ac:dyDescent="0.25">
      <c r="C257" s="4"/>
    </row>
    <row r="258" spans="3:3" x14ac:dyDescent="0.25">
      <c r="C258" s="4"/>
    </row>
    <row r="259" spans="3:3" x14ac:dyDescent="0.25">
      <c r="C259" s="4"/>
    </row>
    <row r="260" spans="3:3" x14ac:dyDescent="0.25">
      <c r="C260" s="4"/>
    </row>
    <row r="261" spans="3:3" x14ac:dyDescent="0.25">
      <c r="C261" s="4"/>
    </row>
    <row r="262" spans="3:3" x14ac:dyDescent="0.25">
      <c r="C262" s="4"/>
    </row>
    <row r="263" spans="3:3" x14ac:dyDescent="0.25">
      <c r="C263" s="4"/>
    </row>
    <row r="264" spans="3:3" x14ac:dyDescent="0.25">
      <c r="C264" s="4"/>
    </row>
    <row r="265" spans="3:3" x14ac:dyDescent="0.25">
      <c r="C265" s="4"/>
    </row>
    <row r="266" spans="3:3" x14ac:dyDescent="0.25">
      <c r="C266" s="4"/>
    </row>
    <row r="267" spans="3:3" x14ac:dyDescent="0.25">
      <c r="C267" s="4"/>
    </row>
    <row r="268" spans="3:3" x14ac:dyDescent="0.25">
      <c r="C268" s="4"/>
    </row>
    <row r="269" spans="3:3" x14ac:dyDescent="0.25">
      <c r="C269" s="4"/>
    </row>
    <row r="270" spans="3:3" x14ac:dyDescent="0.25">
      <c r="C270" s="4"/>
    </row>
    <row r="271" spans="3:3" x14ac:dyDescent="0.25">
      <c r="C271" s="4"/>
    </row>
    <row r="272" spans="3:3" x14ac:dyDescent="0.25">
      <c r="C272" s="4"/>
    </row>
    <row r="273" spans="3:3" x14ac:dyDescent="0.25">
      <c r="C273" s="4"/>
    </row>
    <row r="274" spans="3:3" x14ac:dyDescent="0.25">
      <c r="C274" s="4"/>
    </row>
    <row r="275" spans="3:3" x14ac:dyDescent="0.25">
      <c r="C275" s="4"/>
    </row>
    <row r="276" spans="3:3" x14ac:dyDescent="0.25">
      <c r="C276" s="4"/>
    </row>
    <row r="277" spans="3:3" x14ac:dyDescent="0.25">
      <c r="C277" s="4"/>
    </row>
    <row r="278" spans="3:3" x14ac:dyDescent="0.25">
      <c r="C278" s="4"/>
    </row>
    <row r="279" spans="3:3" x14ac:dyDescent="0.25">
      <c r="C279" s="4"/>
    </row>
    <row r="280" spans="3:3" x14ac:dyDescent="0.25">
      <c r="C280" s="4"/>
    </row>
    <row r="281" spans="3:3" x14ac:dyDescent="0.25">
      <c r="C281" s="4"/>
    </row>
    <row r="282" spans="3:3" x14ac:dyDescent="0.25">
      <c r="C282" s="4"/>
    </row>
    <row r="283" spans="3:3" x14ac:dyDescent="0.25">
      <c r="C283" s="4"/>
    </row>
    <row r="284" spans="3:3" x14ac:dyDescent="0.25">
      <c r="C284" s="4"/>
    </row>
    <row r="285" spans="3:3" x14ac:dyDescent="0.25">
      <c r="C285" s="4"/>
    </row>
    <row r="286" spans="3:3" x14ac:dyDescent="0.25">
      <c r="C286" s="4"/>
    </row>
    <row r="287" spans="3:3" x14ac:dyDescent="0.25">
      <c r="C287" s="4"/>
    </row>
    <row r="288" spans="3:3" x14ac:dyDescent="0.25">
      <c r="C288" s="4"/>
    </row>
    <row r="289" spans="3:3" x14ac:dyDescent="0.25">
      <c r="C289" s="4"/>
    </row>
    <row r="290" spans="3:3" x14ac:dyDescent="0.25">
      <c r="C290" s="4"/>
    </row>
    <row r="291" spans="3:3" x14ac:dyDescent="0.25">
      <c r="C291" s="4"/>
    </row>
    <row r="292" spans="3:3" x14ac:dyDescent="0.25">
      <c r="C292" s="4"/>
    </row>
    <row r="293" spans="3:3" x14ac:dyDescent="0.25">
      <c r="C293" s="4"/>
    </row>
    <row r="294" spans="3:3" x14ac:dyDescent="0.25">
      <c r="C294" s="4"/>
    </row>
    <row r="295" spans="3:3" x14ac:dyDescent="0.25">
      <c r="C295" s="4"/>
    </row>
    <row r="296" spans="3:3" x14ac:dyDescent="0.25">
      <c r="C296" s="4"/>
    </row>
    <row r="297" spans="3:3" x14ac:dyDescent="0.25">
      <c r="C297" s="4"/>
    </row>
    <row r="298" spans="3:3" x14ac:dyDescent="0.25">
      <c r="C298" s="4"/>
    </row>
    <row r="299" spans="3:3" x14ac:dyDescent="0.25">
      <c r="C299" s="4"/>
    </row>
    <row r="300" spans="3:3" x14ac:dyDescent="0.25">
      <c r="C300" s="4"/>
    </row>
    <row r="301" spans="3:3" x14ac:dyDescent="0.25">
      <c r="C301" s="4"/>
    </row>
    <row r="302" spans="3:3" x14ac:dyDescent="0.25">
      <c r="C302" s="4"/>
    </row>
    <row r="303" spans="3:3" x14ac:dyDescent="0.25">
      <c r="C303" s="4"/>
    </row>
    <row r="304" spans="3:3" x14ac:dyDescent="0.25">
      <c r="C304" s="4"/>
    </row>
  </sheetData>
  <mergeCells count="5">
    <mergeCell ref="A31:A32"/>
    <mergeCell ref="A8:A15"/>
    <mergeCell ref="A16:A20"/>
    <mergeCell ref="A21:A24"/>
    <mergeCell ref="A27:A30"/>
  </mergeCells>
  <hyperlinks>
    <hyperlink ref="C10" location="'DHW + Distribution '!A1" display="Click to see further information " xr:uid="{9E284142-CE49-45B7-9976-C4D9F80B91D4}"/>
    <hyperlink ref="C11" location="'DHW + Distribution '!A1" display="Click to see further information " xr:uid="{68089C84-7E2E-42F7-8B3C-9E1341932DA0}"/>
    <hyperlink ref="C15" location="'DHW + Distribution '!A1" display="Click to see further information " xr:uid="{1192CA60-84C3-443F-B2B9-90F83A79FA7E}"/>
    <hyperlink ref="C19" location="HP!Print_Area" display="Click to see further information " xr:uid="{74506593-6325-4CF7-81F1-A0F9D7782C90}"/>
    <hyperlink ref="C32" location="PV!A1" display="Click to see further information " xr:uid="{8AB24239-2BDA-4817-A32A-5B5C21ED59E1}"/>
    <hyperlink ref="C12" location="'DHW + Distribution '!A1" display="Click to see further information " xr:uid="{746BFD26-AC42-4596-AFED-05C29EE564BD}"/>
    <hyperlink ref="C13" location="'DHW + Distribution '!A1" display="Click to see further information " xr:uid="{F16E0C1D-50F1-44DA-88FF-7D0B88BDE8F9}"/>
    <hyperlink ref="C14" location="'DHW + Distribution '!A1" display="Click to see further information " xr:uid="{A269CB09-9CF1-4452-9FCC-13CD9B3165DC}"/>
  </hyperlinks>
  <pageMargins left="0.7" right="0.7" top="0.75" bottom="0.75" header="0.3" footer="0.3"/>
  <pageSetup paperSize="9" scale="7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J145"/>
  <sheetViews>
    <sheetView showGridLines="0" view="pageBreakPreview" topLeftCell="A20" zoomScale="112" zoomScaleNormal="100" zoomScaleSheetLayoutView="112" workbookViewId="0">
      <selection activeCell="B12" sqref="B12"/>
    </sheetView>
  </sheetViews>
  <sheetFormatPr defaultColWidth="9.28515625" defaultRowHeight="15" x14ac:dyDescent="0.25"/>
  <cols>
    <col min="1" max="1" width="6.5703125" style="34" customWidth="1"/>
    <col min="2" max="2" width="55" style="37" customWidth="1"/>
    <col min="3" max="3" width="20.42578125" style="37" customWidth="1"/>
    <col min="4" max="5" width="15.28515625" style="37" customWidth="1"/>
    <col min="6" max="6" width="46.7109375" customWidth="1"/>
    <col min="7" max="16384" width="9.28515625" style="37"/>
  </cols>
  <sheetData>
    <row r="1" spans="1:9" s="33" customFormat="1" ht="23.25" x14ac:dyDescent="0.25">
      <c r="A1" s="32" t="s">
        <v>70</v>
      </c>
      <c r="F1"/>
    </row>
    <row r="2" spans="1:9" x14ac:dyDescent="0.25">
      <c r="B2" s="35" t="s">
        <v>1</v>
      </c>
      <c r="C2" s="36" t="s">
        <v>2</v>
      </c>
    </row>
    <row r="3" spans="1:9" x14ac:dyDescent="0.25">
      <c r="A3" s="38"/>
      <c r="B3" s="39" t="s">
        <v>5</v>
      </c>
      <c r="D3" s="373" t="s">
        <v>3</v>
      </c>
      <c r="E3" s="373"/>
    </row>
    <row r="4" spans="1:9" x14ac:dyDescent="0.25">
      <c r="B4" s="39" t="s">
        <v>6</v>
      </c>
      <c r="D4" s="374" t="s">
        <v>4</v>
      </c>
      <c r="E4" s="374"/>
    </row>
    <row r="5" spans="1:9" ht="30" x14ac:dyDescent="0.25">
      <c r="B5" s="41"/>
      <c r="C5" s="41"/>
      <c r="D5" s="42" t="s">
        <v>8</v>
      </c>
      <c r="E5" s="42" t="s">
        <v>7</v>
      </c>
    </row>
    <row r="6" spans="1:9" s="45" customFormat="1" ht="15.75" x14ac:dyDescent="0.25">
      <c r="A6" s="43" t="s">
        <v>12</v>
      </c>
      <c r="B6" s="44"/>
      <c r="C6" s="44"/>
      <c r="D6" s="44"/>
      <c r="E6" s="44"/>
      <c r="F6"/>
    </row>
    <row r="7" spans="1:9" s="40" customFormat="1" ht="15.75" x14ac:dyDescent="0.25">
      <c r="A7" s="46"/>
      <c r="B7" s="47"/>
      <c r="C7" s="47"/>
      <c r="D7" s="47"/>
      <c r="E7" s="47"/>
      <c r="F7"/>
    </row>
    <row r="8" spans="1:9" s="40" customFormat="1" ht="15.75" x14ac:dyDescent="0.25">
      <c r="A8" s="46"/>
      <c r="B8" s="47"/>
      <c r="C8" s="48"/>
      <c r="D8" s="49"/>
      <c r="E8" s="49"/>
      <c r="F8"/>
    </row>
    <row r="9" spans="1:9" ht="30" x14ac:dyDescent="0.25">
      <c r="A9" s="370" t="s">
        <v>13</v>
      </c>
      <c r="B9" s="50" t="s">
        <v>14</v>
      </c>
      <c r="C9" s="51"/>
      <c r="D9" s="52"/>
      <c r="E9" s="52"/>
    </row>
    <row r="10" spans="1:9" ht="30" x14ac:dyDescent="0.25">
      <c r="A10" s="371"/>
      <c r="B10" s="50" t="s">
        <v>15</v>
      </c>
      <c r="C10" s="51"/>
      <c r="D10" s="52"/>
      <c r="E10" s="52"/>
    </row>
    <row r="11" spans="1:9" ht="30" x14ac:dyDescent="0.25">
      <c r="A11" s="371"/>
      <c r="B11" s="50" t="s">
        <v>16</v>
      </c>
      <c r="C11" s="51"/>
      <c r="D11" s="53"/>
      <c r="E11" s="53"/>
      <c r="I11" s="54"/>
    </row>
    <row r="12" spans="1:9" ht="30" x14ac:dyDescent="0.25">
      <c r="A12" s="371"/>
      <c r="B12" s="50" t="s">
        <v>17</v>
      </c>
      <c r="C12" s="51"/>
      <c r="D12" s="53"/>
      <c r="E12" s="53"/>
    </row>
    <row r="13" spans="1:9" x14ac:dyDescent="0.25">
      <c r="A13" s="371"/>
      <c r="B13" s="50" t="s">
        <v>18</v>
      </c>
      <c r="C13" s="51"/>
      <c r="D13" s="53"/>
      <c r="E13" s="53"/>
    </row>
    <row r="14" spans="1:9" ht="30" x14ac:dyDescent="0.25">
      <c r="A14" s="371"/>
      <c r="B14" s="50" t="s">
        <v>19</v>
      </c>
      <c r="C14" s="51"/>
      <c r="D14" s="53"/>
      <c r="E14" s="53"/>
    </row>
    <row r="15" spans="1:9" ht="45" x14ac:dyDescent="0.25">
      <c r="A15" s="371"/>
      <c r="B15" s="50" t="s">
        <v>20</v>
      </c>
      <c r="C15" s="51"/>
      <c r="D15" s="52"/>
      <c r="E15" s="52"/>
    </row>
    <row r="16" spans="1:9" ht="30" x14ac:dyDescent="0.25">
      <c r="A16" s="371"/>
      <c r="B16" s="50" t="s">
        <v>21</v>
      </c>
      <c r="C16" s="51"/>
      <c r="D16" s="52"/>
      <c r="E16" s="52"/>
    </row>
    <row r="17" spans="1:6" ht="30" x14ac:dyDescent="0.25">
      <c r="A17" s="371"/>
      <c r="B17" s="50" t="s">
        <v>22</v>
      </c>
      <c r="C17" s="51"/>
      <c r="D17" s="53"/>
      <c r="E17" s="53"/>
    </row>
    <row r="18" spans="1:6" ht="30" x14ac:dyDescent="0.25">
      <c r="A18" s="372"/>
      <c r="B18" s="50" t="s">
        <v>23</v>
      </c>
      <c r="C18" s="51"/>
      <c r="D18" s="53"/>
      <c r="E18" s="53"/>
    </row>
    <row r="19" spans="1:6" ht="30" x14ac:dyDescent="0.25">
      <c r="A19" s="375" t="s">
        <v>24</v>
      </c>
      <c r="B19" s="50" t="s">
        <v>25</v>
      </c>
      <c r="C19" s="51"/>
      <c r="D19" s="52"/>
      <c r="E19" s="52"/>
    </row>
    <row r="20" spans="1:6" ht="30" x14ac:dyDescent="0.25">
      <c r="A20" s="375"/>
      <c r="B20" s="50" t="s">
        <v>15</v>
      </c>
      <c r="C20" s="51"/>
      <c r="D20" s="52"/>
      <c r="E20" s="52"/>
    </row>
    <row r="21" spans="1:6" ht="45" x14ac:dyDescent="0.25">
      <c r="A21" s="375"/>
      <c r="B21" s="50" t="s">
        <v>26</v>
      </c>
      <c r="C21" s="51"/>
      <c r="D21" s="52"/>
      <c r="E21" s="52"/>
    </row>
    <row r="22" spans="1:6" ht="30" customHeight="1" x14ac:dyDescent="0.25">
      <c r="A22" s="375"/>
      <c r="B22" s="50" t="s">
        <v>27</v>
      </c>
      <c r="C22" s="51"/>
      <c r="D22" s="52"/>
      <c r="E22" s="52"/>
    </row>
    <row r="23" spans="1:6" ht="30" x14ac:dyDescent="0.25">
      <c r="A23" s="375"/>
      <c r="B23" s="50" t="s">
        <v>28</v>
      </c>
      <c r="C23" s="51"/>
      <c r="D23" s="52"/>
      <c r="E23" s="52"/>
    </row>
    <row r="24" spans="1:6" x14ac:dyDescent="0.25">
      <c r="A24" s="375"/>
      <c r="B24" s="50" t="s">
        <v>29</v>
      </c>
      <c r="C24" s="51"/>
      <c r="D24" s="53"/>
      <c r="E24" s="53"/>
    </row>
    <row r="25" spans="1:6" ht="101.25" customHeight="1" x14ac:dyDescent="0.25">
      <c r="A25" s="55" t="s">
        <v>30</v>
      </c>
      <c r="B25" s="50" t="s">
        <v>31</v>
      </c>
      <c r="C25" s="56"/>
      <c r="D25" s="53"/>
      <c r="E25" s="53"/>
    </row>
    <row r="26" spans="1:6" ht="44.25" customHeight="1" x14ac:dyDescent="0.25">
      <c r="A26" s="375" t="s">
        <v>32</v>
      </c>
      <c r="B26" s="50" t="s">
        <v>33</v>
      </c>
      <c r="C26" s="51"/>
      <c r="D26" s="53"/>
      <c r="E26" s="53"/>
    </row>
    <row r="27" spans="1:6" ht="66.75" customHeight="1" x14ac:dyDescent="0.25">
      <c r="A27" s="375"/>
      <c r="B27" s="50" t="s">
        <v>34</v>
      </c>
      <c r="C27" s="51"/>
      <c r="D27" s="52"/>
      <c r="E27" s="52"/>
    </row>
    <row r="28" spans="1:6" ht="45" x14ac:dyDescent="0.25">
      <c r="A28" s="375"/>
      <c r="B28" s="50" t="s">
        <v>35</v>
      </c>
      <c r="C28" s="51"/>
      <c r="D28" s="52"/>
      <c r="E28" s="52"/>
    </row>
    <row r="29" spans="1:6" ht="45" x14ac:dyDescent="0.25">
      <c r="A29" s="375"/>
      <c r="B29" s="57" t="s">
        <v>36</v>
      </c>
      <c r="C29" s="51"/>
      <c r="D29" s="58"/>
      <c r="E29" s="58"/>
    </row>
    <row r="30" spans="1:6" s="38" customFormat="1" ht="16.5" customHeight="1" x14ac:dyDescent="0.25">
      <c r="A30" s="370" t="s">
        <v>37</v>
      </c>
      <c r="B30" s="59" t="s">
        <v>38</v>
      </c>
      <c r="C30" s="60"/>
      <c r="D30" s="61"/>
      <c r="E30" s="61"/>
      <c r="F30"/>
    </row>
    <row r="31" spans="1:6" ht="27" customHeight="1" x14ac:dyDescent="0.25">
      <c r="A31" s="371"/>
      <c r="B31" s="57" t="s">
        <v>39</v>
      </c>
      <c r="C31" s="62"/>
      <c r="D31" s="58"/>
      <c r="E31" s="58"/>
    </row>
    <row r="32" spans="1:6" ht="27" customHeight="1" x14ac:dyDescent="0.25">
      <c r="A32" s="371"/>
      <c r="B32" s="57" t="s">
        <v>40</v>
      </c>
      <c r="C32" s="62"/>
      <c r="D32" s="58"/>
      <c r="E32" s="58"/>
    </row>
    <row r="33" spans="1:10" ht="30" x14ac:dyDescent="0.25">
      <c r="A33" s="371"/>
      <c r="B33" s="57" t="s">
        <v>41</v>
      </c>
      <c r="C33" s="62"/>
      <c r="D33" s="58"/>
      <c r="E33" s="58"/>
    </row>
    <row r="34" spans="1:10" ht="30" x14ac:dyDescent="0.25">
      <c r="A34" s="371"/>
      <c r="B34" s="57" t="s">
        <v>42</v>
      </c>
      <c r="C34" s="62"/>
      <c r="D34" s="58"/>
      <c r="E34" s="58"/>
    </row>
    <row r="35" spans="1:10" s="38" customFormat="1" x14ac:dyDescent="0.25">
      <c r="A35" s="371"/>
      <c r="B35" s="59" t="s">
        <v>43</v>
      </c>
      <c r="C35" s="60"/>
      <c r="D35" s="61"/>
      <c r="E35" s="61"/>
      <c r="F35"/>
    </row>
    <row r="36" spans="1:10" ht="30" x14ac:dyDescent="0.25">
      <c r="A36" s="371"/>
      <c r="B36" s="57" t="s">
        <v>44</v>
      </c>
      <c r="C36" s="62"/>
      <c r="D36" s="58"/>
      <c r="E36" s="58"/>
    </row>
    <row r="37" spans="1:10" s="38" customFormat="1" x14ac:dyDescent="0.25">
      <c r="A37" s="371"/>
      <c r="B37" s="59" t="s">
        <v>45</v>
      </c>
      <c r="C37" s="60"/>
      <c r="D37" s="61"/>
      <c r="E37" s="61"/>
      <c r="F37"/>
    </row>
    <row r="38" spans="1:10" ht="30" x14ac:dyDescent="0.25">
      <c r="A38" s="371"/>
      <c r="B38" s="57" t="s">
        <v>44</v>
      </c>
      <c r="C38" s="62"/>
      <c r="D38" s="58"/>
      <c r="E38" s="58"/>
    </row>
    <row r="39" spans="1:10" ht="30" x14ac:dyDescent="0.25">
      <c r="A39" s="371"/>
      <c r="B39" s="57" t="s">
        <v>46</v>
      </c>
      <c r="C39" s="62"/>
      <c r="D39" s="58"/>
      <c r="E39" s="58"/>
    </row>
    <row r="40" spans="1:10" ht="30" x14ac:dyDescent="0.25">
      <c r="A40" s="371"/>
      <c r="B40" s="57" t="s">
        <v>47</v>
      </c>
      <c r="C40" s="62"/>
      <c r="D40" s="58"/>
      <c r="E40" s="58"/>
    </row>
    <row r="41" spans="1:10" s="38" customFormat="1" x14ac:dyDescent="0.25">
      <c r="A41" s="371"/>
      <c r="B41" s="59" t="s">
        <v>48</v>
      </c>
      <c r="C41" s="60"/>
      <c r="D41" s="61"/>
      <c r="E41" s="61"/>
      <c r="F41"/>
    </row>
    <row r="42" spans="1:10" ht="30" x14ac:dyDescent="0.25">
      <c r="A42" s="371"/>
      <c r="B42" s="57" t="s">
        <v>49</v>
      </c>
      <c r="C42" s="62"/>
      <c r="D42" s="58"/>
      <c r="E42" s="58"/>
    </row>
    <row r="43" spans="1:10" s="38" customFormat="1" x14ac:dyDescent="0.25">
      <c r="A43" s="371"/>
      <c r="B43" s="59" t="s">
        <v>50</v>
      </c>
      <c r="C43" s="60"/>
      <c r="D43" s="61"/>
      <c r="E43" s="61"/>
      <c r="F43"/>
      <c r="G43" s="63"/>
      <c r="H43" s="63"/>
      <c r="I43" s="63"/>
      <c r="J43" s="63"/>
    </row>
    <row r="44" spans="1:10" ht="30" x14ac:dyDescent="0.25">
      <c r="A44" s="371"/>
      <c r="B44" s="57" t="s">
        <v>51</v>
      </c>
      <c r="C44" s="62"/>
      <c r="D44" s="58"/>
      <c r="E44" s="58"/>
      <c r="G44" s="64"/>
      <c r="H44" s="64"/>
      <c r="I44" s="64"/>
      <c r="J44" s="64"/>
    </row>
    <row r="45" spans="1:10" ht="30" x14ac:dyDescent="0.25">
      <c r="A45" s="371"/>
      <c r="B45" s="57" t="s">
        <v>52</v>
      </c>
      <c r="C45" s="62"/>
      <c r="D45" s="58"/>
      <c r="E45" s="58"/>
    </row>
    <row r="46" spans="1:10" ht="30" x14ac:dyDescent="0.25">
      <c r="A46" s="371"/>
      <c r="B46" s="57" t="s">
        <v>53</v>
      </c>
      <c r="C46" s="62"/>
      <c r="D46" s="58"/>
      <c r="E46" s="58"/>
    </row>
    <row r="47" spans="1:10" s="38" customFormat="1" x14ac:dyDescent="0.25">
      <c r="A47" s="371"/>
      <c r="B47" s="59" t="s">
        <v>54</v>
      </c>
      <c r="C47" s="60"/>
      <c r="D47" s="61"/>
      <c r="E47" s="61"/>
      <c r="F47"/>
    </row>
    <row r="48" spans="1:10" ht="30" x14ac:dyDescent="0.25">
      <c r="A48" s="372"/>
      <c r="B48" s="65" t="s">
        <v>55</v>
      </c>
      <c r="C48" s="66"/>
      <c r="D48" s="67"/>
      <c r="E48" s="67"/>
    </row>
    <row r="49" spans="1:5" x14ac:dyDescent="0.25">
      <c r="A49" s="68"/>
      <c r="D49" s="69"/>
      <c r="E49" s="69"/>
    </row>
    <row r="50" spans="1:5" x14ac:dyDescent="0.25">
      <c r="A50" s="68"/>
      <c r="D50" s="69"/>
      <c r="E50" s="69"/>
    </row>
    <row r="51" spans="1:5" x14ac:dyDescent="0.25">
      <c r="A51" s="68"/>
      <c r="D51" s="69"/>
      <c r="E51" s="69"/>
    </row>
    <row r="52" spans="1:5" x14ac:dyDescent="0.25">
      <c r="A52" s="68"/>
      <c r="D52" s="69"/>
      <c r="E52" s="69"/>
    </row>
    <row r="53" spans="1:5" x14ac:dyDescent="0.25">
      <c r="A53" s="68"/>
      <c r="D53" s="69"/>
      <c r="E53" s="69"/>
    </row>
    <row r="54" spans="1:5" x14ac:dyDescent="0.25">
      <c r="D54" s="69"/>
      <c r="E54" s="69"/>
    </row>
    <row r="55" spans="1:5" x14ac:dyDescent="0.25">
      <c r="D55" s="69"/>
      <c r="E55" s="69"/>
    </row>
    <row r="56" spans="1:5" x14ac:dyDescent="0.25">
      <c r="D56" s="69"/>
      <c r="E56" s="69"/>
    </row>
    <row r="57" spans="1:5" x14ac:dyDescent="0.25">
      <c r="D57" s="69"/>
      <c r="E57" s="69"/>
    </row>
    <row r="58" spans="1:5" x14ac:dyDescent="0.25">
      <c r="D58" s="69"/>
      <c r="E58" s="69"/>
    </row>
    <row r="59" spans="1:5" x14ac:dyDescent="0.25">
      <c r="D59" s="69"/>
      <c r="E59" s="69"/>
    </row>
    <row r="60" spans="1:5" x14ac:dyDescent="0.25">
      <c r="D60" s="69"/>
      <c r="E60" s="69"/>
    </row>
    <row r="61" spans="1:5" x14ac:dyDescent="0.25">
      <c r="D61" s="69"/>
      <c r="E61" s="69"/>
    </row>
    <row r="62" spans="1:5" x14ac:dyDescent="0.25">
      <c r="D62" s="69"/>
      <c r="E62" s="69"/>
    </row>
    <row r="63" spans="1:5" x14ac:dyDescent="0.25">
      <c r="D63" s="69"/>
      <c r="E63" s="69"/>
    </row>
    <row r="64" spans="1:5" x14ac:dyDescent="0.25">
      <c r="D64" s="69"/>
      <c r="E64" s="69"/>
    </row>
    <row r="65" spans="4:5" x14ac:dyDescent="0.25">
      <c r="D65" s="69"/>
      <c r="E65" s="69"/>
    </row>
    <row r="66" spans="4:5" x14ac:dyDescent="0.25">
      <c r="D66" s="69"/>
      <c r="E66" s="69"/>
    </row>
    <row r="67" spans="4:5" x14ac:dyDescent="0.25">
      <c r="D67" s="69"/>
      <c r="E67" s="69"/>
    </row>
    <row r="68" spans="4:5" x14ac:dyDescent="0.25">
      <c r="D68" s="69"/>
      <c r="E68" s="69"/>
    </row>
    <row r="69" spans="4:5" x14ac:dyDescent="0.25">
      <c r="D69" s="69"/>
      <c r="E69" s="69"/>
    </row>
    <row r="70" spans="4:5" x14ac:dyDescent="0.25">
      <c r="D70" s="69"/>
      <c r="E70" s="69"/>
    </row>
    <row r="71" spans="4:5" x14ac:dyDescent="0.25">
      <c r="D71" s="69"/>
      <c r="E71" s="69"/>
    </row>
    <row r="72" spans="4:5" x14ac:dyDescent="0.25">
      <c r="D72" s="69"/>
      <c r="E72" s="69"/>
    </row>
    <row r="73" spans="4:5" x14ac:dyDescent="0.25">
      <c r="D73" s="69"/>
      <c r="E73" s="69"/>
    </row>
    <row r="74" spans="4:5" x14ac:dyDescent="0.25">
      <c r="D74" s="69"/>
      <c r="E74" s="69"/>
    </row>
    <row r="75" spans="4:5" x14ac:dyDescent="0.25">
      <c r="D75" s="69"/>
      <c r="E75" s="69"/>
    </row>
    <row r="76" spans="4:5" x14ac:dyDescent="0.25">
      <c r="D76" s="69"/>
      <c r="E76" s="69"/>
    </row>
    <row r="77" spans="4:5" x14ac:dyDescent="0.25">
      <c r="D77" s="69"/>
      <c r="E77" s="69"/>
    </row>
    <row r="78" spans="4:5" x14ac:dyDescent="0.25">
      <c r="D78" s="69"/>
      <c r="E78" s="69"/>
    </row>
    <row r="79" spans="4:5" x14ac:dyDescent="0.25">
      <c r="D79" s="69"/>
      <c r="E79" s="69"/>
    </row>
    <row r="80" spans="4:5" x14ac:dyDescent="0.25">
      <c r="D80" s="69"/>
      <c r="E80" s="69"/>
    </row>
    <row r="81" spans="4:5" x14ac:dyDescent="0.25">
      <c r="D81" s="69"/>
      <c r="E81" s="69"/>
    </row>
    <row r="82" spans="4:5" x14ac:dyDescent="0.25">
      <c r="D82" s="69"/>
      <c r="E82" s="69"/>
    </row>
    <row r="83" spans="4:5" x14ac:dyDescent="0.25">
      <c r="D83" s="69"/>
      <c r="E83" s="69"/>
    </row>
    <row r="84" spans="4:5" x14ac:dyDescent="0.25">
      <c r="D84" s="69"/>
      <c r="E84" s="69"/>
    </row>
    <row r="85" spans="4:5" x14ac:dyDescent="0.25">
      <c r="D85" s="69"/>
      <c r="E85" s="69"/>
    </row>
    <row r="86" spans="4:5" x14ac:dyDescent="0.25">
      <c r="D86" s="69"/>
      <c r="E86" s="69"/>
    </row>
    <row r="87" spans="4:5" x14ac:dyDescent="0.25">
      <c r="D87" s="69"/>
      <c r="E87" s="69"/>
    </row>
    <row r="88" spans="4:5" x14ac:dyDescent="0.25">
      <c r="D88" s="69"/>
      <c r="E88" s="69"/>
    </row>
    <row r="89" spans="4:5" x14ac:dyDescent="0.25">
      <c r="D89" s="69"/>
      <c r="E89" s="69"/>
    </row>
    <row r="90" spans="4:5" x14ac:dyDescent="0.25">
      <c r="D90" s="69"/>
      <c r="E90" s="69"/>
    </row>
    <row r="91" spans="4:5" x14ac:dyDescent="0.25">
      <c r="D91" s="69"/>
      <c r="E91" s="69"/>
    </row>
    <row r="92" spans="4:5" x14ac:dyDescent="0.25">
      <c r="D92" s="69"/>
      <c r="E92" s="69"/>
    </row>
    <row r="93" spans="4:5" x14ac:dyDescent="0.25">
      <c r="D93" s="69"/>
      <c r="E93" s="69"/>
    </row>
    <row r="94" spans="4:5" x14ac:dyDescent="0.25">
      <c r="D94" s="69"/>
      <c r="E94" s="69"/>
    </row>
    <row r="95" spans="4:5" x14ac:dyDescent="0.25">
      <c r="D95" s="69"/>
      <c r="E95" s="69"/>
    </row>
    <row r="96" spans="4:5" x14ac:dyDescent="0.25">
      <c r="D96" s="69"/>
      <c r="E96" s="69"/>
    </row>
    <row r="97" spans="4:5" x14ac:dyDescent="0.25">
      <c r="D97" s="69"/>
      <c r="E97" s="69"/>
    </row>
    <row r="98" spans="4:5" x14ac:dyDescent="0.25">
      <c r="D98" s="69"/>
      <c r="E98" s="69"/>
    </row>
    <row r="99" spans="4:5" x14ac:dyDescent="0.25">
      <c r="D99" s="69"/>
      <c r="E99" s="69"/>
    </row>
    <row r="100" spans="4:5" x14ac:dyDescent="0.25">
      <c r="D100" s="69"/>
      <c r="E100" s="69"/>
    </row>
    <row r="101" spans="4:5" x14ac:dyDescent="0.25">
      <c r="D101" s="69"/>
      <c r="E101" s="69"/>
    </row>
    <row r="102" spans="4:5" x14ac:dyDescent="0.25">
      <c r="D102" s="69"/>
      <c r="E102" s="69"/>
    </row>
    <row r="103" spans="4:5" x14ac:dyDescent="0.25">
      <c r="D103" s="69"/>
      <c r="E103" s="69"/>
    </row>
    <row r="104" spans="4:5" x14ac:dyDescent="0.25">
      <c r="D104" s="69"/>
      <c r="E104" s="69"/>
    </row>
    <row r="105" spans="4:5" x14ac:dyDescent="0.25">
      <c r="D105" s="69"/>
      <c r="E105" s="69"/>
    </row>
    <row r="106" spans="4:5" x14ac:dyDescent="0.25">
      <c r="D106" s="69"/>
      <c r="E106" s="69"/>
    </row>
    <row r="107" spans="4:5" x14ac:dyDescent="0.25">
      <c r="D107" s="69"/>
      <c r="E107" s="69"/>
    </row>
    <row r="108" spans="4:5" x14ac:dyDescent="0.25">
      <c r="D108" s="69"/>
      <c r="E108" s="69"/>
    </row>
    <row r="109" spans="4:5" x14ac:dyDescent="0.25">
      <c r="D109" s="69"/>
      <c r="E109" s="69"/>
    </row>
    <row r="110" spans="4:5" x14ac:dyDescent="0.25">
      <c r="D110" s="69"/>
      <c r="E110" s="69"/>
    </row>
    <row r="111" spans="4:5" x14ac:dyDescent="0.25">
      <c r="D111" s="69"/>
      <c r="E111" s="69"/>
    </row>
    <row r="112" spans="4:5" x14ac:dyDescent="0.25">
      <c r="D112" s="69"/>
      <c r="E112" s="69"/>
    </row>
    <row r="113" spans="4:5" x14ac:dyDescent="0.25">
      <c r="D113" s="69"/>
      <c r="E113" s="69"/>
    </row>
    <row r="114" spans="4:5" x14ac:dyDescent="0.25">
      <c r="D114" s="69"/>
      <c r="E114" s="69"/>
    </row>
    <row r="115" spans="4:5" x14ac:dyDescent="0.25">
      <c r="D115" s="69"/>
      <c r="E115" s="69"/>
    </row>
    <row r="116" spans="4:5" x14ac:dyDescent="0.25">
      <c r="D116" s="69"/>
      <c r="E116" s="69"/>
    </row>
    <row r="117" spans="4:5" x14ac:dyDescent="0.25">
      <c r="D117" s="69"/>
      <c r="E117" s="69"/>
    </row>
    <row r="118" spans="4:5" x14ac:dyDescent="0.25">
      <c r="D118" s="69"/>
      <c r="E118" s="69"/>
    </row>
    <row r="119" spans="4:5" x14ac:dyDescent="0.25">
      <c r="D119" s="69"/>
      <c r="E119" s="69"/>
    </row>
    <row r="120" spans="4:5" x14ac:dyDescent="0.25">
      <c r="D120" s="69"/>
      <c r="E120" s="69"/>
    </row>
    <row r="121" spans="4:5" x14ac:dyDescent="0.25">
      <c r="D121" s="69"/>
      <c r="E121" s="69"/>
    </row>
    <row r="122" spans="4:5" x14ac:dyDescent="0.25">
      <c r="D122" s="69"/>
      <c r="E122" s="69"/>
    </row>
    <row r="123" spans="4:5" x14ac:dyDescent="0.25">
      <c r="D123" s="69"/>
      <c r="E123" s="69"/>
    </row>
    <row r="124" spans="4:5" x14ac:dyDescent="0.25">
      <c r="D124" s="69"/>
      <c r="E124" s="69"/>
    </row>
    <row r="125" spans="4:5" x14ac:dyDescent="0.25">
      <c r="D125" s="69"/>
      <c r="E125" s="69"/>
    </row>
    <row r="126" spans="4:5" x14ac:dyDescent="0.25">
      <c r="D126" s="69"/>
      <c r="E126" s="69"/>
    </row>
    <row r="127" spans="4:5" x14ac:dyDescent="0.25">
      <c r="D127" s="69"/>
      <c r="E127" s="69"/>
    </row>
    <row r="128" spans="4:5" x14ac:dyDescent="0.25">
      <c r="D128" s="69"/>
      <c r="E128" s="69"/>
    </row>
    <row r="129" spans="4:5" x14ac:dyDescent="0.25">
      <c r="D129" s="69"/>
      <c r="E129" s="69"/>
    </row>
    <row r="130" spans="4:5" x14ac:dyDescent="0.25">
      <c r="D130" s="69"/>
      <c r="E130" s="69"/>
    </row>
    <row r="131" spans="4:5" x14ac:dyDescent="0.25">
      <c r="D131" s="69"/>
      <c r="E131" s="69"/>
    </row>
    <row r="132" spans="4:5" x14ac:dyDescent="0.25">
      <c r="D132" s="69"/>
      <c r="E132" s="69"/>
    </row>
    <row r="133" spans="4:5" x14ac:dyDescent="0.25">
      <c r="D133" s="69"/>
      <c r="E133" s="69"/>
    </row>
    <row r="134" spans="4:5" x14ac:dyDescent="0.25">
      <c r="D134" s="69"/>
      <c r="E134" s="69"/>
    </row>
    <row r="135" spans="4:5" x14ac:dyDescent="0.25">
      <c r="D135" s="69"/>
      <c r="E135" s="69"/>
    </row>
    <row r="136" spans="4:5" x14ac:dyDescent="0.25">
      <c r="D136" s="69"/>
      <c r="E136" s="69"/>
    </row>
    <row r="137" spans="4:5" x14ac:dyDescent="0.25">
      <c r="D137" s="69"/>
      <c r="E137" s="69"/>
    </row>
    <row r="138" spans="4:5" x14ac:dyDescent="0.25">
      <c r="D138" s="69"/>
      <c r="E138" s="69"/>
    </row>
    <row r="139" spans="4:5" x14ac:dyDescent="0.25">
      <c r="D139" s="69"/>
      <c r="E139" s="69"/>
    </row>
    <row r="140" spans="4:5" x14ac:dyDescent="0.25">
      <c r="D140" s="69"/>
      <c r="E140" s="69"/>
    </row>
    <row r="141" spans="4:5" x14ac:dyDescent="0.25">
      <c r="D141" s="69"/>
      <c r="E141" s="69"/>
    </row>
    <row r="142" spans="4:5" x14ac:dyDescent="0.25">
      <c r="D142" s="69"/>
      <c r="E142" s="69"/>
    </row>
    <row r="143" spans="4:5" x14ac:dyDescent="0.25">
      <c r="D143" s="69"/>
      <c r="E143" s="69"/>
    </row>
    <row r="144" spans="4:5" x14ac:dyDescent="0.25">
      <c r="D144" s="69"/>
      <c r="E144" s="69"/>
    </row>
    <row r="145" spans="4:5" x14ac:dyDescent="0.25">
      <c r="D145" s="69"/>
      <c r="E145" s="69"/>
    </row>
  </sheetData>
  <mergeCells count="6">
    <mergeCell ref="A30:A48"/>
    <mergeCell ref="D3:E3"/>
    <mergeCell ref="D4:E4"/>
    <mergeCell ref="A9:A18"/>
    <mergeCell ref="A19:A24"/>
    <mergeCell ref="A26:A29"/>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68F22-4569-4140-9C66-C8FE1C994B8C}">
  <sheetPr>
    <tabColor theme="0" tint="-0.249977111117893"/>
  </sheetPr>
  <dimension ref="A1:B6"/>
  <sheetViews>
    <sheetView view="pageBreakPreview" topLeftCell="A2" zoomScale="60" zoomScaleNormal="100" workbookViewId="0">
      <selection activeCell="A2" sqref="A2"/>
    </sheetView>
  </sheetViews>
  <sheetFormatPr defaultRowHeight="15" x14ac:dyDescent="0.25"/>
  <cols>
    <col min="1" max="1" width="138.5703125" customWidth="1"/>
    <col min="2" max="2" width="93.28515625" customWidth="1"/>
    <col min="3" max="3" width="22.7109375" customWidth="1"/>
  </cols>
  <sheetData>
    <row r="1" spans="1:2" ht="25.15" customHeight="1" x14ac:dyDescent="0.25">
      <c r="A1" s="74" t="s">
        <v>443</v>
      </c>
    </row>
    <row r="2" spans="1:2" ht="409.6" customHeight="1" x14ac:dyDescent="0.25">
      <c r="A2" s="354" t="s">
        <v>487</v>
      </c>
      <c r="B2" s="128"/>
    </row>
    <row r="3" spans="1:2" x14ac:dyDescent="0.25">
      <c r="A3" s="128"/>
    </row>
    <row r="4" spans="1:2" x14ac:dyDescent="0.25">
      <c r="A4" s="128"/>
    </row>
    <row r="5" spans="1:2" x14ac:dyDescent="0.25">
      <c r="A5" s="128"/>
    </row>
    <row r="6" spans="1:2" x14ac:dyDescent="0.25">
      <c r="A6" s="128"/>
    </row>
  </sheetData>
  <pageMargins left="0.7" right="0.7" top="0.75" bottom="0.75" header="0.3" footer="0.3"/>
  <pageSetup paperSize="9" scale="3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7CEB-253A-4EA2-BC55-0B8FEB83B2AF}">
  <sheetPr>
    <tabColor rgb="FFFFC000"/>
  </sheetPr>
  <dimension ref="A1:H34"/>
  <sheetViews>
    <sheetView view="pageBreakPreview" zoomScale="150" zoomScaleNormal="132" zoomScaleSheetLayoutView="150" workbookViewId="0">
      <selection activeCell="B2" sqref="B2"/>
    </sheetView>
  </sheetViews>
  <sheetFormatPr defaultRowHeight="12.75" x14ac:dyDescent="0.2"/>
  <cols>
    <col min="1" max="1" width="68.7109375" style="17" customWidth="1"/>
    <col min="2" max="6" width="8.7109375" style="17"/>
    <col min="7" max="7" width="3.28515625" style="17" customWidth="1"/>
    <col min="8" max="8" width="4.5703125" style="17" customWidth="1"/>
    <col min="9" max="255" width="8.7109375" style="17"/>
    <col min="256" max="256" width="3.5703125" style="17" customWidth="1"/>
    <col min="257" max="257" width="21.28515625" style="17" customWidth="1"/>
    <col min="258" max="262" width="8.7109375" style="17"/>
    <col min="263" max="263" width="3.28515625" style="17" customWidth="1"/>
    <col min="264" max="264" width="4.5703125" style="17" customWidth="1"/>
    <col min="265" max="511" width="8.7109375" style="17"/>
    <col min="512" max="512" width="3.5703125" style="17" customWidth="1"/>
    <col min="513" max="513" width="21.28515625" style="17" customWidth="1"/>
    <col min="514" max="518" width="8.7109375" style="17"/>
    <col min="519" max="519" width="3.28515625" style="17" customWidth="1"/>
    <col min="520" max="520" width="4.5703125" style="17" customWidth="1"/>
    <col min="521" max="767" width="8.7109375" style="17"/>
    <col min="768" max="768" width="3.5703125" style="17" customWidth="1"/>
    <col min="769" max="769" width="21.28515625" style="17" customWidth="1"/>
    <col min="770" max="774" width="8.7109375" style="17"/>
    <col min="775" max="775" width="3.28515625" style="17" customWidth="1"/>
    <col min="776" max="776" width="4.5703125" style="17" customWidth="1"/>
    <col min="777" max="1023" width="8.7109375" style="17"/>
    <col min="1024" max="1024" width="3.5703125" style="17" customWidth="1"/>
    <col min="1025" max="1025" width="21.28515625" style="17" customWidth="1"/>
    <col min="1026" max="1030" width="8.7109375" style="17"/>
    <col min="1031" max="1031" width="3.28515625" style="17" customWidth="1"/>
    <col min="1032" max="1032" width="4.5703125" style="17" customWidth="1"/>
    <col min="1033" max="1279" width="8.7109375" style="17"/>
    <col min="1280" max="1280" width="3.5703125" style="17" customWidth="1"/>
    <col min="1281" max="1281" width="21.28515625" style="17" customWidth="1"/>
    <col min="1282" max="1286" width="8.7109375" style="17"/>
    <col min="1287" max="1287" width="3.28515625" style="17" customWidth="1"/>
    <col min="1288" max="1288" width="4.5703125" style="17" customWidth="1"/>
    <col min="1289" max="1535" width="8.7109375" style="17"/>
    <col min="1536" max="1536" width="3.5703125" style="17" customWidth="1"/>
    <col min="1537" max="1537" width="21.28515625" style="17" customWidth="1"/>
    <col min="1538" max="1542" width="8.7109375" style="17"/>
    <col min="1543" max="1543" width="3.28515625" style="17" customWidth="1"/>
    <col min="1544" max="1544" width="4.5703125" style="17" customWidth="1"/>
    <col min="1545" max="1791" width="8.7109375" style="17"/>
    <col min="1792" max="1792" width="3.5703125" style="17" customWidth="1"/>
    <col min="1793" max="1793" width="21.28515625" style="17" customWidth="1"/>
    <col min="1794" max="1798" width="8.7109375" style="17"/>
    <col min="1799" max="1799" width="3.28515625" style="17" customWidth="1"/>
    <col min="1800" max="1800" width="4.5703125" style="17" customWidth="1"/>
    <col min="1801" max="2047" width="8.7109375" style="17"/>
    <col min="2048" max="2048" width="3.5703125" style="17" customWidth="1"/>
    <col min="2049" max="2049" width="21.28515625" style="17" customWidth="1"/>
    <col min="2050" max="2054" width="8.7109375" style="17"/>
    <col min="2055" max="2055" width="3.28515625" style="17" customWidth="1"/>
    <col min="2056" max="2056" width="4.5703125" style="17" customWidth="1"/>
    <col min="2057" max="2303" width="8.7109375" style="17"/>
    <col min="2304" max="2304" width="3.5703125" style="17" customWidth="1"/>
    <col min="2305" max="2305" width="21.28515625" style="17" customWidth="1"/>
    <col min="2306" max="2310" width="8.7109375" style="17"/>
    <col min="2311" max="2311" width="3.28515625" style="17" customWidth="1"/>
    <col min="2312" max="2312" width="4.5703125" style="17" customWidth="1"/>
    <col min="2313" max="2559" width="8.7109375" style="17"/>
    <col min="2560" max="2560" width="3.5703125" style="17" customWidth="1"/>
    <col min="2561" max="2561" width="21.28515625" style="17" customWidth="1"/>
    <col min="2562" max="2566" width="8.7109375" style="17"/>
    <col min="2567" max="2567" width="3.28515625" style="17" customWidth="1"/>
    <col min="2568" max="2568" width="4.5703125" style="17" customWidth="1"/>
    <col min="2569" max="2815" width="8.7109375" style="17"/>
    <col min="2816" max="2816" width="3.5703125" style="17" customWidth="1"/>
    <col min="2817" max="2817" width="21.28515625" style="17" customWidth="1"/>
    <col min="2818" max="2822" width="8.7109375" style="17"/>
    <col min="2823" max="2823" width="3.28515625" style="17" customWidth="1"/>
    <col min="2824" max="2824" width="4.5703125" style="17" customWidth="1"/>
    <col min="2825" max="3071" width="8.7109375" style="17"/>
    <col min="3072" max="3072" width="3.5703125" style="17" customWidth="1"/>
    <col min="3073" max="3073" width="21.28515625" style="17" customWidth="1"/>
    <col min="3074" max="3078" width="8.7109375" style="17"/>
    <col min="3079" max="3079" width="3.28515625" style="17" customWidth="1"/>
    <col min="3080" max="3080" width="4.5703125" style="17" customWidth="1"/>
    <col min="3081" max="3327" width="8.7109375" style="17"/>
    <col min="3328" max="3328" width="3.5703125" style="17" customWidth="1"/>
    <col min="3329" max="3329" width="21.28515625" style="17" customWidth="1"/>
    <col min="3330" max="3334" width="8.7109375" style="17"/>
    <col min="3335" max="3335" width="3.28515625" style="17" customWidth="1"/>
    <col min="3336" max="3336" width="4.5703125" style="17" customWidth="1"/>
    <col min="3337" max="3583" width="8.7109375" style="17"/>
    <col min="3584" max="3584" width="3.5703125" style="17" customWidth="1"/>
    <col min="3585" max="3585" width="21.28515625" style="17" customWidth="1"/>
    <col min="3586" max="3590" width="8.7109375" style="17"/>
    <col min="3591" max="3591" width="3.28515625" style="17" customWidth="1"/>
    <col min="3592" max="3592" width="4.5703125" style="17" customWidth="1"/>
    <col min="3593" max="3839" width="8.7109375" style="17"/>
    <col min="3840" max="3840" width="3.5703125" style="17" customWidth="1"/>
    <col min="3841" max="3841" width="21.28515625" style="17" customWidth="1"/>
    <col min="3842" max="3846" width="8.7109375" style="17"/>
    <col min="3847" max="3847" width="3.28515625" style="17" customWidth="1"/>
    <col min="3848" max="3848" width="4.5703125" style="17" customWidth="1"/>
    <col min="3849" max="4095" width="8.7109375" style="17"/>
    <col min="4096" max="4096" width="3.5703125" style="17" customWidth="1"/>
    <col min="4097" max="4097" width="21.28515625" style="17" customWidth="1"/>
    <col min="4098" max="4102" width="8.7109375" style="17"/>
    <col min="4103" max="4103" width="3.28515625" style="17" customWidth="1"/>
    <col min="4104" max="4104" width="4.5703125" style="17" customWidth="1"/>
    <col min="4105" max="4351" width="8.7109375" style="17"/>
    <col min="4352" max="4352" width="3.5703125" style="17" customWidth="1"/>
    <col min="4353" max="4353" width="21.28515625" style="17" customWidth="1"/>
    <col min="4354" max="4358" width="8.7109375" style="17"/>
    <col min="4359" max="4359" width="3.28515625" style="17" customWidth="1"/>
    <col min="4360" max="4360" width="4.5703125" style="17" customWidth="1"/>
    <col min="4361" max="4607" width="8.7109375" style="17"/>
    <col min="4608" max="4608" width="3.5703125" style="17" customWidth="1"/>
    <col min="4609" max="4609" width="21.28515625" style="17" customWidth="1"/>
    <col min="4610" max="4614" width="8.7109375" style="17"/>
    <col min="4615" max="4615" width="3.28515625" style="17" customWidth="1"/>
    <col min="4616" max="4616" width="4.5703125" style="17" customWidth="1"/>
    <col min="4617" max="4863" width="8.7109375" style="17"/>
    <col min="4864" max="4864" width="3.5703125" style="17" customWidth="1"/>
    <col min="4865" max="4865" width="21.28515625" style="17" customWidth="1"/>
    <col min="4866" max="4870" width="8.7109375" style="17"/>
    <col min="4871" max="4871" width="3.28515625" style="17" customWidth="1"/>
    <col min="4872" max="4872" width="4.5703125" style="17" customWidth="1"/>
    <col min="4873" max="5119" width="8.7109375" style="17"/>
    <col min="5120" max="5120" width="3.5703125" style="17" customWidth="1"/>
    <col min="5121" max="5121" width="21.28515625" style="17" customWidth="1"/>
    <col min="5122" max="5126" width="8.7109375" style="17"/>
    <col min="5127" max="5127" width="3.28515625" style="17" customWidth="1"/>
    <col min="5128" max="5128" width="4.5703125" style="17" customWidth="1"/>
    <col min="5129" max="5375" width="8.7109375" style="17"/>
    <col min="5376" max="5376" width="3.5703125" style="17" customWidth="1"/>
    <col min="5377" max="5377" width="21.28515625" style="17" customWidth="1"/>
    <col min="5378" max="5382" width="8.7109375" style="17"/>
    <col min="5383" max="5383" width="3.28515625" style="17" customWidth="1"/>
    <col min="5384" max="5384" width="4.5703125" style="17" customWidth="1"/>
    <col min="5385" max="5631" width="8.7109375" style="17"/>
    <col min="5632" max="5632" width="3.5703125" style="17" customWidth="1"/>
    <col min="5633" max="5633" width="21.28515625" style="17" customWidth="1"/>
    <col min="5634" max="5638" width="8.7109375" style="17"/>
    <col min="5639" max="5639" width="3.28515625" style="17" customWidth="1"/>
    <col min="5640" max="5640" width="4.5703125" style="17" customWidth="1"/>
    <col min="5641" max="5887" width="8.7109375" style="17"/>
    <col min="5888" max="5888" width="3.5703125" style="17" customWidth="1"/>
    <col min="5889" max="5889" width="21.28515625" style="17" customWidth="1"/>
    <col min="5890" max="5894" width="8.7109375" style="17"/>
    <col min="5895" max="5895" width="3.28515625" style="17" customWidth="1"/>
    <col min="5896" max="5896" width="4.5703125" style="17" customWidth="1"/>
    <col min="5897" max="6143" width="8.7109375" style="17"/>
    <col min="6144" max="6144" width="3.5703125" style="17" customWidth="1"/>
    <col min="6145" max="6145" width="21.28515625" style="17" customWidth="1"/>
    <col min="6146" max="6150" width="8.7109375" style="17"/>
    <col min="6151" max="6151" width="3.28515625" style="17" customWidth="1"/>
    <col min="6152" max="6152" width="4.5703125" style="17" customWidth="1"/>
    <col min="6153" max="6399" width="8.7109375" style="17"/>
    <col min="6400" max="6400" width="3.5703125" style="17" customWidth="1"/>
    <col min="6401" max="6401" width="21.28515625" style="17" customWidth="1"/>
    <col min="6402" max="6406" width="8.7109375" style="17"/>
    <col min="6407" max="6407" width="3.28515625" style="17" customWidth="1"/>
    <col min="6408" max="6408" width="4.5703125" style="17" customWidth="1"/>
    <col min="6409" max="6655" width="8.7109375" style="17"/>
    <col min="6656" max="6656" width="3.5703125" style="17" customWidth="1"/>
    <col min="6657" max="6657" width="21.28515625" style="17" customWidth="1"/>
    <col min="6658" max="6662" width="8.7109375" style="17"/>
    <col min="6663" max="6663" width="3.28515625" style="17" customWidth="1"/>
    <col min="6664" max="6664" width="4.5703125" style="17" customWidth="1"/>
    <col min="6665" max="6911" width="8.7109375" style="17"/>
    <col min="6912" max="6912" width="3.5703125" style="17" customWidth="1"/>
    <col min="6913" max="6913" width="21.28515625" style="17" customWidth="1"/>
    <col min="6914" max="6918" width="8.7109375" style="17"/>
    <col min="6919" max="6919" width="3.28515625" style="17" customWidth="1"/>
    <col min="6920" max="6920" width="4.5703125" style="17" customWidth="1"/>
    <col min="6921" max="7167" width="8.7109375" style="17"/>
    <col min="7168" max="7168" width="3.5703125" style="17" customWidth="1"/>
    <col min="7169" max="7169" width="21.28515625" style="17" customWidth="1"/>
    <col min="7170" max="7174" width="8.7109375" style="17"/>
    <col min="7175" max="7175" width="3.28515625" style="17" customWidth="1"/>
    <col min="7176" max="7176" width="4.5703125" style="17" customWidth="1"/>
    <col min="7177" max="7423" width="8.7109375" style="17"/>
    <col min="7424" max="7424" width="3.5703125" style="17" customWidth="1"/>
    <col min="7425" max="7425" width="21.28515625" style="17" customWidth="1"/>
    <col min="7426" max="7430" width="8.7109375" style="17"/>
    <col min="7431" max="7431" width="3.28515625" style="17" customWidth="1"/>
    <col min="7432" max="7432" width="4.5703125" style="17" customWidth="1"/>
    <col min="7433" max="7679" width="8.7109375" style="17"/>
    <col min="7680" max="7680" width="3.5703125" style="17" customWidth="1"/>
    <col min="7681" max="7681" width="21.28515625" style="17" customWidth="1"/>
    <col min="7682" max="7686" width="8.7109375" style="17"/>
    <col min="7687" max="7687" width="3.28515625" style="17" customWidth="1"/>
    <col min="7688" max="7688" width="4.5703125" style="17" customWidth="1"/>
    <col min="7689" max="7935" width="8.7109375" style="17"/>
    <col min="7936" max="7936" width="3.5703125" style="17" customWidth="1"/>
    <col min="7937" max="7937" width="21.28515625" style="17" customWidth="1"/>
    <col min="7938" max="7942" width="8.7109375" style="17"/>
    <col min="7943" max="7943" width="3.28515625" style="17" customWidth="1"/>
    <col min="7944" max="7944" width="4.5703125" style="17" customWidth="1"/>
    <col min="7945" max="8191" width="8.7109375" style="17"/>
    <col min="8192" max="8192" width="3.5703125" style="17" customWidth="1"/>
    <col min="8193" max="8193" width="21.28515625" style="17" customWidth="1"/>
    <col min="8194" max="8198" width="8.7109375" style="17"/>
    <col min="8199" max="8199" width="3.28515625" style="17" customWidth="1"/>
    <col min="8200" max="8200" width="4.5703125" style="17" customWidth="1"/>
    <col min="8201" max="8447" width="8.7109375" style="17"/>
    <col min="8448" max="8448" width="3.5703125" style="17" customWidth="1"/>
    <col min="8449" max="8449" width="21.28515625" style="17" customWidth="1"/>
    <col min="8450" max="8454" width="8.7109375" style="17"/>
    <col min="8455" max="8455" width="3.28515625" style="17" customWidth="1"/>
    <col min="8456" max="8456" width="4.5703125" style="17" customWidth="1"/>
    <col min="8457" max="8703" width="8.7109375" style="17"/>
    <col min="8704" max="8704" width="3.5703125" style="17" customWidth="1"/>
    <col min="8705" max="8705" width="21.28515625" style="17" customWidth="1"/>
    <col min="8706" max="8710" width="8.7109375" style="17"/>
    <col min="8711" max="8711" width="3.28515625" style="17" customWidth="1"/>
    <col min="8712" max="8712" width="4.5703125" style="17" customWidth="1"/>
    <col min="8713" max="8959" width="8.7109375" style="17"/>
    <col min="8960" max="8960" width="3.5703125" style="17" customWidth="1"/>
    <col min="8961" max="8961" width="21.28515625" style="17" customWidth="1"/>
    <col min="8962" max="8966" width="8.7109375" style="17"/>
    <col min="8967" max="8967" width="3.28515625" style="17" customWidth="1"/>
    <col min="8968" max="8968" width="4.5703125" style="17" customWidth="1"/>
    <col min="8969" max="9215" width="8.7109375" style="17"/>
    <col min="9216" max="9216" width="3.5703125" style="17" customWidth="1"/>
    <col min="9217" max="9217" width="21.28515625" style="17" customWidth="1"/>
    <col min="9218" max="9222" width="8.7109375" style="17"/>
    <col min="9223" max="9223" width="3.28515625" style="17" customWidth="1"/>
    <col min="9224" max="9224" width="4.5703125" style="17" customWidth="1"/>
    <col min="9225" max="9471" width="8.7109375" style="17"/>
    <col min="9472" max="9472" width="3.5703125" style="17" customWidth="1"/>
    <col min="9473" max="9473" width="21.28515625" style="17" customWidth="1"/>
    <col min="9474" max="9478" width="8.7109375" style="17"/>
    <col min="9479" max="9479" width="3.28515625" style="17" customWidth="1"/>
    <col min="9480" max="9480" width="4.5703125" style="17" customWidth="1"/>
    <col min="9481" max="9727" width="8.7109375" style="17"/>
    <col min="9728" max="9728" width="3.5703125" style="17" customWidth="1"/>
    <col min="9729" max="9729" width="21.28515625" style="17" customWidth="1"/>
    <col min="9730" max="9734" width="8.7109375" style="17"/>
    <col min="9735" max="9735" width="3.28515625" style="17" customWidth="1"/>
    <col min="9736" max="9736" width="4.5703125" style="17" customWidth="1"/>
    <col min="9737" max="9983" width="8.7109375" style="17"/>
    <col min="9984" max="9984" width="3.5703125" style="17" customWidth="1"/>
    <col min="9985" max="9985" width="21.28515625" style="17" customWidth="1"/>
    <col min="9986" max="9990" width="8.7109375" style="17"/>
    <col min="9991" max="9991" width="3.28515625" style="17" customWidth="1"/>
    <col min="9992" max="9992" width="4.5703125" style="17" customWidth="1"/>
    <col min="9993" max="10239" width="8.7109375" style="17"/>
    <col min="10240" max="10240" width="3.5703125" style="17" customWidth="1"/>
    <col min="10241" max="10241" width="21.28515625" style="17" customWidth="1"/>
    <col min="10242" max="10246" width="8.7109375" style="17"/>
    <col min="10247" max="10247" width="3.28515625" style="17" customWidth="1"/>
    <col min="10248" max="10248" width="4.5703125" style="17" customWidth="1"/>
    <col min="10249" max="10495" width="8.7109375" style="17"/>
    <col min="10496" max="10496" width="3.5703125" style="17" customWidth="1"/>
    <col min="10497" max="10497" width="21.28515625" style="17" customWidth="1"/>
    <col min="10498" max="10502" width="8.7109375" style="17"/>
    <col min="10503" max="10503" width="3.28515625" style="17" customWidth="1"/>
    <col min="10504" max="10504" width="4.5703125" style="17" customWidth="1"/>
    <col min="10505" max="10751" width="8.7109375" style="17"/>
    <col min="10752" max="10752" width="3.5703125" style="17" customWidth="1"/>
    <col min="10753" max="10753" width="21.28515625" style="17" customWidth="1"/>
    <col min="10754" max="10758" width="8.7109375" style="17"/>
    <col min="10759" max="10759" width="3.28515625" style="17" customWidth="1"/>
    <col min="10760" max="10760" width="4.5703125" style="17" customWidth="1"/>
    <col min="10761" max="11007" width="8.7109375" style="17"/>
    <col min="11008" max="11008" width="3.5703125" style="17" customWidth="1"/>
    <col min="11009" max="11009" width="21.28515625" style="17" customWidth="1"/>
    <col min="11010" max="11014" width="8.7109375" style="17"/>
    <col min="11015" max="11015" width="3.28515625" style="17" customWidth="1"/>
    <col min="11016" max="11016" width="4.5703125" style="17" customWidth="1"/>
    <col min="11017" max="11263" width="8.7109375" style="17"/>
    <col min="11264" max="11264" width="3.5703125" style="17" customWidth="1"/>
    <col min="11265" max="11265" width="21.28515625" style="17" customWidth="1"/>
    <col min="11266" max="11270" width="8.7109375" style="17"/>
    <col min="11271" max="11271" width="3.28515625" style="17" customWidth="1"/>
    <col min="11272" max="11272" width="4.5703125" style="17" customWidth="1"/>
    <col min="11273" max="11519" width="8.7109375" style="17"/>
    <col min="11520" max="11520" width="3.5703125" style="17" customWidth="1"/>
    <col min="11521" max="11521" width="21.28515625" style="17" customWidth="1"/>
    <col min="11522" max="11526" width="8.7109375" style="17"/>
    <col min="11527" max="11527" width="3.28515625" style="17" customWidth="1"/>
    <col min="11528" max="11528" width="4.5703125" style="17" customWidth="1"/>
    <col min="11529" max="11775" width="8.7109375" style="17"/>
    <col min="11776" max="11776" width="3.5703125" style="17" customWidth="1"/>
    <col min="11777" max="11777" width="21.28515625" style="17" customWidth="1"/>
    <col min="11778" max="11782" width="8.7109375" style="17"/>
    <col min="11783" max="11783" width="3.28515625" style="17" customWidth="1"/>
    <col min="11784" max="11784" width="4.5703125" style="17" customWidth="1"/>
    <col min="11785" max="12031" width="8.7109375" style="17"/>
    <col min="12032" max="12032" width="3.5703125" style="17" customWidth="1"/>
    <col min="12033" max="12033" width="21.28515625" style="17" customWidth="1"/>
    <col min="12034" max="12038" width="8.7109375" style="17"/>
    <col min="12039" max="12039" width="3.28515625" style="17" customWidth="1"/>
    <col min="12040" max="12040" width="4.5703125" style="17" customWidth="1"/>
    <col min="12041" max="12287" width="8.7109375" style="17"/>
    <col min="12288" max="12288" width="3.5703125" style="17" customWidth="1"/>
    <col min="12289" max="12289" width="21.28515625" style="17" customWidth="1"/>
    <col min="12290" max="12294" width="8.7109375" style="17"/>
    <col min="12295" max="12295" width="3.28515625" style="17" customWidth="1"/>
    <col min="12296" max="12296" width="4.5703125" style="17" customWidth="1"/>
    <col min="12297" max="12543" width="8.7109375" style="17"/>
    <col min="12544" max="12544" width="3.5703125" style="17" customWidth="1"/>
    <col min="12545" max="12545" width="21.28515625" style="17" customWidth="1"/>
    <col min="12546" max="12550" width="8.7109375" style="17"/>
    <col min="12551" max="12551" width="3.28515625" style="17" customWidth="1"/>
    <col min="12552" max="12552" width="4.5703125" style="17" customWidth="1"/>
    <col min="12553" max="12799" width="8.7109375" style="17"/>
    <col min="12800" max="12800" width="3.5703125" style="17" customWidth="1"/>
    <col min="12801" max="12801" width="21.28515625" style="17" customWidth="1"/>
    <col min="12802" max="12806" width="8.7109375" style="17"/>
    <col min="12807" max="12807" width="3.28515625" style="17" customWidth="1"/>
    <col min="12808" max="12808" width="4.5703125" style="17" customWidth="1"/>
    <col min="12809" max="13055" width="8.7109375" style="17"/>
    <col min="13056" max="13056" width="3.5703125" style="17" customWidth="1"/>
    <col min="13057" max="13057" width="21.28515625" style="17" customWidth="1"/>
    <col min="13058" max="13062" width="8.7109375" style="17"/>
    <col min="13063" max="13063" width="3.28515625" style="17" customWidth="1"/>
    <col min="13064" max="13064" width="4.5703125" style="17" customWidth="1"/>
    <col min="13065" max="13311" width="8.7109375" style="17"/>
    <col min="13312" max="13312" width="3.5703125" style="17" customWidth="1"/>
    <col min="13313" max="13313" width="21.28515625" style="17" customWidth="1"/>
    <col min="13314" max="13318" width="8.7109375" style="17"/>
    <col min="13319" max="13319" width="3.28515625" style="17" customWidth="1"/>
    <col min="13320" max="13320" width="4.5703125" style="17" customWidth="1"/>
    <col min="13321" max="13567" width="8.7109375" style="17"/>
    <col min="13568" max="13568" width="3.5703125" style="17" customWidth="1"/>
    <col min="13569" max="13569" width="21.28515625" style="17" customWidth="1"/>
    <col min="13570" max="13574" width="8.7109375" style="17"/>
    <col min="13575" max="13575" width="3.28515625" style="17" customWidth="1"/>
    <col min="13576" max="13576" width="4.5703125" style="17" customWidth="1"/>
    <col min="13577" max="13823" width="8.7109375" style="17"/>
    <col min="13824" max="13824" width="3.5703125" style="17" customWidth="1"/>
    <col min="13825" max="13825" width="21.28515625" style="17" customWidth="1"/>
    <col min="13826" max="13830" width="8.7109375" style="17"/>
    <col min="13831" max="13831" width="3.28515625" style="17" customWidth="1"/>
    <col min="13832" max="13832" width="4.5703125" style="17" customWidth="1"/>
    <col min="13833" max="14079" width="8.7109375" style="17"/>
    <col min="14080" max="14080" width="3.5703125" style="17" customWidth="1"/>
    <col min="14081" max="14081" width="21.28515625" style="17" customWidth="1"/>
    <col min="14082" max="14086" width="8.7109375" style="17"/>
    <col min="14087" max="14087" width="3.28515625" style="17" customWidth="1"/>
    <col min="14088" max="14088" width="4.5703125" style="17" customWidth="1"/>
    <col min="14089" max="14335" width="8.7109375" style="17"/>
    <col min="14336" max="14336" width="3.5703125" style="17" customWidth="1"/>
    <col min="14337" max="14337" width="21.28515625" style="17" customWidth="1"/>
    <col min="14338" max="14342" width="8.7109375" style="17"/>
    <col min="14343" max="14343" width="3.28515625" style="17" customWidth="1"/>
    <col min="14344" max="14344" width="4.5703125" style="17" customWidth="1"/>
    <col min="14345" max="14591" width="8.7109375" style="17"/>
    <col min="14592" max="14592" width="3.5703125" style="17" customWidth="1"/>
    <col min="14593" max="14593" width="21.28515625" style="17" customWidth="1"/>
    <col min="14594" max="14598" width="8.7109375" style="17"/>
    <col min="14599" max="14599" width="3.28515625" style="17" customWidth="1"/>
    <col min="14600" max="14600" width="4.5703125" style="17" customWidth="1"/>
    <col min="14601" max="14847" width="8.7109375" style="17"/>
    <col min="14848" max="14848" width="3.5703125" style="17" customWidth="1"/>
    <col min="14849" max="14849" width="21.28515625" style="17" customWidth="1"/>
    <col min="14850" max="14854" width="8.7109375" style="17"/>
    <col min="14855" max="14855" width="3.28515625" style="17" customWidth="1"/>
    <col min="14856" max="14856" width="4.5703125" style="17" customWidth="1"/>
    <col min="14857" max="15103" width="8.7109375" style="17"/>
    <col min="15104" max="15104" width="3.5703125" style="17" customWidth="1"/>
    <col min="15105" max="15105" width="21.28515625" style="17" customWidth="1"/>
    <col min="15106" max="15110" width="8.7109375" style="17"/>
    <col min="15111" max="15111" width="3.28515625" style="17" customWidth="1"/>
    <col min="15112" max="15112" width="4.5703125" style="17" customWidth="1"/>
    <col min="15113" max="15359" width="8.7109375" style="17"/>
    <col min="15360" max="15360" width="3.5703125" style="17" customWidth="1"/>
    <col min="15361" max="15361" width="21.28515625" style="17" customWidth="1"/>
    <col min="15362" max="15366" width="8.7109375" style="17"/>
    <col min="15367" max="15367" width="3.28515625" style="17" customWidth="1"/>
    <col min="15368" max="15368" width="4.5703125" style="17" customWidth="1"/>
    <col min="15369" max="15615" width="8.7109375" style="17"/>
    <col min="15616" max="15616" width="3.5703125" style="17" customWidth="1"/>
    <col min="15617" max="15617" width="21.28515625" style="17" customWidth="1"/>
    <col min="15618" max="15622" width="8.7109375" style="17"/>
    <col min="15623" max="15623" width="3.28515625" style="17" customWidth="1"/>
    <col min="15624" max="15624" width="4.5703125" style="17" customWidth="1"/>
    <col min="15625" max="15871" width="8.7109375" style="17"/>
    <col min="15872" max="15872" width="3.5703125" style="17" customWidth="1"/>
    <col min="15873" max="15873" width="21.28515625" style="17" customWidth="1"/>
    <col min="15874" max="15878" width="8.7109375" style="17"/>
    <col min="15879" max="15879" width="3.28515625" style="17" customWidth="1"/>
    <col min="15880" max="15880" width="4.5703125" style="17" customWidth="1"/>
    <col min="15881" max="16127" width="8.7109375" style="17"/>
    <col min="16128" max="16128" width="3.5703125" style="17" customWidth="1"/>
    <col min="16129" max="16129" width="21.28515625" style="17" customWidth="1"/>
    <col min="16130" max="16134" width="8.7109375" style="17"/>
    <col min="16135" max="16135" width="3.28515625" style="17" customWidth="1"/>
    <col min="16136" max="16136" width="4.5703125" style="17" customWidth="1"/>
    <col min="16137" max="16383" width="8.7109375" style="17"/>
    <col min="16384" max="16384" width="9.28515625" style="17" customWidth="1"/>
  </cols>
  <sheetData>
    <row r="1" spans="1:8" ht="18.75" x14ac:dyDescent="0.25">
      <c r="A1" s="74" t="s">
        <v>411</v>
      </c>
      <c r="B1" s="18"/>
      <c r="C1" s="18"/>
      <c r="D1" s="18"/>
      <c r="E1" s="18"/>
      <c r="F1" s="18"/>
      <c r="G1" s="18"/>
      <c r="H1" s="18"/>
    </row>
    <row r="2" spans="1:8" ht="361.5" customHeight="1" x14ac:dyDescent="0.2">
      <c r="A2" s="77" t="s">
        <v>485</v>
      </c>
      <c r="B2" s="18"/>
      <c r="C2" s="18"/>
      <c r="D2" s="18"/>
      <c r="E2" s="18"/>
      <c r="F2" s="18"/>
      <c r="G2" s="18"/>
      <c r="H2" s="18"/>
    </row>
    <row r="3" spans="1:8" ht="22.15" customHeight="1" x14ac:dyDescent="0.2"/>
    <row r="4" spans="1:8" ht="22.15" customHeight="1" x14ac:dyDescent="0.2"/>
    <row r="5" spans="1:8" ht="22.15" customHeight="1" x14ac:dyDescent="0.2"/>
    <row r="6" spans="1:8" ht="22.15" customHeight="1" x14ac:dyDescent="0.2"/>
    <row r="7" spans="1:8" ht="22.15" customHeight="1" x14ac:dyDescent="0.2"/>
    <row r="8" spans="1:8" ht="22.15" customHeight="1" x14ac:dyDescent="0.2"/>
    <row r="9" spans="1:8" ht="22.15" customHeight="1" x14ac:dyDescent="0.2"/>
    <row r="10" spans="1:8" ht="22.15" customHeight="1" x14ac:dyDescent="0.2"/>
    <row r="11" spans="1:8" ht="22.15" customHeight="1" x14ac:dyDescent="0.2"/>
    <row r="12" spans="1:8" ht="22.15" customHeight="1" x14ac:dyDescent="0.2"/>
    <row r="13" spans="1:8" ht="22.15" customHeight="1" x14ac:dyDescent="0.2"/>
    <row r="14" spans="1:8" ht="22.15" customHeight="1" x14ac:dyDescent="0.2"/>
    <row r="15" spans="1:8" ht="22.15" customHeight="1" x14ac:dyDescent="0.2"/>
    <row r="16" spans="1:8" ht="22.15" customHeight="1" x14ac:dyDescent="0.2"/>
    <row r="17" ht="22.15" customHeight="1" x14ac:dyDescent="0.2"/>
    <row r="18" ht="22.15" customHeight="1" x14ac:dyDescent="0.2"/>
    <row r="19" ht="22.15" customHeight="1" x14ac:dyDescent="0.2"/>
    <row r="20" ht="22.15" customHeight="1" x14ac:dyDescent="0.2"/>
    <row r="21" ht="22.15" customHeight="1" x14ac:dyDescent="0.2"/>
    <row r="22" ht="22.15" customHeight="1" x14ac:dyDescent="0.2"/>
    <row r="23" ht="22.15" customHeight="1" x14ac:dyDescent="0.2"/>
    <row r="24" ht="22.15" customHeight="1" x14ac:dyDescent="0.2"/>
    <row r="25" ht="22.15" customHeight="1" x14ac:dyDescent="0.2"/>
    <row r="26" ht="22.15" customHeight="1" x14ac:dyDescent="0.2"/>
    <row r="27" ht="22.15" customHeight="1" x14ac:dyDescent="0.2"/>
    <row r="28" ht="22.15" customHeight="1" x14ac:dyDescent="0.2"/>
    <row r="29" ht="22.15" customHeight="1" x14ac:dyDescent="0.2"/>
    <row r="30" ht="22.15" customHeight="1" x14ac:dyDescent="0.2"/>
    <row r="31" ht="22.15" customHeight="1" x14ac:dyDescent="0.2"/>
    <row r="32" ht="22.15" customHeight="1" x14ac:dyDescent="0.2"/>
    <row r="33" ht="22.15" customHeight="1" x14ac:dyDescent="0.2"/>
    <row r="34" ht="22.15" customHeight="1" x14ac:dyDescent="0.2"/>
  </sheetData>
  <sheetProtection formatCells="0" formatColumns="0" formatRows="0" insertColumns="0" insertRows="0" insertHyperlinks="0" deleteColumns="0" deleteRows="0" sort="0" autoFilter="0" pivotTables="0"/>
  <pageMargins left="0.75" right="0.75" top="1" bottom="1" header="0.5" footer="0.5"/>
  <pageSetup paperSize="185" orientation="portrait" r:id="rId1"/>
  <headerFooter alignWithMargins="0">
    <oddHeader>&amp;LWARM: Low Energy Building Practice&amp;R&amp;A</oddHeader>
    <oddFooter>&amp;L01752 542 546 &amp;Rinfo@peterwarm.co.uk</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3195-A899-4EEA-B8E9-85E208BDED57}">
  <sheetPr>
    <tabColor rgb="FFFFC000"/>
  </sheetPr>
  <dimension ref="A1:A6"/>
  <sheetViews>
    <sheetView view="pageBreakPreview" topLeftCell="A2" zoomScaleNormal="100" zoomScaleSheetLayoutView="100" workbookViewId="0">
      <selection activeCell="A2" sqref="A2"/>
    </sheetView>
  </sheetViews>
  <sheetFormatPr defaultRowHeight="15" x14ac:dyDescent="0.25"/>
  <cols>
    <col min="1" max="1" width="80.42578125" customWidth="1"/>
  </cols>
  <sheetData>
    <row r="1" spans="1:1" ht="25.15" customHeight="1" x14ac:dyDescent="0.25">
      <c r="A1" s="74" t="s">
        <v>407</v>
      </c>
    </row>
    <row r="2" spans="1:1" ht="409.6" customHeight="1" x14ac:dyDescent="0.25">
      <c r="A2" s="128" t="s">
        <v>467</v>
      </c>
    </row>
    <row r="3" spans="1:1" x14ac:dyDescent="0.25">
      <c r="A3" s="128"/>
    </row>
    <row r="4" spans="1:1" x14ac:dyDescent="0.25">
      <c r="A4" s="128"/>
    </row>
    <row r="5" spans="1:1" x14ac:dyDescent="0.25">
      <c r="A5" s="128"/>
    </row>
    <row r="6" spans="1:1" x14ac:dyDescent="0.25">
      <c r="A6" s="12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0222-A3BC-4B39-97A7-1A58A913347F}">
  <sheetPr>
    <tabColor rgb="FFFFC000"/>
  </sheetPr>
  <dimension ref="A1:A7"/>
  <sheetViews>
    <sheetView view="pageBreakPreview" zoomScaleNormal="100" zoomScaleSheetLayoutView="100" workbookViewId="0">
      <selection activeCell="A2" sqref="A2"/>
    </sheetView>
  </sheetViews>
  <sheetFormatPr defaultRowHeight="15" x14ac:dyDescent="0.25"/>
  <cols>
    <col min="1" max="1" width="81.5703125" customWidth="1"/>
  </cols>
  <sheetData>
    <row r="1" spans="1:1" ht="25.15" customHeight="1" x14ac:dyDescent="0.25">
      <c r="A1" s="74" t="s">
        <v>170</v>
      </c>
    </row>
    <row r="2" spans="1:1" ht="409.6" customHeight="1" x14ac:dyDescent="0.25">
      <c r="A2" s="342" t="s">
        <v>436</v>
      </c>
    </row>
    <row r="3" spans="1:1" ht="13.5" customHeight="1" x14ac:dyDescent="0.25">
      <c r="A3" s="342" t="s">
        <v>190</v>
      </c>
    </row>
    <row r="4" spans="1:1" ht="13.5" customHeight="1" x14ac:dyDescent="0.25">
      <c r="A4" s="343" t="s">
        <v>171</v>
      </c>
    </row>
    <row r="5" spans="1:1" ht="42" customHeight="1" x14ac:dyDescent="0.25">
      <c r="A5" s="345" t="s">
        <v>424</v>
      </c>
    </row>
    <row r="6" spans="1:1" ht="13.5" customHeight="1" x14ac:dyDescent="0.25">
      <c r="A6" s="344" t="s">
        <v>112</v>
      </c>
    </row>
    <row r="7" spans="1:1" ht="13.5" customHeight="1" x14ac:dyDescent="0.25">
      <c r="A7" s="342"/>
    </row>
  </sheetData>
  <hyperlinks>
    <hyperlink ref="A6" r:id="rId1" location=".U7wVhfldUrn" display="http://www.passivhaustrust.org.uk/guidance_detail.php?gId=27 - .U7wVhfldUrn" xr:uid="{F9DE55A2-F418-4B45-9D10-BB75A9808E88}"/>
    <hyperlink ref="A4" r:id="rId2" display="https://www.freemaptools.com/elevation-finder.htm" xr:uid="{DF6F05B4-E249-48C4-938D-A20FF57C49CD}"/>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B1:AA39"/>
  <sheetViews>
    <sheetView view="pageBreakPreview" zoomScaleNormal="100" zoomScaleSheetLayoutView="100" workbookViewId="0">
      <selection activeCell="Q32" sqref="Q32"/>
    </sheetView>
  </sheetViews>
  <sheetFormatPr defaultColWidth="9.28515625" defaultRowHeight="15" x14ac:dyDescent="0.25"/>
  <cols>
    <col min="1" max="1" width="2.28515625" style="11" customWidth="1"/>
    <col min="2" max="9" width="9.28515625" style="11"/>
    <col min="10" max="10" width="1.7109375" style="11" customWidth="1"/>
    <col min="11" max="16384" width="9.28515625" style="11"/>
  </cols>
  <sheetData>
    <row r="1" spans="2:26" ht="18.75" x14ac:dyDescent="0.25">
      <c r="B1" s="76" t="s">
        <v>114</v>
      </c>
      <c r="C1" s="118"/>
      <c r="D1" s="118"/>
      <c r="E1" s="118"/>
      <c r="F1" s="118"/>
      <c r="G1" s="117"/>
      <c r="H1" s="117"/>
      <c r="I1" s="117"/>
      <c r="J1" s="117"/>
      <c r="K1" s="117"/>
      <c r="L1" s="117"/>
      <c r="M1" s="117"/>
      <c r="N1" s="117"/>
      <c r="O1" s="117"/>
      <c r="P1" s="117"/>
      <c r="Q1" s="117"/>
      <c r="R1" s="117"/>
      <c r="S1" s="117"/>
      <c r="T1" s="117"/>
      <c r="U1" s="117"/>
      <c r="V1" s="117"/>
      <c r="W1" s="382" t="s">
        <v>126</v>
      </c>
      <c r="X1" s="382"/>
      <c r="Y1" s="382"/>
    </row>
    <row r="2" spans="2:26" x14ac:dyDescent="0.25">
      <c r="B2" s="117"/>
      <c r="C2" s="117"/>
      <c r="D2" s="117"/>
      <c r="E2" s="117"/>
      <c r="F2" s="117"/>
      <c r="G2" s="117"/>
      <c r="H2" s="117"/>
      <c r="I2" s="119" t="s">
        <v>437</v>
      </c>
      <c r="J2" s="117"/>
      <c r="K2" s="118"/>
      <c r="L2" s="117"/>
      <c r="M2" s="117"/>
      <c r="N2" s="117"/>
      <c r="O2" s="117"/>
      <c r="P2" s="117"/>
      <c r="Q2" s="117"/>
      <c r="R2" s="117"/>
      <c r="S2" s="117"/>
      <c r="T2" s="117"/>
      <c r="U2" s="117"/>
      <c r="V2" s="117"/>
      <c r="W2" s="117"/>
      <c r="X2" s="117"/>
      <c r="Y2" s="117"/>
      <c r="Z2" s="14"/>
    </row>
    <row r="3" spans="2:26" x14ac:dyDescent="0.25">
      <c r="B3" s="117"/>
      <c r="C3" s="117"/>
      <c r="D3" s="117"/>
      <c r="E3" s="117"/>
      <c r="F3" s="117"/>
      <c r="G3" s="117"/>
      <c r="H3" s="117"/>
      <c r="I3" s="117"/>
      <c r="J3" s="117"/>
      <c r="K3" s="117"/>
      <c r="L3" s="117"/>
      <c r="M3" s="117"/>
      <c r="N3" s="117"/>
      <c r="O3" s="117"/>
      <c r="P3" s="117"/>
      <c r="Q3" s="117"/>
      <c r="R3" s="117"/>
      <c r="S3" s="117"/>
      <c r="T3" s="117"/>
      <c r="U3" s="117"/>
      <c r="V3" s="117"/>
      <c r="W3" s="117"/>
      <c r="X3" s="117"/>
      <c r="Y3" s="117"/>
      <c r="Z3" s="14"/>
    </row>
    <row r="4" spans="2:26" x14ac:dyDescent="0.25">
      <c r="B4" s="117"/>
      <c r="C4" s="117"/>
      <c r="D4" s="117"/>
      <c r="E4" s="117"/>
      <c r="F4" s="117"/>
      <c r="G4" s="117"/>
      <c r="H4" s="117"/>
      <c r="I4" s="117"/>
      <c r="J4" s="117"/>
      <c r="K4" s="117"/>
      <c r="L4" s="117"/>
      <c r="M4" s="117"/>
      <c r="N4" s="117"/>
      <c r="O4" s="117"/>
      <c r="P4" s="117"/>
      <c r="Q4" s="117"/>
      <c r="R4" s="117"/>
      <c r="S4" s="117"/>
      <c r="T4" s="117"/>
      <c r="U4" s="117"/>
      <c r="V4" s="117"/>
      <c r="W4" s="117"/>
      <c r="X4" s="117"/>
      <c r="Y4" s="117"/>
    </row>
    <row r="5" spans="2:26" x14ac:dyDescent="0.25">
      <c r="B5" s="117"/>
      <c r="C5" s="117"/>
      <c r="D5" s="117"/>
      <c r="E5" s="117"/>
      <c r="F5" s="117"/>
      <c r="G5" s="117"/>
      <c r="H5" s="117"/>
      <c r="I5" s="117"/>
      <c r="J5" s="117"/>
      <c r="K5" s="117"/>
      <c r="L5" s="117"/>
      <c r="M5" s="117"/>
      <c r="N5" s="117"/>
      <c r="O5" s="117"/>
      <c r="P5" s="117"/>
      <c r="Q5" s="117"/>
      <c r="R5" s="117"/>
      <c r="S5" s="117"/>
      <c r="T5" s="117"/>
      <c r="U5" s="117"/>
      <c r="V5" s="117"/>
      <c r="W5" s="117"/>
      <c r="X5" s="117"/>
      <c r="Y5" s="117"/>
    </row>
    <row r="6" spans="2:26" x14ac:dyDescent="0.25">
      <c r="B6" s="117"/>
      <c r="C6" s="117"/>
      <c r="D6" s="117"/>
      <c r="E6" s="117"/>
      <c r="F6" s="117"/>
      <c r="G6" s="117"/>
      <c r="H6" s="117"/>
      <c r="I6" s="117"/>
      <c r="J6" s="117"/>
      <c r="K6" s="117"/>
      <c r="L6" s="117"/>
      <c r="M6" s="117"/>
      <c r="N6" s="117"/>
      <c r="O6" s="117"/>
      <c r="P6" s="117"/>
      <c r="Q6" s="117"/>
      <c r="R6" s="117"/>
      <c r="S6" s="117"/>
      <c r="T6" s="117"/>
      <c r="U6" s="117"/>
      <c r="V6" s="117"/>
      <c r="W6" s="117"/>
      <c r="X6" s="117"/>
      <c r="Y6" s="117"/>
    </row>
    <row r="7" spans="2:26" x14ac:dyDescent="0.25">
      <c r="B7" s="117"/>
      <c r="C7" s="117"/>
      <c r="D7" s="117"/>
      <c r="E7" s="117"/>
      <c r="F7" s="117"/>
      <c r="G7" s="117"/>
      <c r="H7" s="117"/>
      <c r="I7" s="117"/>
      <c r="J7" s="117"/>
      <c r="K7" s="117"/>
      <c r="L7" s="117"/>
      <c r="M7" s="117"/>
      <c r="N7" s="117"/>
      <c r="O7" s="117"/>
      <c r="P7" s="117"/>
      <c r="Q7" s="117"/>
      <c r="R7" s="117"/>
      <c r="S7" s="117"/>
      <c r="T7" s="117"/>
      <c r="U7" s="117"/>
      <c r="V7" s="117"/>
      <c r="W7" s="117"/>
      <c r="X7" s="117"/>
      <c r="Y7" s="117"/>
    </row>
    <row r="8" spans="2:26" x14ac:dyDescent="0.25">
      <c r="B8" s="117"/>
      <c r="C8" s="117"/>
      <c r="D8" s="117"/>
      <c r="E8" s="117"/>
      <c r="F8" s="117"/>
      <c r="G8" s="117"/>
      <c r="H8" s="117"/>
      <c r="I8" s="117"/>
      <c r="J8" s="117"/>
      <c r="K8" s="117"/>
      <c r="L8" s="117"/>
      <c r="M8" s="117"/>
      <c r="N8" s="117"/>
      <c r="O8" s="117"/>
      <c r="P8" s="117"/>
      <c r="Q8" s="117"/>
      <c r="R8" s="117"/>
      <c r="S8"/>
      <c r="T8" s="117"/>
      <c r="U8" s="117"/>
      <c r="V8" s="117"/>
      <c r="W8" s="117"/>
      <c r="X8" s="117"/>
      <c r="Y8" s="117"/>
    </row>
    <row r="9" spans="2:26" x14ac:dyDescent="0.25">
      <c r="B9" s="117"/>
      <c r="C9" s="117"/>
      <c r="D9" s="117"/>
      <c r="E9" s="117"/>
      <c r="F9" s="117"/>
      <c r="G9" s="117"/>
      <c r="H9" s="117"/>
      <c r="I9" s="117"/>
      <c r="J9" s="117"/>
      <c r="K9" s="117"/>
      <c r="L9" s="117"/>
      <c r="M9" s="117"/>
      <c r="N9" s="117"/>
      <c r="O9" s="117"/>
      <c r="P9" s="117"/>
      <c r="Q9" s="117"/>
      <c r="R9" s="117"/>
      <c r="S9" s="117"/>
      <c r="T9" s="117"/>
      <c r="U9" s="117"/>
      <c r="V9" s="117"/>
      <c r="W9" s="117"/>
      <c r="X9" s="117"/>
      <c r="Y9" s="117"/>
    </row>
    <row r="10" spans="2:26" x14ac:dyDescent="0.25">
      <c r="B10" s="117"/>
      <c r="C10" s="117"/>
      <c r="D10" s="117"/>
      <c r="E10" s="117"/>
      <c r="F10" s="117"/>
      <c r="G10" s="117"/>
      <c r="H10" s="117"/>
      <c r="I10" s="117"/>
      <c r="J10" s="117"/>
      <c r="K10" s="117"/>
      <c r="L10" s="117"/>
      <c r="M10" s="117"/>
      <c r="N10" s="339"/>
      <c r="O10" s="117"/>
      <c r="P10" s="117"/>
      <c r="Q10" s="117"/>
      <c r="R10" s="117"/>
      <c r="S10" s="117"/>
      <c r="T10" s="117"/>
      <c r="U10" s="117"/>
      <c r="V10" s="117"/>
      <c r="W10" s="117"/>
      <c r="X10" s="117"/>
      <c r="Y10" s="117"/>
    </row>
    <row r="11" spans="2:26" x14ac:dyDescent="0.25">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row>
    <row r="12" spans="2:26" x14ac:dyDescent="0.25">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row>
    <row r="13" spans="2:26" x14ac:dyDescent="0.25">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row>
    <row r="14" spans="2:26" x14ac:dyDescent="0.25">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row>
    <row r="15" spans="2:26" x14ac:dyDescent="0.25">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row>
    <row r="16" spans="2:26" x14ac:dyDescent="0.25">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row>
    <row r="17" spans="2:27" x14ac:dyDescent="0.25">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row>
    <row r="18" spans="2:27" x14ac:dyDescent="0.25">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row>
    <row r="19" spans="2:27" x14ac:dyDescent="0.25">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row>
    <row r="20" spans="2:27" x14ac:dyDescent="0.25">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row>
    <row r="21" spans="2:27" x14ac:dyDescent="0.25">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row>
    <row r="22" spans="2:27" x14ac:dyDescent="0.25">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row>
    <row r="23" spans="2:27" x14ac:dyDescent="0.25">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row>
    <row r="24" spans="2:27" x14ac:dyDescent="0.25">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row>
    <row r="25" spans="2:27" x14ac:dyDescent="0.25">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row>
    <row r="26" spans="2:27" x14ac:dyDescent="0.25">
      <c r="B26" s="117"/>
      <c r="C26" s="117"/>
      <c r="D26" s="117"/>
      <c r="E26" s="117"/>
      <c r="F26" s="117"/>
      <c r="G26" s="117"/>
      <c r="H26" s="117"/>
      <c r="I26" s="117"/>
      <c r="J26" s="117"/>
      <c r="K26" s="117"/>
      <c r="L26" s="117"/>
      <c r="M26" s="117"/>
      <c r="N26" s="117"/>
      <c r="O26" s="117"/>
      <c r="P26" s="117"/>
      <c r="Q26" s="117"/>
      <c r="R26" s="117"/>
      <c r="S26" s="20"/>
      <c r="T26" s="340" t="s">
        <v>426</v>
      </c>
      <c r="U26" s="117"/>
      <c r="V26" s="117"/>
      <c r="W26" s="117"/>
      <c r="X26" s="117"/>
      <c r="Y26" s="117"/>
    </row>
    <row r="27" spans="2:27" x14ac:dyDescent="0.25">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row>
    <row r="28" spans="2:27" x14ac:dyDescent="0.25">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row>
    <row r="29" spans="2:27" x14ac:dyDescent="0.25">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row>
    <row r="30" spans="2:27" x14ac:dyDescent="0.25">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row>
    <row r="31" spans="2:27" ht="15.75" thickBot="1" x14ac:dyDescent="0.3">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row>
    <row r="32" spans="2:27" ht="128.1" customHeight="1" thickTop="1" x14ac:dyDescent="0.25">
      <c r="B32" s="117"/>
      <c r="C32" s="117"/>
      <c r="D32" s="117"/>
      <c r="E32" s="117"/>
      <c r="F32" s="117"/>
      <c r="G32" s="117"/>
      <c r="H32" s="117"/>
      <c r="I32" s="117"/>
      <c r="J32" s="117"/>
      <c r="K32" s="117"/>
      <c r="L32" s="117"/>
      <c r="M32" s="383" t="s">
        <v>468</v>
      </c>
      <c r="N32" s="384"/>
      <c r="O32" s="384"/>
      <c r="P32" s="385"/>
      <c r="Q32" s="117"/>
      <c r="R32" s="20"/>
      <c r="S32" s="117"/>
      <c r="T32" s="117"/>
      <c r="U32" s="117"/>
      <c r="V32" s="117"/>
      <c r="W32" s="117"/>
      <c r="X32" s="117"/>
      <c r="Y32" s="117"/>
      <c r="Z32" s="14"/>
      <c r="AA32" s="14"/>
    </row>
    <row r="33" spans="2:25" ht="15" customHeight="1" x14ac:dyDescent="0.25">
      <c r="B33" s="117"/>
      <c r="C33" s="117"/>
      <c r="D33" s="117"/>
      <c r="E33" s="117"/>
      <c r="F33" s="117" t="s">
        <v>425</v>
      </c>
      <c r="G33" s="117"/>
      <c r="H33" s="117"/>
      <c r="I33" s="117"/>
      <c r="J33" s="117"/>
      <c r="K33" s="117"/>
      <c r="L33" s="117"/>
      <c r="M33" s="376" t="s">
        <v>111</v>
      </c>
      <c r="N33" s="377"/>
      <c r="O33" s="377"/>
      <c r="P33" s="378"/>
      <c r="Q33" s="117"/>
      <c r="R33" s="117"/>
      <c r="S33" s="117"/>
      <c r="T33" s="117"/>
      <c r="U33" s="117"/>
      <c r="V33" s="117"/>
      <c r="W33" s="117"/>
      <c r="X33" s="117"/>
      <c r="Y33" s="117"/>
    </row>
    <row r="34" spans="2:25" x14ac:dyDescent="0.25">
      <c r="B34" s="117"/>
      <c r="C34" s="117"/>
      <c r="D34" s="117"/>
      <c r="E34" s="117"/>
      <c r="F34" s="117"/>
      <c r="G34" s="117"/>
      <c r="H34" s="117"/>
      <c r="I34" s="117"/>
      <c r="J34" s="117"/>
      <c r="K34" s="117"/>
      <c r="L34" s="117"/>
      <c r="M34" s="376"/>
      <c r="N34" s="377"/>
      <c r="O34" s="377"/>
      <c r="P34" s="378"/>
      <c r="Q34" s="117"/>
      <c r="R34" s="117"/>
      <c r="S34" s="117"/>
      <c r="T34" s="117"/>
      <c r="U34" s="117"/>
      <c r="V34" s="117"/>
      <c r="W34" s="117"/>
      <c r="X34" s="117"/>
      <c r="Y34" s="117"/>
    </row>
    <row r="35" spans="2:25" ht="15.75" thickBot="1" x14ac:dyDescent="0.3">
      <c r="B35" s="117"/>
      <c r="C35" s="117"/>
      <c r="D35" s="117"/>
      <c r="E35" s="117"/>
      <c r="F35" s="117" t="s">
        <v>408</v>
      </c>
      <c r="G35" s="117"/>
      <c r="H35" s="117"/>
      <c r="I35" s="117"/>
      <c r="J35" s="117"/>
      <c r="K35" s="117"/>
      <c r="L35" s="117"/>
      <c r="M35" s="379"/>
      <c r="N35" s="380"/>
      <c r="O35" s="380"/>
      <c r="P35" s="381"/>
      <c r="Q35" s="117"/>
      <c r="R35" s="117"/>
      <c r="S35" s="117"/>
      <c r="T35" s="117"/>
      <c r="U35" s="117"/>
      <c r="V35" s="117"/>
      <c r="W35" s="117"/>
      <c r="X35" s="117"/>
      <c r="Y35" s="117"/>
    </row>
    <row r="36" spans="2:25" ht="15.75" thickTop="1" x14ac:dyDescent="0.25">
      <c r="B36" s="20"/>
      <c r="C36" s="20"/>
      <c r="D36" s="20"/>
      <c r="E36" s="20"/>
      <c r="F36" s="20"/>
      <c r="G36" s="20"/>
      <c r="H36" s="20"/>
      <c r="I36" s="20"/>
      <c r="J36" s="20"/>
      <c r="K36" s="20"/>
      <c r="L36" s="20"/>
      <c r="M36" s="20"/>
      <c r="N36" s="20"/>
      <c r="O36" s="20"/>
      <c r="P36" s="20"/>
      <c r="Q36" s="20"/>
      <c r="R36" s="20"/>
      <c r="S36" s="20"/>
      <c r="T36" s="20"/>
      <c r="U36" s="20"/>
      <c r="V36" s="20"/>
      <c r="W36" s="20"/>
      <c r="X36" s="20"/>
      <c r="Y36" s="20"/>
    </row>
    <row r="37" spans="2:25" x14ac:dyDescent="0.25">
      <c r="B37" s="20"/>
      <c r="C37" s="20"/>
      <c r="D37" s="20"/>
      <c r="E37" s="20"/>
      <c r="F37" s="20"/>
      <c r="G37" s="20"/>
      <c r="H37" s="20"/>
      <c r="I37" s="20"/>
      <c r="J37" s="20"/>
      <c r="K37" s="20"/>
      <c r="L37" s="20"/>
      <c r="M37" s="20"/>
      <c r="N37" s="20"/>
      <c r="O37" s="20"/>
      <c r="P37" s="20"/>
      <c r="Q37" s="20"/>
      <c r="R37" s="20"/>
      <c r="S37" s="20"/>
      <c r="T37" s="20"/>
      <c r="U37" s="20"/>
      <c r="V37" s="20"/>
      <c r="W37" s="20"/>
      <c r="X37" s="20"/>
      <c r="Y37" s="20"/>
    </row>
    <row r="38" spans="2:25" x14ac:dyDescent="0.25">
      <c r="B38" s="20"/>
      <c r="C38" s="20"/>
      <c r="D38" s="20"/>
      <c r="E38" s="20"/>
      <c r="F38" s="20"/>
      <c r="G38" s="20"/>
      <c r="H38" s="20"/>
      <c r="I38" s="20"/>
      <c r="J38" s="20"/>
      <c r="K38" s="20"/>
      <c r="L38" s="20"/>
      <c r="M38" s="20"/>
      <c r="N38" s="20"/>
      <c r="O38" s="20"/>
      <c r="P38" s="20"/>
      <c r="Q38" s="20"/>
      <c r="R38" s="20"/>
      <c r="S38" s="20"/>
      <c r="T38" s="20"/>
      <c r="U38" s="20"/>
      <c r="V38" s="20"/>
      <c r="W38" s="20"/>
      <c r="X38" s="20"/>
      <c r="Y38" s="20"/>
    </row>
    <row r="39" spans="2:25" ht="27" customHeight="1" x14ac:dyDescent="0.25">
      <c r="B39" s="20"/>
      <c r="C39" s="20"/>
      <c r="D39" s="20"/>
      <c r="E39" s="20"/>
      <c r="F39" s="20"/>
      <c r="G39" s="20"/>
      <c r="H39" s="20"/>
      <c r="I39" s="20"/>
      <c r="J39" s="20"/>
      <c r="K39" s="20"/>
      <c r="L39" s="20"/>
      <c r="M39" s="20"/>
      <c r="N39" s="20"/>
      <c r="O39" s="20"/>
      <c r="P39" s="20"/>
      <c r="Q39" s="20"/>
      <c r="R39" s="20"/>
      <c r="S39" s="20"/>
      <c r="T39" s="20"/>
      <c r="U39" s="20"/>
      <c r="V39" s="20"/>
      <c r="W39" s="20"/>
      <c r="X39" s="20"/>
      <c r="Y39" s="20"/>
    </row>
  </sheetData>
  <mergeCells count="3">
    <mergeCell ref="M33:P35"/>
    <mergeCell ref="W1:Y1"/>
    <mergeCell ref="M32:P32"/>
  </mergeCells>
  <hyperlinks>
    <hyperlink ref="M33:P35" r:id="rId1" display="See PHPP manual for TFA rules or click for link to WARM website link to new rules" xr:uid="{00000000-0004-0000-0400-000000000000}"/>
    <hyperlink ref="W1:Y1" location="'Heating Demand'!A1" display="Back to heat demand summary" xr:uid="{00000000-0004-0000-0400-000001000000}"/>
  </hyperlinks>
  <pageMargins left="0.70866141732283472" right="0.70866141732283472" top="0.74803149606299213" bottom="0.74803149606299213" header="0.31496062992125984" footer="0.31496062992125984"/>
  <pageSetup paperSize="9" scale="61" orientation="landscape" horizontalDpi="4294967294" r:id="rId2"/>
  <colBreaks count="1" manualBreakCount="1">
    <brk id="27" max="39"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vt:i4>
      </vt:variant>
    </vt:vector>
  </HeadingPairs>
  <TitlesOfParts>
    <vt:vector size="53" baseType="lpstr">
      <vt:lpstr>Introduction</vt:lpstr>
      <vt:lpstr>Heating + Summer </vt:lpstr>
      <vt:lpstr>Primary Energy Renewable</vt:lpstr>
      <vt:lpstr>Primary E Non Residential</vt:lpstr>
      <vt:lpstr>DesignPH</vt:lpstr>
      <vt:lpstr>Check</vt:lpstr>
      <vt:lpstr>Verification</vt:lpstr>
      <vt:lpstr>Climate</vt:lpstr>
      <vt:lpstr>Areas -  TFA</vt:lpstr>
      <vt:lpstr>Areas - HLA</vt:lpstr>
      <vt:lpstr>Areas - TB</vt:lpstr>
      <vt:lpstr>Components - Frames</vt:lpstr>
      <vt:lpstr>Components - Glazing</vt:lpstr>
      <vt:lpstr>Windows</vt:lpstr>
      <vt:lpstr>Shading</vt:lpstr>
      <vt:lpstr>U-Values</vt:lpstr>
      <vt:lpstr>Vent - Vent </vt:lpstr>
      <vt:lpstr>Vent - Infiltration</vt:lpstr>
      <vt:lpstr>Summer Vent</vt:lpstr>
      <vt:lpstr>DHW + Distribution </vt:lpstr>
      <vt:lpstr>HP</vt:lpstr>
      <vt:lpstr>PV</vt:lpstr>
      <vt:lpstr>Master</vt:lpstr>
      <vt:lpstr>'Areas -  TFA'!Print_Area</vt:lpstr>
      <vt:lpstr>'Areas - HLA'!Print_Area</vt:lpstr>
      <vt:lpstr>'Areas - TB'!Print_Area</vt:lpstr>
      <vt:lpstr>Check!Print_Area</vt:lpstr>
      <vt:lpstr>Climate!Print_Area</vt:lpstr>
      <vt:lpstr>'Components - Frames'!Print_Area</vt:lpstr>
      <vt:lpstr>'Components - Glazing'!Print_Area</vt:lpstr>
      <vt:lpstr>DesignPH!Print_Area</vt:lpstr>
      <vt:lpstr>'DHW + Distribution '!Print_Area</vt:lpstr>
      <vt:lpstr>'Heating + Summer '!Print_Area</vt:lpstr>
      <vt:lpstr>HP!Print_Area</vt:lpstr>
      <vt:lpstr>Introduction!Print_Area</vt:lpstr>
      <vt:lpstr>Master!Print_Area</vt:lpstr>
      <vt:lpstr>'Primary E Non Residential'!Print_Area</vt:lpstr>
      <vt:lpstr>'Primary Energy Renewable'!Print_Area</vt:lpstr>
      <vt:lpstr>PV!Print_Area</vt:lpstr>
      <vt:lpstr>Shading!Print_Area</vt:lpstr>
      <vt:lpstr>'Summer Vent'!Print_Area</vt:lpstr>
      <vt:lpstr>'U-Values'!Print_Area</vt:lpstr>
      <vt:lpstr>'Vent - Infiltration'!Print_Area</vt:lpstr>
      <vt:lpstr>'Vent - Vent '!Print_Area</vt:lpstr>
      <vt:lpstr>Verification!Print_Area</vt:lpstr>
      <vt:lpstr>Windows!Print_Area</vt:lpstr>
      <vt:lpstr>PV_Bezeichnung</vt:lpstr>
      <vt:lpstr>PV_Modultechnologie</vt:lpstr>
      <vt:lpstr>PV_MPP</vt:lpstr>
      <vt:lpstr>PV_Orientierung</vt:lpstr>
      <vt:lpstr>PV_Technologie</vt:lpstr>
      <vt:lpstr>PV_Temperaturkoeffizienten</vt:lpstr>
      <vt:lpstr>PV_Weitere_Angaben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2022-07-06T14:16:45Z</dcterms:modified>
</cp:coreProperties>
</file>