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ml.chartshapes+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https://peterwarm-my.sharepoint.com/personal/liam_peterwarm_co_uk/Documents/Desktop/"/>
    </mc:Choice>
  </mc:AlternateContent>
  <xr:revisionPtr revIDLastSave="1" documentId="8_{4C267D0B-F49E-45C7-A733-89CB7BC30B8A}" xr6:coauthVersionLast="47" xr6:coauthVersionMax="47" xr10:uidLastSave="{FEB1B55E-02F0-4539-9A2F-B030465CCC8D}"/>
  <bookViews>
    <workbookView xWindow="-28920" yWindow="-120" windowWidth="29040" windowHeight="16440" xr2:uid="{3A803B9E-5DAF-49EE-BBC4-B30C1BEB9B7F}"/>
  </bookViews>
  <sheets>
    <sheet name="WARM RESULTS 805" sheetId="1" r:id="rId1"/>
  </sheets>
  <definedNames>
    <definedName name="_xleta.ROUNDUP" hidden="1" xlm="1">#NAME?</definedName>
    <definedName name="_xleta.SHEET" hidden="1" xlm="1">#NAME?</definedName>
    <definedName name="IP_Flag" hidden="1">FALSE</definedName>
    <definedName name="_xlnm.Print_Area" localSheetId="0">'WARM RESULTS 805'!$A$1:$AL$119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 i="1" l="1"/>
  <c r="AR4" i="1"/>
  <c r="E7" i="1"/>
  <c r="BB8" i="1"/>
  <c r="BB9" i="1"/>
  <c r="BB10" i="1"/>
  <c r="A11" i="1"/>
  <c r="X11" i="1"/>
  <c r="BB11" i="1"/>
  <c r="A12" i="1"/>
  <c r="X12" i="1"/>
  <c r="A13" i="1"/>
  <c r="X13" i="1"/>
  <c r="BB13" i="1"/>
  <c r="A14" i="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X14" i="1"/>
  <c r="BB14" i="1"/>
  <c r="X15" i="1"/>
  <c r="X16" i="1"/>
  <c r="X17" i="1"/>
  <c r="X18" i="1"/>
  <c r="X19" i="1"/>
  <c r="X20" i="1"/>
  <c r="X21" i="1"/>
  <c r="AR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AF105" i="1"/>
  <c r="AG105" i="1"/>
  <c r="AH105" i="1"/>
  <c r="X106" i="1"/>
  <c r="X107" i="1"/>
  <c r="X108" i="1"/>
  <c r="X109" i="1"/>
  <c r="X110" i="1"/>
  <c r="X111" i="1"/>
  <c r="X112" i="1"/>
  <c r="X113" i="1"/>
  <c r="X114" i="1"/>
  <c r="X115" i="1"/>
  <c r="X116" i="1"/>
  <c r="X117" i="1"/>
  <c r="X118" i="1"/>
  <c r="X119" i="1"/>
  <c r="BA28" i="1" l="1"/>
  <c r="BE28" i="1" s="1"/>
  <c r="BA27" i="1"/>
  <c r="BE27" i="1" s="1"/>
  <c r="AR22" i="1" s="1"/>
  <c r="AR23" i="1" s="1"/>
  <c r="AT23" i="1" s="1"/>
  <c r="BA240" i="1" l="1"/>
  <c r="BE240" i="1" s="1"/>
  <c r="BA239" i="1"/>
  <c r="BE239" i="1" s="1"/>
  <c r="BA238" i="1"/>
  <c r="BE238" i="1" s="1"/>
  <c r="BA237" i="1"/>
  <c r="BE237" i="1" s="1"/>
  <c r="BA236" i="1"/>
  <c r="BE236" i="1" s="1"/>
  <c r="BA30" i="1"/>
  <c r="BE30" i="1" s="1"/>
  <c r="P7" i="1" s="1"/>
  <c r="BA31" i="1"/>
  <c r="BE31" i="1" s="1"/>
  <c r="BA32" i="1"/>
  <c r="BE32" i="1" s="1"/>
  <c r="O7" i="1" s="1"/>
  <c r="BA33" i="1"/>
  <c r="BE33" i="1" s="1"/>
  <c r="Q7" i="1" s="1"/>
  <c r="BA34" i="1"/>
  <c r="BE34" i="1" s="1"/>
  <c r="R7" i="1" s="1"/>
  <c r="BA35" i="1"/>
  <c r="BE35" i="1" s="1"/>
  <c r="S7" i="1" s="1"/>
  <c r="BA36" i="1"/>
  <c r="BE36" i="1" s="1"/>
  <c r="N7" i="1" s="1"/>
  <c r="BA37" i="1"/>
  <c r="BE37" i="1" s="1"/>
  <c r="V7" i="1" s="1"/>
  <c r="BA38" i="1"/>
  <c r="BE38" i="1" s="1"/>
  <c r="T7" i="1" s="1"/>
  <c r="BA39" i="1"/>
  <c r="BE39" i="1" s="1"/>
  <c r="U7" i="1" s="1"/>
  <c r="BA41" i="1"/>
  <c r="BE41" i="1" s="1"/>
  <c r="BA42" i="1"/>
  <c r="BE42" i="1" s="1"/>
  <c r="AQ15" i="1" s="1"/>
  <c r="BA43" i="1"/>
  <c r="BE43" i="1" s="1"/>
  <c r="BA44" i="1"/>
  <c r="BE44" i="1" s="1"/>
  <c r="BA45" i="1"/>
  <c r="BE45" i="1" s="1"/>
  <c r="BA46" i="1"/>
  <c r="BE46" i="1" s="1"/>
  <c r="BA47" i="1"/>
  <c r="BE47" i="1" s="1"/>
  <c r="BA48" i="1"/>
  <c r="BE48" i="1" s="1"/>
  <c r="BA49" i="1"/>
  <c r="BE49" i="1" s="1"/>
  <c r="BA50" i="1"/>
  <c r="BE50" i="1" s="1"/>
  <c r="AQ16" i="1" s="1"/>
  <c r="BA51" i="1"/>
  <c r="BE51" i="1" s="1"/>
  <c r="AQ17" i="1" s="1"/>
  <c r="BA52" i="1"/>
  <c r="BE52" i="1" s="1"/>
  <c r="BA53" i="1"/>
  <c r="BE53" i="1" s="1"/>
  <c r="BA54" i="1"/>
  <c r="BE54" i="1" s="1"/>
  <c r="BA182" i="1"/>
  <c r="BE182" i="1" s="1"/>
  <c r="BA188" i="1"/>
  <c r="BE188" i="1" s="1"/>
  <c r="BA150" i="1"/>
  <c r="BE150" i="1" s="1"/>
  <c r="BA153" i="1"/>
  <c r="BE153" i="1" s="1"/>
  <c r="AX17" i="1" s="1"/>
  <c r="BA155" i="1"/>
  <c r="BE155" i="1" s="1"/>
  <c r="AX18" i="1" s="1"/>
  <c r="BA162" i="1"/>
  <c r="BE162" i="1" s="1"/>
  <c r="BA171" i="1"/>
  <c r="BE171" i="1" s="1"/>
  <c r="BA186" i="1"/>
  <c r="BE186" i="1" s="1"/>
  <c r="BA196" i="1"/>
  <c r="BE196" i="1" s="1"/>
  <c r="BA209" i="1"/>
  <c r="BE209" i="1" s="1"/>
  <c r="BA215" i="1"/>
  <c r="BE215" i="1" s="1"/>
  <c r="BA219" i="1"/>
  <c r="BE219" i="1" s="1"/>
  <c r="BA225" i="1"/>
  <c r="BE225" i="1" s="1"/>
  <c r="BA231" i="1"/>
  <c r="BE231" i="1" s="1"/>
  <c r="AD102" i="1" s="1"/>
  <c r="BA55" i="1"/>
  <c r="BE55" i="1" s="1"/>
  <c r="W7" i="1" s="1"/>
  <c r="BA56" i="1"/>
  <c r="BA57" i="1"/>
  <c r="BA58" i="1"/>
  <c r="BA59" i="1"/>
  <c r="BA60" i="1"/>
  <c r="BA61" i="1"/>
  <c r="BA62" i="1"/>
  <c r="BA63" i="1"/>
  <c r="BA66" i="1"/>
  <c r="BE66" i="1" s="1"/>
  <c r="BA67" i="1"/>
  <c r="BE67" i="1" s="1"/>
  <c r="BA68" i="1"/>
  <c r="BE68" i="1" s="1"/>
  <c r="BA69" i="1"/>
  <c r="BE69" i="1" s="1"/>
  <c r="BA70" i="1"/>
  <c r="BE70" i="1" s="1"/>
  <c r="BA71" i="1"/>
  <c r="BE71" i="1" s="1"/>
  <c r="BA72" i="1"/>
  <c r="BE72" i="1" s="1"/>
  <c r="BA73" i="1"/>
  <c r="BE73" i="1" s="1"/>
  <c r="BA74" i="1"/>
  <c r="BE74" i="1" s="1"/>
  <c r="BA75" i="1"/>
  <c r="BE75" i="1" s="1"/>
  <c r="BA78" i="1"/>
  <c r="BE78" i="1" s="1"/>
  <c r="AH51" i="1" s="1"/>
  <c r="BA79" i="1"/>
  <c r="BE79" i="1" s="1"/>
  <c r="AH52" i="1" s="1"/>
  <c r="BA80" i="1"/>
  <c r="BE80" i="1" s="1"/>
  <c r="AH53" i="1" s="1"/>
  <c r="BA81" i="1"/>
  <c r="BE81" i="1" s="1"/>
  <c r="AH54" i="1" s="1"/>
  <c r="BA164" i="1"/>
  <c r="BE164" i="1" s="1"/>
  <c r="BA167" i="1"/>
  <c r="BE167" i="1" s="1"/>
  <c r="BA170" i="1"/>
  <c r="BE170" i="1" s="1"/>
  <c r="BA174" i="1"/>
  <c r="BE174" i="1" s="1"/>
  <c r="BA176" i="1"/>
  <c r="BE176" i="1" s="1"/>
  <c r="BD9" i="1" s="1"/>
  <c r="BA180" i="1"/>
  <c r="BE180" i="1" s="1"/>
  <c r="BA185" i="1"/>
  <c r="BE185" i="1" s="1"/>
  <c r="BA148" i="1"/>
  <c r="BE148" i="1" s="1"/>
  <c r="BA151" i="1"/>
  <c r="BE151" i="1" s="1"/>
  <c r="BA158" i="1"/>
  <c r="BE158" i="1" s="1"/>
  <c r="BA160" i="1"/>
  <c r="BE160" i="1" s="1"/>
  <c r="BA168" i="1"/>
  <c r="BE168" i="1" s="1"/>
  <c r="BA183" i="1"/>
  <c r="BE183" i="1" s="1"/>
  <c r="BA198" i="1"/>
  <c r="BE198" i="1" s="1"/>
  <c r="BA210" i="1"/>
  <c r="BE210" i="1" s="1"/>
  <c r="BA213" i="1"/>
  <c r="BE213" i="1" s="1"/>
  <c r="BA218" i="1"/>
  <c r="BE218" i="1" s="1"/>
  <c r="BA223" i="1"/>
  <c r="BE223" i="1" s="1"/>
  <c r="BA226" i="1"/>
  <c r="BE226" i="1" s="1"/>
  <c r="BA191" i="1"/>
  <c r="BE191" i="1" s="1"/>
  <c r="BA193" i="1"/>
  <c r="BE193" i="1" s="1"/>
  <c r="BA82" i="1"/>
  <c r="BE82" i="1" s="1"/>
  <c r="AH55" i="1" s="1"/>
  <c r="BA83" i="1"/>
  <c r="BE83" i="1" s="1"/>
  <c r="AJ51" i="1" s="1"/>
  <c r="BA84" i="1"/>
  <c r="BE84" i="1" s="1"/>
  <c r="AJ52" i="1" s="1"/>
  <c r="BA85" i="1"/>
  <c r="BE85" i="1" s="1"/>
  <c r="AJ53" i="1" s="1"/>
  <c r="BA86" i="1"/>
  <c r="BE86" i="1" s="1"/>
  <c r="AJ54" i="1" s="1"/>
  <c r="BA87" i="1"/>
  <c r="BE87" i="1" s="1"/>
  <c r="AJ55" i="1" s="1"/>
  <c r="BA90" i="1"/>
  <c r="BE90" i="1" s="1"/>
  <c r="AA9" i="1" s="1"/>
  <c r="Z9" i="1" s="1"/>
  <c r="BA91" i="1"/>
  <c r="BE91" i="1" s="1"/>
  <c r="BA92" i="1"/>
  <c r="BE92" i="1" s="1"/>
  <c r="AA7" i="1" s="1"/>
  <c r="Z7" i="1" s="1"/>
  <c r="BA93" i="1"/>
  <c r="BE93" i="1" s="1"/>
  <c r="AA8" i="1" s="1"/>
  <c r="Z8" i="1" s="1"/>
  <c r="BA94" i="1"/>
  <c r="BE94" i="1" s="1"/>
  <c r="AA12" i="1" s="1"/>
  <c r="Z12" i="1" s="1"/>
  <c r="BA95" i="1"/>
  <c r="BE95" i="1" s="1"/>
  <c r="BA96" i="1"/>
  <c r="BE96" i="1" s="1"/>
  <c r="BA97" i="1"/>
  <c r="BE97" i="1" s="1"/>
  <c r="AA6" i="1" s="1"/>
  <c r="BA98" i="1"/>
  <c r="BE98" i="1" s="1"/>
  <c r="AA11" i="1" s="1"/>
  <c r="Z11" i="1" s="1"/>
  <c r="BA99" i="1"/>
  <c r="BE99" i="1" s="1"/>
  <c r="AA10" i="1" s="1"/>
  <c r="Z10" i="1" s="1"/>
  <c r="BA100" i="1"/>
  <c r="BE100" i="1" s="1"/>
  <c r="BA101" i="1"/>
  <c r="BE101" i="1" s="1"/>
  <c r="BA102" i="1"/>
  <c r="BE102" i="1" s="1"/>
  <c r="BA103" i="1"/>
  <c r="BE103" i="1" s="1"/>
  <c r="BA104" i="1"/>
  <c r="BE104" i="1" s="1"/>
  <c r="BA105" i="1"/>
  <c r="BE105" i="1" s="1"/>
  <c r="BA106" i="1"/>
  <c r="BE106" i="1" s="1"/>
  <c r="BA163" i="1"/>
  <c r="BE163" i="1" s="1"/>
  <c r="BA169" i="1"/>
  <c r="BE169" i="1" s="1"/>
  <c r="BA175" i="1"/>
  <c r="BE175" i="1" s="1"/>
  <c r="BD8" i="1" s="1"/>
  <c r="BA177" i="1"/>
  <c r="BE177" i="1" s="1"/>
  <c r="BD10" i="1" s="1"/>
  <c r="BA184" i="1"/>
  <c r="BE184" i="1" s="1"/>
  <c r="BA187" i="1"/>
  <c r="BE187" i="1" s="1"/>
  <c r="BA197" i="1"/>
  <c r="BE197" i="1" s="1"/>
  <c r="BA200" i="1"/>
  <c r="BE200" i="1" s="1"/>
  <c r="BA107" i="1"/>
  <c r="BE107" i="1" s="1"/>
  <c r="BA108" i="1"/>
  <c r="BE108" i="1" s="1"/>
  <c r="AB16" i="1" s="1"/>
  <c r="Z16" i="1" s="1"/>
  <c r="BA109" i="1"/>
  <c r="BE109" i="1" s="1"/>
  <c r="AB15" i="1" s="1"/>
  <c r="BA112" i="1"/>
  <c r="BE112" i="1" s="1"/>
  <c r="G7" i="1" s="1"/>
  <c r="BA113" i="1"/>
  <c r="BE113" i="1" s="1"/>
  <c r="F7" i="1" s="1"/>
  <c r="BA114" i="1"/>
  <c r="BE114" i="1" s="1"/>
  <c r="J7" i="1" s="1"/>
  <c r="BA115" i="1"/>
  <c r="BE115" i="1" s="1"/>
  <c r="I7" i="1" s="1"/>
  <c r="BA116" i="1"/>
  <c r="BE116" i="1" s="1"/>
  <c r="H7" i="1" s="1"/>
  <c r="BA117" i="1"/>
  <c r="BE117" i="1" s="1"/>
  <c r="K7" i="1" s="1"/>
  <c r="BA118" i="1"/>
  <c r="BE118" i="1" s="1"/>
  <c r="L7" i="1" s="1"/>
  <c r="B5" i="1" s="1" a="1"/>
  <c r="B5" i="1" s="1"/>
  <c r="BA121" i="1"/>
  <c r="BE121" i="1" s="1"/>
  <c r="AW19" i="1" s="1"/>
  <c r="BA122" i="1"/>
  <c r="BE122" i="1" s="1"/>
  <c r="AX19" i="1" s="1"/>
  <c r="BA123" i="1"/>
  <c r="BE123" i="1" s="1"/>
  <c r="AW8" i="1" s="1"/>
  <c r="BA124" i="1"/>
  <c r="BE124" i="1" s="1"/>
  <c r="AX8" i="1" s="1"/>
  <c r="BA125" i="1"/>
  <c r="BE125" i="1" s="1"/>
  <c r="AW9" i="1" s="1"/>
  <c r="BA126" i="1"/>
  <c r="BE126" i="1" s="1"/>
  <c r="AX9" i="1" s="1"/>
  <c r="BA127" i="1"/>
  <c r="BE127" i="1" s="1"/>
  <c r="AW10" i="1" s="1"/>
  <c r="BA128" i="1"/>
  <c r="BE128" i="1" s="1"/>
  <c r="AX10" i="1" s="1"/>
  <c r="BA129" i="1"/>
  <c r="BE129" i="1" s="1"/>
  <c r="AW11" i="1" s="1"/>
  <c r="BA130" i="1"/>
  <c r="BE130" i="1" s="1"/>
  <c r="AX11" i="1" s="1"/>
  <c r="BA131" i="1"/>
  <c r="BE131" i="1" s="1"/>
  <c r="BA132" i="1"/>
  <c r="BE132" i="1" s="1"/>
  <c r="BA133" i="1"/>
  <c r="BE133" i="1" s="1"/>
  <c r="AW12" i="1" s="1"/>
  <c r="BA134" i="1"/>
  <c r="BE134" i="1" s="1"/>
  <c r="AX12" i="1" s="1"/>
  <c r="BA135" i="1"/>
  <c r="BE135" i="1" s="1"/>
  <c r="BA136" i="1"/>
  <c r="BE136" i="1" s="1"/>
  <c r="BA137" i="1"/>
  <c r="BE137" i="1" s="1"/>
  <c r="BA138" i="1"/>
  <c r="BE138" i="1" s="1"/>
  <c r="BA139" i="1"/>
  <c r="BE139" i="1" s="1"/>
  <c r="AW13" i="1" s="1"/>
  <c r="BA140" i="1"/>
  <c r="BE140" i="1" s="1"/>
  <c r="AX13" i="1" s="1"/>
  <c r="BA141" i="1"/>
  <c r="BE141" i="1" s="1"/>
  <c r="AW14" i="1" s="1"/>
  <c r="BA142" i="1"/>
  <c r="BE142" i="1" s="1"/>
  <c r="AX14" i="1" s="1"/>
  <c r="BA143" i="1"/>
  <c r="BE143" i="1" s="1"/>
  <c r="BA144" i="1"/>
  <c r="BE144" i="1" s="1"/>
  <c r="BA145" i="1"/>
  <c r="BE145" i="1" s="1"/>
  <c r="BA146" i="1"/>
  <c r="BE146" i="1" s="1"/>
  <c r="BA149" i="1"/>
  <c r="BE149" i="1" s="1"/>
  <c r="BA154" i="1"/>
  <c r="BE154" i="1" s="1"/>
  <c r="AW18" i="1" s="1"/>
  <c r="BA159" i="1"/>
  <c r="BE159" i="1" s="1"/>
  <c r="BA165" i="1"/>
  <c r="BE165" i="1" s="1"/>
  <c r="BA181" i="1"/>
  <c r="BE181" i="1" s="1"/>
  <c r="BA192" i="1"/>
  <c r="BE192" i="1" s="1"/>
  <c r="BA199" i="1"/>
  <c r="BE199" i="1" s="1"/>
  <c r="BA211" i="1"/>
  <c r="BE211" i="1" s="1"/>
  <c r="BA214" i="1"/>
  <c r="BE214" i="1" s="1"/>
  <c r="BA221" i="1"/>
  <c r="BE221" i="1" s="1"/>
  <c r="BA229" i="1"/>
  <c r="BE229" i="1" s="1"/>
  <c r="AD103" i="1" s="1"/>
  <c r="BA147" i="1"/>
  <c r="BE147" i="1" s="1"/>
  <c r="BA166" i="1"/>
  <c r="BE166" i="1" s="1"/>
  <c r="BA201" i="1"/>
  <c r="BE201" i="1" s="1"/>
  <c r="BA217" i="1"/>
  <c r="BE217" i="1" s="1"/>
  <c r="BA222" i="1"/>
  <c r="BE222" i="1" s="1"/>
  <c r="BA202" i="1"/>
  <c r="BE202" i="1" s="1"/>
  <c r="BA203" i="1"/>
  <c r="BE203" i="1" s="1"/>
  <c r="BA204" i="1"/>
  <c r="BE204" i="1" s="1"/>
  <c r="BA205" i="1"/>
  <c r="BE205" i="1" s="1"/>
  <c r="BA206" i="1"/>
  <c r="BE206" i="1" s="1"/>
  <c r="BA207" i="1"/>
  <c r="BE207" i="1" s="1"/>
  <c r="BA208" i="1"/>
  <c r="BE208" i="1" s="1"/>
  <c r="BA232" i="1"/>
  <c r="BE232" i="1" s="1"/>
  <c r="AD105" i="1" s="1"/>
  <c r="BA152" i="1"/>
  <c r="BE152" i="1" s="1"/>
  <c r="AW17" i="1" s="1"/>
  <c r="BA161" i="1"/>
  <c r="BE161" i="1" s="1"/>
  <c r="BA179" i="1"/>
  <c r="BE179" i="1" s="1"/>
  <c r="BD11" i="1" s="1"/>
  <c r="BA189" i="1"/>
  <c r="BE189" i="1" s="1"/>
  <c r="BA29" i="1"/>
  <c r="BE29" i="1" s="1"/>
  <c r="BA212" i="1"/>
  <c r="BE212" i="1" s="1"/>
  <c r="BA216" i="1"/>
  <c r="BE216" i="1" s="1"/>
  <c r="BA220" i="1"/>
  <c r="BE220" i="1" s="1"/>
  <c r="BA224" i="1"/>
  <c r="BE224" i="1" s="1"/>
  <c r="BA230" i="1"/>
  <c r="BE230" i="1" s="1"/>
  <c r="AD106" i="1" s="1"/>
  <c r="AF56" i="1" l="1"/>
  <c r="AD104" i="1"/>
  <c r="AN15" i="1"/>
  <c r="AN16" i="1"/>
  <c r="AN17" i="1"/>
  <c r="AN18" i="1"/>
  <c r="AF51" i="1"/>
  <c r="AF52" i="1"/>
  <c r="AF53" i="1"/>
  <c r="AF54" i="1"/>
  <c r="AF55" i="1"/>
  <c r="BC14" i="1"/>
  <c r="BD14" i="1" s="1"/>
  <c r="BB15" i="1"/>
  <c r="BC15" i="1"/>
  <c r="BD15" i="1" s="1"/>
  <c r="BC12" i="1"/>
  <c r="BD12" i="1" s="1"/>
  <c r="BC13" i="1"/>
  <c r="BD13" i="1" s="1"/>
  <c r="AA18" i="1"/>
  <c r="Z6" i="1"/>
  <c r="AW15" i="1"/>
  <c r="AW16" i="1" s="1"/>
  <c r="AX15" i="1"/>
  <c r="AX16" i="1" s="1"/>
  <c r="AA13" i="1"/>
  <c r="AB18" i="1"/>
  <c r="Z15" i="1"/>
  <c r="AY10" i="1"/>
  <c r="AZ19" i="1"/>
  <c r="AY8" i="1"/>
  <c r="AY9" i="1"/>
  <c r="AY11" i="1"/>
  <c r="AZ18" i="1"/>
  <c r="AY14" i="1"/>
  <c r="AY15" i="1"/>
  <c r="AY16" i="1"/>
  <c r="AZ17" i="1"/>
  <c r="AY12" i="1"/>
  <c r="AY13" i="1"/>
  <c r="AB17" i="1"/>
  <c r="Z17" i="1" s="1"/>
  <c r="M7" i="1"/>
  <c r="AQ18" i="1" a="1"/>
  <c r="AQ18" i="1" s="1"/>
  <c r="AD101" i="1"/>
  <c r="AA14" i="1" l="1"/>
  <c r="Z14" i="1" s="1"/>
  <c r="Z13" i="1"/>
  <c r="AV10" i="1"/>
  <c r="AJ8" i="1"/>
  <c r="AI8" i="1" s="1"/>
  <c r="AV19" i="1"/>
  <c r="AK17" i="1"/>
  <c r="AI17" i="1" s="1"/>
  <c r="AV8" i="1"/>
  <c r="AJ6" i="1"/>
  <c r="AV9" i="1"/>
  <c r="AJ7" i="1"/>
  <c r="AI7" i="1" s="1"/>
  <c r="AJ9" i="1"/>
  <c r="AI9" i="1" s="1"/>
  <c r="AV11" i="1"/>
  <c r="AV18" i="1"/>
  <c r="AK16" i="1"/>
  <c r="AI16" i="1" s="1"/>
  <c r="AV14" i="1"/>
  <c r="AJ10" i="1"/>
  <c r="AI10" i="1" s="1"/>
  <c r="AV15" i="1"/>
  <c r="AJ13" i="1"/>
  <c r="AI13" i="1" s="1"/>
  <c r="AV16" i="1"/>
  <c r="AJ14" i="1"/>
  <c r="AI14" i="1" s="1"/>
  <c r="AV17" i="1"/>
  <c r="AK15" i="1"/>
  <c r="AV12" i="1"/>
  <c r="AJ12" i="1"/>
  <c r="AI12" i="1" s="1"/>
  <c r="AV13" i="1"/>
  <c r="AJ11" i="1"/>
  <c r="AI11" i="1" s="1"/>
  <c r="AQ19" i="1"/>
  <c r="AP18" i="1"/>
  <c r="AI6" i="1" l="1"/>
  <c r="AJ18" i="1"/>
  <c r="AI15" i="1"/>
  <c r="AK18" i="1"/>
  <c r="AD17" i="1"/>
  <c r="AD16" i="1"/>
  <c r="AD1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Liam McDonagh-Greaves</author>
    <author>tc={9F1C82DD-3DD1-4E61-BD8C-BA73E1FA03B3}</author>
    <author>tc={0FD9E046-1527-438B-B917-F866A2824031}</author>
    <author>tc={819FA2DD-A50F-439A-AA66-A6918AEF0857}</author>
  </authors>
  <commentList>
    <comment ref="AM6" authorId="0" shapeId="0" xr:uid="{9153C10C-5B84-47D9-8167-3595C7D5C150}">
      <text>
        <r>
          <rPr>
            <b/>
            <sz val="9"/>
            <color indexed="81"/>
            <rFont val="Tahoma"/>
            <family val="2"/>
          </rPr>
          <t>Liam McDonagh-Greaves:</t>
        </r>
        <r>
          <rPr>
            <sz val="9"/>
            <color indexed="81"/>
            <rFont val="Tahoma"/>
            <family val="2"/>
          </rPr>
          <t xml:space="preserve">
This table contains figures used for conditional formatting of shading columns in window analysis section.</t>
        </r>
      </text>
    </comment>
    <comment ref="X10" authorId="0" shapeId="0" xr:uid="{C24767F8-53FA-4BCC-A63A-0A356EDF644A}">
      <text>
        <r>
          <rPr>
            <sz val="9"/>
            <color indexed="81"/>
            <rFont val="Tahoma"/>
            <family val="2"/>
          </rPr>
          <t xml:space="preserve">All cells below this one should equal the current </t>
        </r>
        <r>
          <rPr>
            <u/>
            <sz val="9"/>
            <color indexed="81"/>
            <rFont val="Tahoma"/>
            <family val="2"/>
          </rPr>
          <t>annual</t>
        </r>
        <r>
          <rPr>
            <sz val="9"/>
            <color indexed="81"/>
            <rFont val="Tahoma"/>
            <family val="2"/>
          </rPr>
          <t xml:space="preserve"> heating demand minus the previous </t>
        </r>
        <r>
          <rPr>
            <u/>
            <sz val="9"/>
            <color indexed="81"/>
            <rFont val="Tahoma"/>
            <family val="2"/>
          </rPr>
          <t>annual</t>
        </r>
        <r>
          <rPr>
            <sz val="9"/>
            <color indexed="81"/>
            <rFont val="Tahoma"/>
            <family val="2"/>
          </rPr>
          <t xml:space="preserve"> heating demand.</t>
        </r>
      </text>
    </comment>
    <comment ref="AE16" authorId="0" shapeId="0" xr:uid="{AA7255BD-8891-41A2-852D-98F7B1DB3826}">
      <text>
        <r>
          <rPr>
            <b/>
            <sz val="9"/>
            <color indexed="81"/>
            <rFont val="Tahoma"/>
            <family val="2"/>
          </rPr>
          <t>Liam McDonagh-Greaves:</t>
        </r>
        <r>
          <rPr>
            <sz val="9"/>
            <color indexed="81"/>
            <rFont val="Tahoma"/>
            <family val="2"/>
          </rPr>
          <t xml:space="preserve">
FHLF is the ratio of heat loss area to treated floor area. Higher values make Passivhaus harder to achieve. The FHLF can be a useful metric at early design stages to compare efficiency.
Anything over 3 will usually require very high performance in term of U- values, windows, MVHR. Anything below 1.5 is usually not worth optimising further.</t>
        </r>
      </text>
    </comment>
    <comment ref="AG17" authorId="0" shapeId="0" xr:uid="{919377A2-542E-460C-B8F5-29E48D4AE9C2}">
      <text>
        <r>
          <rPr>
            <b/>
            <sz val="9"/>
            <color indexed="81"/>
            <rFont val="Tahoma"/>
            <family val="2"/>
          </rPr>
          <t>Liam McDonagh-Greaves:</t>
        </r>
        <r>
          <rPr>
            <sz val="9"/>
            <color indexed="81"/>
            <rFont val="Tahoma"/>
            <family val="2"/>
          </rPr>
          <t xml:space="preserve">
The thickness is estimated and is useful to see early in a project. We use it to compare the impact of different designs - more insulation generally means more cost and harder to build. A difference of 20 mm is actually quite significant.
This doesn’t replace modelling; as the project progresses, use the PHPP to calculate this figure bespoke for your project.
The thickness calculated is based on a best fit from previous WARM projects that achieved Passivhaus certification in the UK. An insulation performance of  0.040 W/(m.K) (i.e. mineral wool) has been assumed.</t>
        </r>
      </text>
    </comment>
    <comment ref="AG18" authorId="0" shapeId="0" xr:uid="{C235C17B-8154-4324-ACC8-2B4045AC7FFB}">
      <text>
        <r>
          <rPr>
            <b/>
            <sz val="9"/>
            <color indexed="81"/>
            <rFont val="Tahoma"/>
            <family val="2"/>
          </rPr>
          <t>Liam McDonagh-Greaves:</t>
        </r>
        <r>
          <rPr>
            <sz val="9"/>
            <color indexed="81"/>
            <rFont val="Tahoma"/>
            <family val="2"/>
          </rPr>
          <t xml:space="preserve">
FHLF has a big impact on upfront carbon (the carbon emitted to produce the building), but detailed upfront carbon modelling is difficult at an early stage when decisions about building form are made.
The estimate of upfront carbon is based on data from previous WARM low-rise residential projects. See the full description in our blog post here: https://peterwarm.co.uk/news/form-factor-upfront-carbon.
We regularly use PHRibbon to calculate whole life carbon.</t>
        </r>
      </text>
    </comment>
    <comment ref="AQ18" authorId="1" shapeId="0" xr:uid="{9F1C82DD-3DD1-4E61-BD8C-BA73E1FA03B3}">
      <text>
        <t>[Threaded comment]
Your version of Excel allows you to read this threaded comment; however, any edits to it will get removed if the file is opened in a newer version of Excel. Learn more: https://go.microsoft.com/fwlink/?linkid=870924
Comment:
    #NA is normal if there are no “Other” areas, e.g. wall to neighbour. This is part of the error handling to stop the FHLF pie chart from trying to display it.</t>
      </text>
    </comment>
    <comment ref="Z64" authorId="0" shapeId="0" xr:uid="{EB165CF4-EB46-4567-B19A-DAD902655B61}">
      <text>
        <r>
          <rPr>
            <b/>
            <sz val="9"/>
            <color indexed="81"/>
            <rFont val="Tahoma"/>
            <family val="2"/>
          </rPr>
          <t>Liam McDonagh-Greaves:</t>
        </r>
        <r>
          <rPr>
            <sz val="9"/>
            <color indexed="81"/>
            <rFont val="Tahoma"/>
            <family val="2"/>
          </rPr>
          <t xml:space="preserve">
Graph below not compatible with PHPP 9.</t>
        </r>
      </text>
    </comment>
    <comment ref="AB79" authorId="0" shapeId="0" xr:uid="{80584944-E1D1-4111-A849-168FFCE3225A}">
      <text>
        <r>
          <rPr>
            <b/>
            <sz val="9"/>
            <color indexed="81"/>
            <rFont val="Tahoma"/>
            <family val="2"/>
          </rPr>
          <t>Liam McDonagh-Greaves:</t>
        </r>
        <r>
          <rPr>
            <sz val="9"/>
            <color indexed="81"/>
            <rFont val="Tahoma"/>
            <family val="2"/>
          </rPr>
          <t xml:space="preserve">
Graph below not compatible with PHPP 9.</t>
        </r>
      </text>
    </comment>
    <comment ref="AC101" authorId="0" shapeId="0" xr:uid="{28611988-C277-41A2-AA46-1E397B25E5E4}">
      <text>
        <r>
          <rPr>
            <b/>
            <sz val="9"/>
            <color indexed="81"/>
            <rFont val="Tahoma"/>
            <family val="2"/>
          </rPr>
          <t>Liam McDonagh-Greaves:</t>
        </r>
        <r>
          <rPr>
            <sz val="9"/>
            <color indexed="81"/>
            <rFont val="Tahoma"/>
            <family val="2"/>
          </rPr>
          <t xml:space="preserve">
Efficiency of the heat pump, distribution and storage combined. If this number is close to 1, you may be better off with direct electric heating.</t>
        </r>
      </text>
    </comment>
    <comment ref="AC102" authorId="0" shapeId="0" xr:uid="{1BE5D88C-E71A-4CEE-A09A-79F5530CBCB7}">
      <text>
        <r>
          <rPr>
            <b/>
            <sz val="9"/>
            <color indexed="81"/>
            <rFont val="Tahoma"/>
            <family val="2"/>
          </rPr>
          <t>Liam McDonagh-Greaves:</t>
        </r>
        <r>
          <rPr>
            <sz val="9"/>
            <color indexed="81"/>
            <rFont val="Tahoma"/>
            <family val="2"/>
          </rPr>
          <t xml:space="preserve">
Seasonal performance factor (SPF): how many units of heat are generated for each unit of electricity consumed. The higher the number the better.
SPFH-1 only includes the electricity used by the heat pump and its controls.
Not included: ground loop pump, backup electric heaters, electricity use of distribution system.</t>
        </r>
      </text>
    </comment>
    <comment ref="AF102" authorId="0" shapeId="0" xr:uid="{DCAE7A58-438B-4B16-87E8-5226629A6EDC}">
      <text>
        <r>
          <rPr>
            <b/>
            <sz val="9"/>
            <color indexed="81"/>
            <rFont val="Tahoma"/>
            <family val="2"/>
          </rPr>
          <t>Liam McDonagh-Greaves:</t>
        </r>
        <r>
          <rPr>
            <sz val="9"/>
            <color indexed="81"/>
            <rFont val="Tahoma"/>
            <family val="2"/>
          </rPr>
          <t xml:space="preserve">
Don’t agree? You can change these limits in the conditional formatting to cells AD101 - AD106.</t>
        </r>
      </text>
    </comment>
    <comment ref="AC103" authorId="0" shapeId="0" xr:uid="{B3BD4483-D3C8-4B75-9D0C-92A0EC9413B9}">
      <text>
        <r>
          <rPr>
            <b/>
            <sz val="9"/>
            <color indexed="81"/>
            <rFont val="Tahoma"/>
            <family val="2"/>
          </rPr>
          <t>Liam McDonagh-Greaves:</t>
        </r>
        <r>
          <rPr>
            <sz val="9"/>
            <color indexed="81"/>
            <rFont val="Tahoma"/>
            <family val="2"/>
          </rPr>
          <t xml:space="preserve">
The amount of useful heat you get out of the distribution system for every unit of heat put in. Includes storage losses.</t>
        </r>
      </text>
    </comment>
    <comment ref="AC104" authorId="0" shapeId="0" xr:uid="{9EE6A92F-F88E-462B-998D-FAB263AD8406}">
      <text>
        <r>
          <rPr>
            <b/>
            <sz val="9"/>
            <color indexed="81"/>
            <rFont val="Tahoma"/>
            <family val="2"/>
          </rPr>
          <t>Liam McDonagh-Greaves:</t>
        </r>
        <r>
          <rPr>
            <sz val="9"/>
            <color indexed="81"/>
            <rFont val="Tahoma"/>
            <family val="2"/>
          </rPr>
          <t xml:space="preserve">
Efficiency of the heat pump, distribution and storage combined. If this number is close to 1, you may be better off with direct electric hot water.</t>
        </r>
      </text>
    </comment>
    <comment ref="AC105" authorId="0" shapeId="0" xr:uid="{695C55FA-30F3-470C-A1B8-D3F6F1B9F8D8}">
      <text>
        <r>
          <rPr>
            <b/>
            <sz val="9"/>
            <color indexed="81"/>
            <rFont val="Tahoma"/>
            <family val="2"/>
          </rPr>
          <t>Liam McDonagh-Greaves:</t>
        </r>
        <r>
          <rPr>
            <sz val="9"/>
            <color indexed="81"/>
            <rFont val="Tahoma"/>
            <family val="2"/>
          </rPr>
          <t xml:space="preserve">
Seasonal performance factor (SPF): how many units of heat are generated for each unit of electricity consumed. The higher the number the better.
SPFH-1 only includes the electricity used by the heat pump and its controls.
Not included: ground loop pump, backup electric heaters, electricity use of distribution system.</t>
        </r>
      </text>
    </comment>
    <comment ref="AC106" authorId="0" shapeId="0" xr:uid="{C8F0EB69-8B7C-4193-80E6-782596B087CF}">
      <text>
        <r>
          <rPr>
            <b/>
            <sz val="9"/>
            <color indexed="81"/>
            <rFont val="Tahoma"/>
            <family val="2"/>
          </rPr>
          <t>Liam McDonagh-Greaves:</t>
        </r>
        <r>
          <rPr>
            <sz val="9"/>
            <color indexed="81"/>
            <rFont val="Tahoma"/>
            <family val="2"/>
          </rPr>
          <t xml:space="preserve">
The amount of useful heat you get out of the distribution system for every unit of heat put in. Includes storage losses.</t>
        </r>
      </text>
    </comment>
    <comment ref="AQ158" authorId="2" shapeId="0" xr:uid="{0FD9E046-1527-438B-B917-F866A2824031}">
      <text>
        <t>[Threaded comment]
Your version of Excel allows you to read this threaded comment; however, any edits to it will get removed if the file is opened in a newer version of Excel. Learn more: https://go.microsoft.com/fwlink/?linkid=870924
Comment:
    Not possible in PHPP9</t>
      </text>
    </comment>
    <comment ref="AM174" authorId="0" shapeId="0" xr:uid="{31E7C6FD-6433-41D5-AD32-09C9B1DCDA78}">
      <text>
        <r>
          <rPr>
            <b/>
            <sz val="9"/>
            <color indexed="81"/>
            <rFont val="Tahoma"/>
            <family val="2"/>
          </rPr>
          <t>Liam McDonagh-Greaves:</t>
        </r>
        <r>
          <rPr>
            <sz val="9"/>
            <color indexed="81"/>
            <rFont val="Tahoma"/>
            <family val="2"/>
          </rPr>
          <t xml:space="preserve">
1 = residential.
Anything else = non-residential.</t>
        </r>
      </text>
    </comment>
    <comment ref="AQ174" authorId="3" shapeId="0" xr:uid="{819FA2DD-A50F-439A-AA66-A6918AEF0857}">
      <text>
        <t>[Threaded comment]
Your version of Excel allows you to read this threaded comment; however, any edits to it will get removed if the file is opened in a newer version of Excel. Learn more: https://go.microsoft.com/fwlink/?linkid=870924
Comment:
    Don’t bother trying to make it work with PHPP 9 - it’s a faff.</t>
      </text>
    </comment>
    <comment ref="AO236" authorId="0" shapeId="0" xr:uid="{7EB53DAF-71FA-48CE-8182-0CC7B78AFF83}">
      <text>
        <r>
          <rPr>
            <b/>
            <sz val="9"/>
            <color indexed="81"/>
            <rFont val="Tahoma"/>
            <family val="2"/>
          </rPr>
          <t>Liam McDonagh-Greaves:</t>
        </r>
        <r>
          <rPr>
            <sz val="9"/>
            <color indexed="81"/>
            <rFont val="Tahoma"/>
            <family val="2"/>
          </rPr>
          <t xml:space="preserve">
Table at top of Windows sheet: what rows are the entries in?</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<sst xmlns="http://schemas.openxmlformats.org/spreadsheetml/2006/main" count="1398" uniqueCount="658">
  <si>
    <t>Correct mistake where heat loss due to "Other" in heating demand chart was calculated wrong.</t>
  </si>
  <si>
    <t>Correct mistake where summer overheating showing as 100 x actual amount at top of results table.</t>
  </si>
  <si>
    <t>Change fonts, colours etc. to match WARM styles. Failing heat load in revision history now highlighted in red. Guidance notes added to heating/DHW performance terminology.</t>
  </si>
  <si>
    <t>Remove all except revision history and results sheets pages 1 and 2. Add new features such as heat load graph, summer stress test, Electricity Non-Res breakdown and M&amp;E systems efficiency.</t>
  </si>
  <si>
    <t>Make roof FHLF work even when horizontal windows have been selected as being installed in an upstand build-up.</t>
  </si>
  <si>
    <t>Make it work with PHPP 10.6.</t>
  </si>
  <si>
    <t>Correct issue where wall FHLF was not including window areas.</t>
  </si>
  <si>
    <t>Make it work with PHPP 10.4 (except the U-value calculation section doesn't work)</t>
  </si>
  <si>
    <t>Revision History table: move heating load column to much more prominent position.</t>
  </si>
  <si>
    <t>Repair bug where macro was not being run when button clicked.</t>
  </si>
  <si>
    <t>Make rest of results sheet work with PHPP 10.3</t>
  </si>
  <si>
    <t>Make revision history work with PHPP 10.3</t>
  </si>
  <si>
    <t>Add in PER charts. New figures in current results table: PER generation, cooling demand, cooling load. PE figure above 135 kWh/m2a now turns red in PHPP 9.6.</t>
  </si>
  <si>
    <t>Bug fixes, incuding: fix MVHR duct specs and PE/PER display not working in PHPP 9.6, update to work with PHPP 8.4, additional usage instructions, results table error checks heating demand, overheating, PE and PER current results against most recent entry in table.</t>
  </si>
  <si>
    <t>Fix to work with PHPP 9.6</t>
  </si>
  <si>
    <t>Minor bug fixes, add Macro button</t>
  </si>
  <si>
    <t>Minor big fixes incl. making compatible with PHPP 8.4</t>
  </si>
  <si>
    <t>Bug fix - heat loss pie chart colours</t>
  </si>
  <si>
    <t>Added new reporting sheets. Now PHPP 9 compatible. No longer functional for PHPP versions earlier than 8.</t>
  </si>
  <si>
    <t>Fixes and window sheet beta</t>
  </si>
  <si>
    <t>V8 PHPP compatibility</t>
  </si>
  <si>
    <t>Thermal bridges text on graph set to appear if negative cell R14</t>
  </si>
  <si>
    <t>5.3.1</t>
  </si>
  <si>
    <t>reformatted, bug fixes, multiple PHPP version support</t>
  </si>
  <si>
    <t>reference formula for annual heating demand corrected for version PHPP 1.2.1</t>
  </si>
  <si>
    <t>Version History</t>
  </si>
  <si>
    <t>Window sum area rows</t>
  </si>
  <si>
    <t>DON’T COPY FORMULAE FROM ABOVE - THEY ARE DIFFERENT</t>
  </si>
  <si>
    <t>Other version options</t>
  </si>
  <si>
    <t>N95</t>
  </si>
  <si>
    <t>HP</t>
  </si>
  <si>
    <t>O132</t>
  </si>
  <si>
    <t>DHW heat pump SPFH-1</t>
  </si>
  <si>
    <t>M95</t>
  </si>
  <si>
    <t>M132</t>
  </si>
  <si>
    <t>Heating heat pump SPFH-1</t>
  </si>
  <si>
    <t>V185</t>
  </si>
  <si>
    <t>DHW+Distribution</t>
  </si>
  <si>
    <t>V180</t>
  </si>
  <si>
    <t>DHW performance ratio</t>
  </si>
  <si>
    <t>V44</t>
  </si>
  <si>
    <t>V42</t>
  </si>
  <si>
    <t>Heating performance ratio</t>
  </si>
  <si>
    <t>HEATING AND DHW SYSTEMS PERFORMANCE</t>
  </si>
  <si>
    <t>AW98</t>
  </si>
  <si>
    <t>PER</t>
  </si>
  <si>
    <t>Z78</t>
  </si>
  <si>
    <t>X79</t>
  </si>
  <si>
    <t>Names for PER graph: LEB</t>
  </si>
  <si>
    <t>AW92</t>
  </si>
  <si>
    <t>X78</t>
  </si>
  <si>
    <t>V79</t>
  </si>
  <si>
    <t>Names for PER graph: Classic</t>
  </si>
  <si>
    <t>AW86</t>
  </si>
  <si>
    <t>Z72</t>
  </si>
  <si>
    <t>X73</t>
  </si>
  <si>
    <t>Names for PER graph: Plus</t>
  </si>
  <si>
    <t>AW80</t>
  </si>
  <si>
    <t>X72</t>
  </si>
  <si>
    <t>V73</t>
  </si>
  <si>
    <t>Names for PER graph: Premium</t>
  </si>
  <si>
    <t>AX103</t>
  </si>
  <si>
    <t>AA83</t>
  </si>
  <si>
    <t>Y84</t>
  </si>
  <si>
    <t>Points for PER graph gen: LEB</t>
  </si>
  <si>
    <t>AX102</t>
  </si>
  <si>
    <t>AA82</t>
  </si>
  <si>
    <t>Y83</t>
  </si>
  <si>
    <t>AX101</t>
  </si>
  <si>
    <t>AA81</t>
  </si>
  <si>
    <t>Y82</t>
  </si>
  <si>
    <t>AX100</t>
  </si>
  <si>
    <t>AA80</t>
  </si>
  <si>
    <t>Y81</t>
  </si>
  <si>
    <t>AX99</t>
  </si>
  <si>
    <t>AA79</t>
  </si>
  <si>
    <t>Y80</t>
  </si>
  <si>
    <t>AX97</t>
  </si>
  <si>
    <t>W84</t>
  </si>
  <si>
    <t>Points for PER graph gen: Classic</t>
  </si>
  <si>
    <t>AX96</t>
  </si>
  <si>
    <t>W83</t>
  </si>
  <si>
    <t>AX95</t>
  </si>
  <si>
    <t>W82</t>
  </si>
  <si>
    <t>AX94</t>
  </si>
  <si>
    <t>W81</t>
  </si>
  <si>
    <t>AX93</t>
  </si>
  <si>
    <t>Y79</t>
  </si>
  <si>
    <t>W80</t>
  </si>
  <si>
    <t>AX91</t>
  </si>
  <si>
    <t>AA77</t>
  </si>
  <si>
    <t>Y78</t>
  </si>
  <si>
    <t>Points for PER graph gen: Plus</t>
  </si>
  <si>
    <t>AX90</t>
  </si>
  <si>
    <t>AA76</t>
  </si>
  <si>
    <t>Y77</t>
  </si>
  <si>
    <t>AX89</t>
  </si>
  <si>
    <t>AA75</t>
  </si>
  <si>
    <t>Y76</t>
  </si>
  <si>
    <t>AX88</t>
  </si>
  <si>
    <t>AA74</t>
  </si>
  <si>
    <t>Y75</t>
  </si>
  <si>
    <t>AX87</t>
  </si>
  <si>
    <t>AA73</t>
  </si>
  <si>
    <t>Y74</t>
  </si>
  <si>
    <t>AX85</t>
  </si>
  <si>
    <t>W78</t>
  </si>
  <si>
    <t>Points for PER graph gen: Premium</t>
  </si>
  <si>
    <t>AX84</t>
  </si>
  <si>
    <t>W77</t>
  </si>
  <si>
    <t>AX83</t>
  </si>
  <si>
    <t>W76</t>
  </si>
  <si>
    <t>AX82</t>
  </si>
  <si>
    <t>W75</t>
  </si>
  <si>
    <t>AX81</t>
  </si>
  <si>
    <t>Y73</t>
  </si>
  <si>
    <t>W74</t>
  </si>
  <si>
    <t>AW102</t>
  </si>
  <si>
    <t>Z82</t>
  </si>
  <si>
    <t>X83</t>
  </si>
  <si>
    <t>Points for PER graph dem: PHI LEB flexible maximum</t>
  </si>
  <si>
    <t>AW96</t>
  </si>
  <si>
    <t>X82</t>
  </si>
  <si>
    <t>V83</t>
  </si>
  <si>
    <t>Points for PER graph dem: Classic flexible maximum</t>
  </si>
  <si>
    <t>AW94</t>
  </si>
  <si>
    <t>X80</t>
  </si>
  <si>
    <t>V81</t>
  </si>
  <si>
    <t>Points for PER graph dem: Classic flexible minimum</t>
  </si>
  <si>
    <t>AW84</t>
  </si>
  <si>
    <t>X76</t>
  </si>
  <si>
    <t>V77</t>
  </si>
  <si>
    <t>Points for PER graph dem: Premium flexible maximum</t>
  </si>
  <si>
    <t>AW88</t>
  </si>
  <si>
    <t>Z74</t>
  </si>
  <si>
    <t>X75</t>
  </si>
  <si>
    <t>Points for PER graph dem: Plus flexible minimum</t>
  </si>
  <si>
    <t>AW82</t>
  </si>
  <si>
    <t>X74</t>
  </si>
  <si>
    <t>V75</t>
  </si>
  <si>
    <t>Points for PER graph dem: Premium flexible minimum</t>
  </si>
  <si>
    <t>AW93</t>
  </si>
  <si>
    <t>V74</t>
  </si>
  <si>
    <t>Points for PER graph dem: zero</t>
  </si>
  <si>
    <t>PER graph</t>
  </si>
  <si>
    <t>AE183</t>
  </si>
  <si>
    <t>Electricity non-res</t>
  </si>
  <si>
    <t>Lighting</t>
  </si>
  <si>
    <t>AE182</t>
  </si>
  <si>
    <t>Electrical devices</t>
  </si>
  <si>
    <t>AE181</t>
  </si>
  <si>
    <t>Kitchen</t>
  </si>
  <si>
    <t xml:space="preserve">   Non-res</t>
  </si>
  <si>
    <t>AN38</t>
  </si>
  <si>
    <t>Electricity</t>
  </si>
  <si>
    <t>AN68</t>
  </si>
  <si>
    <t>AN33</t>
  </si>
  <si>
    <t>Tumble dryer</t>
  </si>
  <si>
    <t>AN29</t>
  </si>
  <si>
    <t>Washing machine</t>
  </si>
  <si>
    <t>AN25</t>
  </si>
  <si>
    <t>Kitchen: dishwashing</t>
  </si>
  <si>
    <t>AN22</t>
  </si>
  <si>
    <t>Kitchen: cooking (gas)</t>
  </si>
  <si>
    <t>AN21</t>
  </si>
  <si>
    <t>Kitchen: cooking (electricity)</t>
  </si>
  <si>
    <t>AN18</t>
  </si>
  <si>
    <t>Kitchen: fridge/freezer</t>
  </si>
  <si>
    <t>AN17</t>
  </si>
  <si>
    <t>Kitchen: freezer</t>
  </si>
  <si>
    <t>AN16</t>
  </si>
  <si>
    <t>Kitchen: refrigerator</t>
  </si>
  <si>
    <t>U85</t>
  </si>
  <si>
    <t>Aux Electricity</t>
  </si>
  <si>
    <t>Auxiliary Electricity</t>
  </si>
  <si>
    <t xml:space="preserve">   Res</t>
  </si>
  <si>
    <t>V52</t>
  </si>
  <si>
    <t>DHW</t>
  </si>
  <si>
    <t>V39</t>
  </si>
  <si>
    <t>Cooling/dehum.</t>
  </si>
  <si>
    <t>V30</t>
  </si>
  <si>
    <t>Heating</t>
  </si>
  <si>
    <t>AD21</t>
  </si>
  <si>
    <t>Verification</t>
  </si>
  <si>
    <t>Residential or non-residential?</t>
  </si>
  <si>
    <t>PER ANALYSIS</t>
  </si>
  <si>
    <t>AH23</t>
  </si>
  <si>
    <t>Summer</t>
  </si>
  <si>
    <t>Summer comfort graph: results 7</t>
  </si>
  <si>
    <t>AG23</t>
  </si>
  <si>
    <t>Summer comfort graph: results 6</t>
  </si>
  <si>
    <t>AF23</t>
  </si>
  <si>
    <t>Summer comfort graph: results 5</t>
  </si>
  <si>
    <t>AE23</t>
  </si>
  <si>
    <t>Summer comfort graph: results 4</t>
  </si>
  <si>
    <t>AD23</t>
  </si>
  <si>
    <t>Summer comfort graph: results 3</t>
  </si>
  <si>
    <t>AC23</t>
  </si>
  <si>
    <t>Summer comfort graph: results 2</t>
  </si>
  <si>
    <t>AB23</t>
  </si>
  <si>
    <t>Summer comfort graph: results 1</t>
  </si>
  <si>
    <t>AH30</t>
  </si>
  <si>
    <t>Summer comfort graph: category names 7</t>
  </si>
  <si>
    <t>AG30</t>
  </si>
  <si>
    <t>Summer comfort graph: category names 6</t>
  </si>
  <si>
    <t>AF30</t>
  </si>
  <si>
    <t>Summer comfort graph: category names 5</t>
  </si>
  <si>
    <t>AE30</t>
  </si>
  <si>
    <t>Summer comfort graph: category names 4</t>
  </si>
  <si>
    <t>AD30</t>
  </si>
  <si>
    <t>Summer comfort graph: category names 3</t>
  </si>
  <si>
    <t>AC30</t>
  </si>
  <si>
    <t>Summer comfort graph: category names 2</t>
  </si>
  <si>
    <t>AB30</t>
  </si>
  <si>
    <t>Summer comfort graph: category names 1</t>
  </si>
  <si>
    <t>SUMMER</t>
  </si>
  <si>
    <t>R77</t>
  </si>
  <si>
    <t>Heating load</t>
  </si>
  <si>
    <t>R78</t>
  </si>
  <si>
    <t>Internal gains 2</t>
  </si>
  <si>
    <t>P77</t>
  </si>
  <si>
    <t>P78</t>
  </si>
  <si>
    <t>Internal gains 1</t>
  </si>
  <si>
    <t>R73</t>
  </si>
  <si>
    <t>Solar gains 2</t>
  </si>
  <si>
    <t>P73</t>
  </si>
  <si>
    <t>Solar gains 1</t>
  </si>
  <si>
    <t>R57</t>
  </si>
  <si>
    <t>R58</t>
  </si>
  <si>
    <t>Total ventilation losses Pv 2</t>
  </si>
  <si>
    <t>P57</t>
  </si>
  <si>
    <t>P58</t>
  </si>
  <si>
    <t>Total ventilation losses Pv 1</t>
  </si>
  <si>
    <t>N57</t>
  </si>
  <si>
    <t>N58</t>
  </si>
  <si>
    <t>TempDiff 2</t>
  </si>
  <si>
    <t>L57</t>
  </si>
  <si>
    <t>L58</t>
  </si>
  <si>
    <t>TempDiff 1</t>
  </si>
  <si>
    <t>H53</t>
  </si>
  <si>
    <t>H54</t>
  </si>
  <si>
    <t>Infiltration</t>
  </si>
  <si>
    <t>R40</t>
  </si>
  <si>
    <t>Thermal bridge ground losses 2</t>
  </si>
  <si>
    <t>P40</t>
  </si>
  <si>
    <t>Thermal bridge ground losses 1</t>
  </si>
  <si>
    <t>R39</t>
  </si>
  <si>
    <t>Thermal bridge perimeter losses 2</t>
  </si>
  <si>
    <t>P39</t>
  </si>
  <si>
    <t>Thermal bridge perimeter losses 1</t>
  </si>
  <si>
    <t>R38</t>
  </si>
  <si>
    <t>Thermal bridge ambient losses 2</t>
  </si>
  <si>
    <t>P38</t>
  </si>
  <si>
    <t>Thermal bridge ambient losses 1</t>
  </si>
  <si>
    <t>R37</t>
  </si>
  <si>
    <t>Door losses 2</t>
  </si>
  <si>
    <t>P37</t>
  </si>
  <si>
    <t>Door losses 1</t>
  </si>
  <si>
    <t>R35</t>
  </si>
  <si>
    <t>Other 3 losses 2</t>
  </si>
  <si>
    <t>P35</t>
  </si>
  <si>
    <t>Other 3 losses 1</t>
  </si>
  <si>
    <t>R34</t>
  </si>
  <si>
    <t>Other 2 losses 2</t>
  </si>
  <si>
    <t>P34</t>
  </si>
  <si>
    <t>Other 2 losses 1</t>
  </si>
  <si>
    <t>R33</t>
  </si>
  <si>
    <t>Other 1 losses 2</t>
  </si>
  <si>
    <t>P33</t>
  </si>
  <si>
    <t>Other 1 losses 1</t>
  </si>
  <si>
    <t>R30</t>
  </si>
  <si>
    <t>Wall to ground losses 2</t>
  </si>
  <si>
    <t>P30</t>
  </si>
  <si>
    <t>Wall to ground losses 1</t>
  </si>
  <si>
    <t>R29</t>
  </si>
  <si>
    <t>Wall to ambient losses 2</t>
  </si>
  <si>
    <t>P29</t>
  </si>
  <si>
    <t>Wall to ambient losses 1</t>
  </si>
  <si>
    <t>R32</t>
  </si>
  <si>
    <t>Floor losses 2</t>
  </si>
  <si>
    <t>P32</t>
  </si>
  <si>
    <t>Floor losses 1</t>
  </si>
  <si>
    <t>R31</t>
  </si>
  <si>
    <t>Roof losses 2</t>
  </si>
  <si>
    <t>P31</t>
  </si>
  <si>
    <t>Roof losses 1</t>
  </si>
  <si>
    <t>R36</t>
  </si>
  <si>
    <t>Window losses 2</t>
  </si>
  <si>
    <t>P36</t>
  </si>
  <si>
    <t>Window losses 1</t>
  </si>
  <si>
    <t>R88</t>
  </si>
  <si>
    <t>R87</t>
  </si>
  <si>
    <t>Heat load PH 2</t>
  </si>
  <si>
    <t>P88</t>
  </si>
  <si>
    <t>P87</t>
  </si>
  <si>
    <t>Heat load PH 1</t>
  </si>
  <si>
    <t>HEAT LOAD</t>
  </si>
  <si>
    <t>Q74</t>
  </si>
  <si>
    <t>Annual heating</t>
  </si>
  <si>
    <t>Q71</t>
  </si>
  <si>
    <t>Toal heat demand annual</t>
  </si>
  <si>
    <t>Q70</t>
  </si>
  <si>
    <t>Q68</t>
  </si>
  <si>
    <t>Total gains annual</t>
  </si>
  <si>
    <t>Q42</t>
  </si>
  <si>
    <t>Q43</t>
  </si>
  <si>
    <t>Total losses annual</t>
  </si>
  <si>
    <t>Q57</t>
  </si>
  <si>
    <t>Q55</t>
  </si>
  <si>
    <t>Solar gains annual</t>
  </si>
  <si>
    <t>Q61</t>
  </si>
  <si>
    <t>Q59</t>
  </si>
  <si>
    <t>Int. Gains annual</t>
  </si>
  <si>
    <t>Q25</t>
  </si>
  <si>
    <t>Trans. Heat loss annual</t>
  </si>
  <si>
    <t>Q40</t>
  </si>
  <si>
    <t>Q38</t>
  </si>
  <si>
    <t>Ventilation Heat Losses QV annual</t>
  </si>
  <si>
    <t>HEATING (ANNUAL)</t>
  </si>
  <si>
    <t>Solar gains Monthly</t>
  </si>
  <si>
    <t>Q65</t>
  </si>
  <si>
    <t>Int. Gains Monthly</t>
  </si>
  <si>
    <t>SPACE FOR YOUR IDEAS!</t>
  </si>
  <si>
    <t>Ventilation Heat Losses QV Monthly</t>
  </si>
  <si>
    <t>O72</t>
  </si>
  <si>
    <t>Gain uti. Monthly</t>
  </si>
  <si>
    <t>&lt;0.6</t>
  </si>
  <si>
    <t>0.7 - 0.6</t>
  </si>
  <si>
    <t>&gt;0.7</t>
  </si>
  <si>
    <t>DHW distribution efficiency</t>
  </si>
  <si>
    <t>M40</t>
  </si>
  <si>
    <t>Gt</t>
  </si>
  <si>
    <t>K40</t>
  </si>
  <si>
    <t>cAir</t>
  </si>
  <si>
    <t>DHW system overall efficiency</t>
  </si>
  <si>
    <t>M35</t>
  </si>
  <si>
    <t>nV,Res</t>
  </si>
  <si>
    <t>&lt;0.8</t>
  </si>
  <si>
    <t>0.9 - 0.8</t>
  </si>
  <si>
    <t>&gt;0.9</t>
  </si>
  <si>
    <t>Heating distribution efficiency</t>
  </si>
  <si>
    <t>G40</t>
  </si>
  <si>
    <t>Vv Monthly</t>
  </si>
  <si>
    <t>&lt;2</t>
  </si>
  <si>
    <t>2 - 3</t>
  </si>
  <si>
    <t>&gt;3</t>
  </si>
  <si>
    <t>O25</t>
  </si>
  <si>
    <t>Ground TB Monthly</t>
  </si>
  <si>
    <t>Heating system overall efficiency</t>
  </si>
  <si>
    <t>O24</t>
  </si>
  <si>
    <t>Perimeter TB Monthly</t>
  </si>
  <si>
    <t>Poor</t>
  </si>
  <si>
    <t>Try harder</t>
  </si>
  <si>
    <t>Good</t>
  </si>
  <si>
    <t>This project</t>
  </si>
  <si>
    <t>O23</t>
  </si>
  <si>
    <t>Exterior TB Monthly</t>
  </si>
  <si>
    <t>HEAT PUMP HEATING AND DHW SYSTEMS PERFORMANCE</t>
  </si>
  <si>
    <t>O22</t>
  </si>
  <si>
    <t>Door HL Monthly</t>
  </si>
  <si>
    <t>O21</t>
  </si>
  <si>
    <t>Window HL Monthly</t>
  </si>
  <si>
    <t>O20</t>
  </si>
  <si>
    <t>Other 3</t>
  </si>
  <si>
    <t>O19</t>
  </si>
  <si>
    <t>Other 2</t>
  </si>
  <si>
    <t>O18</t>
  </si>
  <si>
    <t>Other 1</t>
  </si>
  <si>
    <t>O17</t>
  </si>
  <si>
    <t>Floor HL Monthly</t>
  </si>
  <si>
    <t>O16</t>
  </si>
  <si>
    <t>Roof HL Monthly</t>
  </si>
  <si>
    <t>O15</t>
  </si>
  <si>
    <t>Wall BG HL Monthly</t>
  </si>
  <si>
    <t>O14</t>
  </si>
  <si>
    <t>Wall HL Monthly</t>
  </si>
  <si>
    <t>HEATING (MONTHLY)</t>
  </si>
  <si>
    <t>AF18</t>
  </si>
  <si>
    <t>Shading</t>
  </si>
  <si>
    <t>AD12</t>
  </si>
  <si>
    <t>Shading total horizontal winter</t>
  </si>
  <si>
    <t>AF17</t>
  </si>
  <si>
    <t>AD11</t>
  </si>
  <si>
    <t>Shading total west winter</t>
  </si>
  <si>
    <t>AF16</t>
  </si>
  <si>
    <t>AD10</t>
  </si>
  <si>
    <t>Shading total south winter</t>
  </si>
  <si>
    <t>AF15</t>
  </si>
  <si>
    <t>AD9</t>
  </si>
  <si>
    <t>Shading total east winter</t>
  </si>
  <si>
    <t>AF14</t>
  </si>
  <si>
    <t>AD8</t>
  </si>
  <si>
    <t>Shading total north summer</t>
  </si>
  <si>
    <t>AE18</t>
  </si>
  <si>
    <t>AC12</t>
  </si>
  <si>
    <t>AE17</t>
  </si>
  <si>
    <t>AC11</t>
  </si>
  <si>
    <t>AE16</t>
  </si>
  <si>
    <t>AC10</t>
  </si>
  <si>
    <t>AE15</t>
  </si>
  <si>
    <t>AC9</t>
  </si>
  <si>
    <t>PRIMARY ENERGY RENEWABLE</t>
  </si>
  <si>
    <t>AE14</t>
  </si>
  <si>
    <t>AC8</t>
  </si>
  <si>
    <t>Shading total north winter</t>
  </si>
  <si>
    <t>SHADING</t>
  </si>
  <si>
    <t>AD14</t>
  </si>
  <si>
    <t>Windows</t>
  </si>
  <si>
    <t>AC14</t>
  </si>
  <si>
    <t>Solar Gains Heating Period HORIZONTAL</t>
  </si>
  <si>
    <t>AD13</t>
  </si>
  <si>
    <t>AC13</t>
  </si>
  <si>
    <t>Solar Gains Heating Period WEST</t>
  </si>
  <si>
    <t>Solar Gains Heating Period SOUTH</t>
  </si>
  <si>
    <t>Solar Gains Heating Period EAST</t>
  </si>
  <si>
    <t>Solar Gains Heating Period NORTH</t>
  </si>
  <si>
    <t>AB14</t>
  </si>
  <si>
    <t>AA14</t>
  </si>
  <si>
    <t>Transmission Losses Heating Period HORIZONTAL</t>
  </si>
  <si>
    <t>AB13</t>
  </si>
  <si>
    <t>AA13</t>
  </si>
  <si>
    <t>Transmission Losses Heating Period WEST</t>
  </si>
  <si>
    <t>AB12</t>
  </si>
  <si>
    <t>AA12</t>
  </si>
  <si>
    <t>Transmission Losses Heating Period SOUTH</t>
  </si>
  <si>
    <t>AB11</t>
  </si>
  <si>
    <t>AA11</t>
  </si>
  <si>
    <t>Transmission Losses Heating Period EAST</t>
  </si>
  <si>
    <t>AB10</t>
  </si>
  <si>
    <t>AA10</t>
  </si>
  <si>
    <t>Transmission Losses Heating Period NORTH</t>
  </si>
  <si>
    <t>V10:V14</t>
  </si>
  <si>
    <t>U10:U14</t>
  </si>
  <si>
    <t>Window area range</t>
  </si>
  <si>
    <t>V</t>
  </si>
  <si>
    <t>U</t>
  </si>
  <si>
    <t>Window area sum</t>
  </si>
  <si>
    <t>X41:X140</t>
  </si>
  <si>
    <t>Areas</t>
  </si>
  <si>
    <t>Z41:Z140</t>
  </si>
  <si>
    <t>Area subtractions range</t>
  </si>
  <si>
    <t>LINKEDIN</t>
  </si>
  <si>
    <t>WEBSITE</t>
  </si>
  <si>
    <t>WARM PHPP RESULTS SHEET PAGE 2</t>
  </si>
  <si>
    <t>M41:M140</t>
  </si>
  <si>
    <t>Area groups range</t>
  </si>
  <si>
    <t>later revisions.</t>
  </si>
  <si>
    <t>AG41:AG140</t>
  </si>
  <si>
    <t>AI41:AI140</t>
  </si>
  <si>
    <t>Area Orientation Column</t>
  </si>
  <si>
    <t>If you want a new feature added, please let us know and we may include it in</t>
  </si>
  <si>
    <t>AB41:AB140</t>
  </si>
  <si>
    <t>HLA net area column</t>
  </si>
  <si>
    <t>Minimally shaded</t>
  </si>
  <si>
    <t>Highly shaded</t>
  </si>
  <si>
    <t>If you find any bugs, please tell us.</t>
  </si>
  <si>
    <t>N41:N140</t>
  </si>
  <si>
    <t>P41:P140</t>
  </si>
  <si>
    <t>Quantity Column</t>
  </si>
  <si>
    <t>Key:</t>
  </si>
  <si>
    <t>BJ41:BJ140</t>
  </si>
  <si>
    <t>Group Number Column</t>
  </si>
  <si>
    <t>-</t>
  </si>
  <si>
    <t>Total</t>
  </si>
  <si>
    <t>Email: office@peterwarm.co.uk</t>
  </si>
  <si>
    <t>L29</t>
  </si>
  <si>
    <t>N29</t>
  </si>
  <si>
    <t>Total thermal envelope</t>
  </si>
  <si>
    <t>Horizontal</t>
  </si>
  <si>
    <t>John Trinick</t>
  </si>
  <si>
    <t>L21</t>
  </si>
  <si>
    <t>N21</t>
  </si>
  <si>
    <t>[14] User Area3</t>
  </si>
  <si>
    <t>West</t>
  </si>
  <si>
    <t>Peter Warm</t>
  </si>
  <si>
    <t>L20</t>
  </si>
  <si>
    <t>N20</t>
  </si>
  <si>
    <t>[13] User Area2</t>
  </si>
  <si>
    <t>South</t>
  </si>
  <si>
    <t>Sally Godber</t>
  </si>
  <si>
    <t>L19</t>
  </si>
  <si>
    <t>N19</t>
  </si>
  <si>
    <t>[12] User Area1</t>
  </si>
  <si>
    <t>East</t>
  </si>
  <si>
    <r>
      <t>Liam M</t>
    </r>
    <r>
      <rPr>
        <vertAlign val="superscript"/>
        <sz val="8"/>
        <rFont val="Century Gothic"/>
        <family val="2"/>
      </rPr>
      <t>c</t>
    </r>
    <r>
      <rPr>
        <sz val="8"/>
        <rFont val="Century Gothic"/>
        <family val="2"/>
      </rPr>
      <t>Donagh-Greaves</t>
    </r>
  </si>
  <si>
    <t>L18</t>
  </si>
  <si>
    <t>N18</t>
  </si>
  <si>
    <t>[11] Floor Slab</t>
  </si>
  <si>
    <t>North</t>
  </si>
  <si>
    <t>-----------Authors-----------</t>
  </si>
  <si>
    <t>L17</t>
  </si>
  <si>
    <t>N17</t>
  </si>
  <si>
    <t>[10] Roof/Ceiling - Ambient</t>
  </si>
  <si>
    <t>%</t>
  </si>
  <si>
    <t>m2 (% of wall)</t>
  </si>
  <si>
    <t>L16</t>
  </si>
  <si>
    <t>N16</t>
  </si>
  <si>
    <t>[9] Exterior Wall - Ground</t>
  </si>
  <si>
    <t>Shading Summer</t>
  </si>
  <si>
    <t>Shading Winter</t>
  </si>
  <si>
    <t>Glazing area</t>
  </si>
  <si>
    <t>* There is no support offered.</t>
  </si>
  <si>
    <t>L15</t>
  </si>
  <si>
    <t>N15</t>
  </si>
  <si>
    <t>[8] Exterior Wall - Ambient</t>
  </si>
  <si>
    <t xml:space="preserve">   arising from the use of the WARM Results Sheet.</t>
  </si>
  <si>
    <t>L14</t>
  </si>
  <si>
    <t>N14</t>
  </si>
  <si>
    <t>Exterior Door</t>
  </si>
  <si>
    <t>SHADING BREAKDOWN</t>
  </si>
  <si>
    <t>WINDOW BREAKDOWN</t>
  </si>
  <si>
    <t>* No liability will be accepted by WARM for any loss or negative consequences</t>
  </si>
  <si>
    <t>L13</t>
  </si>
  <si>
    <t>N13</t>
  </si>
  <si>
    <t xml:space="preserve">Horizontal Windows </t>
  </si>
  <si>
    <t>* There is no warranty of any sort, implied or otherwise.</t>
  </si>
  <si>
    <t>L12</t>
  </si>
  <si>
    <t>N12</t>
  </si>
  <si>
    <t xml:space="preserve">West Windows </t>
  </si>
  <si>
    <t>* Do not rely on anything in the WARM Results Sheet - use the PHPP itself.</t>
  </si>
  <si>
    <t>L11</t>
  </si>
  <si>
    <t>N11</t>
  </si>
  <si>
    <t xml:space="preserve">South Windows </t>
  </si>
  <si>
    <t>* No claims are made for the WARM Results Sheet's accuracy or correctness.</t>
  </si>
  <si>
    <t>L10</t>
  </si>
  <si>
    <t>N10</t>
  </si>
  <si>
    <t xml:space="preserve">East Windows </t>
  </si>
  <si>
    <t>-----------Conditions of Use of the WARM Results Sheet-----------</t>
  </si>
  <si>
    <t>L9</t>
  </si>
  <si>
    <t>N9</t>
  </si>
  <si>
    <t xml:space="preserve">North Windows </t>
  </si>
  <si>
    <t>L8</t>
  </si>
  <si>
    <t>N8</t>
  </si>
  <si>
    <t>Treated Floor Area</t>
  </si>
  <si>
    <t>H</t>
  </si>
  <si>
    <t xml:space="preserve">   table.</t>
  </si>
  <si>
    <t>W</t>
  </si>
  <si>
    <t>2. Use the "-" button on the left to hide rows to make a more report-friendly</t>
  </si>
  <si>
    <t>Q67</t>
  </si>
  <si>
    <t>Cooling load</t>
  </si>
  <si>
    <t>Q64</t>
  </si>
  <si>
    <t>S</t>
  </si>
  <si>
    <t>1. Use the "+" buttons at the top of this sheet to show hidden columns.</t>
  </si>
  <si>
    <t>Q88</t>
  </si>
  <si>
    <t>Cooling</t>
  </si>
  <si>
    <t>Cooling demand</t>
  </si>
  <si>
    <t>E</t>
  </si>
  <si>
    <t>-----------Tips-----------</t>
  </si>
  <si>
    <t>Q98</t>
  </si>
  <si>
    <t>Heating Load</t>
  </si>
  <si>
    <t>Heating load transportable by vent air</t>
  </si>
  <si>
    <t>N</t>
  </si>
  <si>
    <t>Q91</t>
  </si>
  <si>
    <t>Q93</t>
  </si>
  <si>
    <t xml:space="preserve">        E7 to S7, then paste AS VALUES in the table.</t>
  </si>
  <si>
    <t>N55</t>
  </si>
  <si>
    <t>N54</t>
  </si>
  <si>
    <t>Passing PER?</t>
  </si>
  <si>
    <t xml:space="preserve">  (2) Save the PHPP as a non-macro-enabled workbook (.xlsx) and copy cells</t>
  </si>
  <si>
    <t>I56</t>
  </si>
  <si>
    <t>I55</t>
  </si>
  <si>
    <t>PER Generation</t>
  </si>
  <si>
    <t xml:space="preserve">  OR:</t>
  </si>
  <si>
    <t>I54</t>
  </si>
  <si>
    <t>PER Demand</t>
  </si>
  <si>
    <t xml:space="preserve">        above to record current results in the table.</t>
  </si>
  <si>
    <t>I40</t>
  </si>
  <si>
    <t>Summer overheating</t>
  </si>
  <si>
    <t xml:space="preserve">  (1) Save the PHPP as a macro-enabled workbook (.xlsm) and use the button</t>
  </si>
  <si>
    <t>K53</t>
  </si>
  <si>
    <t>K52</t>
  </si>
  <si>
    <t>Primary Energy Demand Limit</t>
  </si>
  <si>
    <t xml:space="preserve">  EITHER:</t>
  </si>
  <si>
    <t>I53</t>
  </si>
  <si>
    <t>I52</t>
  </si>
  <si>
    <t>Primary Energy Demand</t>
  </si>
  <si>
    <t xml:space="preserve">  Use the table above for keeping track of changes to the PHPP.</t>
  </si>
  <si>
    <t>I36</t>
  </si>
  <si>
    <t>I35</t>
  </si>
  <si>
    <t>Heating Energy Monthly</t>
  </si>
  <si>
    <t>-----------Instructions for use-----------</t>
  </si>
  <si>
    <t>D3</t>
  </si>
  <si>
    <t>Instructions</t>
  </si>
  <si>
    <t>Workbook version</t>
  </si>
  <si>
    <t>Brief instructions</t>
  </si>
  <si>
    <t>5. Click "OK".</t>
  </si>
  <si>
    <t>Answer</t>
  </si>
  <si>
    <t>Reference</t>
  </si>
  <si>
    <t>CELL</t>
  </si>
  <si>
    <t>TAB</t>
  </si>
  <si>
    <t>4. Do NOT tick the box to "Create a copy".</t>
  </si>
  <si>
    <t>PHPP version</t>
  </si>
  <si>
    <t>3. In the "To book" list, select the PHPP you are inserting it into.</t>
  </si>
  <si>
    <t>offet:</t>
  </si>
  <si>
    <t>Version assumed</t>
  </si>
  <si>
    <t>1. Open the PHPP you wish to insert the results sheet into.</t>
  </si>
  <si>
    <t>Version from Data sheet</t>
  </si>
  <si>
    <t>-----------How to Insert The WARM Results Sheet into a PHPP-----------</t>
  </si>
  <si>
    <t>Workbook ref used</t>
  </si>
  <si>
    <t>Totals</t>
  </si>
  <si>
    <t>Floor</t>
  </si>
  <si>
    <t>Roof</t>
  </si>
  <si>
    <t>Wall</t>
  </si>
  <si>
    <t>Form Heat Loss Factor</t>
  </si>
  <si>
    <t>Wall Areas by Orientation m2</t>
  </si>
  <si>
    <t>to</t>
  </si>
  <si>
    <t>Very low</t>
  </si>
  <si>
    <t>Low</t>
  </si>
  <si>
    <t>Medium</t>
  </si>
  <si>
    <t>High</t>
  </si>
  <si>
    <t>kWh/(m2.a)</t>
  </si>
  <si>
    <t>W/m2</t>
  </si>
  <si>
    <t>Date</t>
  </si>
  <si>
    <t>Who</t>
  </si>
  <si>
    <t>Y/N</t>
  </si>
  <si>
    <t>Description</t>
  </si>
  <si>
    <t>Version</t>
  </si>
  <si>
    <t>Very high</t>
  </si>
  <si>
    <t>Kept?</t>
  </si>
  <si>
    <t>REVISION HISTORY</t>
  </si>
  <si>
    <t>PER (kWh/(m2.a))</t>
  </si>
  <si>
    <t>PER (kWh/a)</t>
  </si>
  <si>
    <t>Item</t>
  </si>
  <si>
    <t>Values for graph</t>
  </si>
  <si>
    <t>Winter</t>
  </si>
  <si>
    <t>PER breakdown graph</t>
  </si>
  <si>
    <t>Heat load graph</t>
  </si>
  <si>
    <t>Shading Classification %</t>
  </si>
  <si>
    <t>Gains</t>
  </si>
  <si>
    <t>Losses</t>
  </si>
  <si>
    <t>Total useful</t>
  </si>
  <si>
    <t xml:space="preserve">Internal </t>
  </si>
  <si>
    <t xml:space="preserve">Solar </t>
  </si>
  <si>
    <t xml:space="preserve">Total </t>
  </si>
  <si>
    <t>Vent</t>
  </si>
  <si>
    <t>Fabric</t>
  </si>
  <si>
    <t>External workbook list</t>
  </si>
  <si>
    <t>HEATING POWER LOAD - W/m2</t>
  </si>
  <si>
    <t>FORM HEAT LOSS FACTOR (FHLF)</t>
  </si>
  <si>
    <t>HEATING ENERGY DEMAND - kWh/(m2.a)</t>
  </si>
  <si>
    <t>Change in Heating Energy Annual</t>
  </si>
  <si>
    <t>Vent Capacity</t>
  </si>
  <si>
    <t>Cooling Load</t>
  </si>
  <si>
    <t>Cooling Demand</t>
  </si>
  <si>
    <t>PER Passing?
(Hidden)</t>
  </si>
  <si>
    <t>Summer Overheating</t>
  </si>
  <si>
    <t>Heating Energy Annual</t>
  </si>
  <si>
    <t>CURRENT RESULTS</t>
  </si>
  <si>
    <t>This PHPP</t>
  </si>
  <si>
    <t>If referencing another PHPP, open it, then type filename.xlsx here</t>
  </si>
  <si>
    <t>PHPP  to read (select from drop-down)</t>
  </si>
  <si>
    <t>Workings</t>
  </si>
  <si>
    <t>+44 (0)1752 542 546</t>
  </si>
  <si>
    <t>WARM PHPP RESULTS SHEET PAGE 1</t>
  </si>
  <si>
    <t>Move this sheet into a v9 or v10 Passivhaus Planning Package (PHPP) Excel file</t>
  </si>
  <si>
    <t>2. Right click on the tab below, "WARM RESULTS 805" , and select "Move or copy".</t>
  </si>
  <si>
    <t>WARM Results Sheet v8.05</t>
  </si>
  <si>
    <t>Fix Revision History button macro error.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</si>
</sst>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d/m/yy;@"/>
    <numFmt numFmtId="166" formatCode="0.000"/>
    <numFmt numFmtId="167" formatCode="#,###\ &quot;kWh/a&quot;"/>
    <numFmt numFmtId="168" formatCode="0.0%"/>
    <numFmt numFmtId="169" formatCode="0.000\ &quot;W/m2.yr&quot;"/>
  </numFmts>
  <fonts count="39" x14ac:knownFonts="1">
    <font>
      <sz val="11"/>
      <color theme="1"/>
      <name val="Calibri"/>
      <family val="2"/>
      <scheme val="minor"/>
    </font>
    <font>
      <sz val="11"/>
      <color theme="1"/>
      <name val="Calibri"/>
      <family val="2"/>
      <scheme val="minor"/>
    </font>
    <font>
      <sz val="10"/>
      <name val="Arial"/>
      <family val="2"/>
    </font>
    <font>
      <sz val="8"/>
      <name val="Arial"/>
      <family val="2"/>
    </font>
    <font>
      <b/>
      <sz val="11"/>
      <name val="Arial"/>
      <family val="2"/>
    </font>
    <font>
      <b/>
      <sz val="10"/>
      <name val="Arial"/>
      <family val="2"/>
    </font>
    <font>
      <b/>
      <sz val="8"/>
      <name val="Arial"/>
      <family val="2"/>
    </font>
    <font>
      <sz val="10"/>
      <color rgb="FFFF0000"/>
      <name val="Arial"/>
      <family val="2"/>
    </font>
    <font>
      <sz val="8"/>
      <color rgb="FFFF0000"/>
      <name val="Arial"/>
      <family val="2"/>
    </font>
    <font>
      <b/>
      <sz val="8"/>
      <name val="Century Gothic"/>
      <family val="2"/>
    </font>
    <font>
      <sz val="8"/>
      <name val="Century Gothic"/>
      <family val="2"/>
    </font>
    <font>
      <sz val="10"/>
      <color rgb="FFFF0000"/>
      <name val="Century Gothic"/>
      <family val="2"/>
    </font>
    <font>
      <b/>
      <sz val="8"/>
      <color rgb="FF4D4C4C"/>
      <name val="Century Gothic"/>
      <family val="2"/>
    </font>
    <font>
      <sz val="8"/>
      <color theme="5" tint="0.79998168889431442"/>
      <name val="Century Gothic"/>
      <family val="2"/>
    </font>
    <font>
      <sz val="10"/>
      <name val="Century Gothic"/>
      <family val="2"/>
    </font>
    <font>
      <sz val="8"/>
      <color theme="0"/>
      <name val="Arial"/>
      <family val="2"/>
    </font>
    <font>
      <b/>
      <sz val="8"/>
      <color theme="1" tint="0.34998626667073579"/>
      <name val="Century Gothic"/>
      <family val="2"/>
    </font>
    <font>
      <b/>
      <sz val="14"/>
      <name val="Arial"/>
      <family val="2"/>
    </font>
    <font>
      <b/>
      <sz val="14"/>
      <color theme="1" tint="0.34998626667073579"/>
      <name val="Century Gothic"/>
      <family val="2"/>
    </font>
    <font>
      <u/>
      <sz val="10"/>
      <color rgb="FF3366FF"/>
      <name val="Arial"/>
      <family val="2"/>
    </font>
    <font>
      <b/>
      <u/>
      <sz val="9"/>
      <color rgb="FF4D4C4C"/>
      <name val="Century Gothic"/>
      <family val="2"/>
    </font>
    <font>
      <b/>
      <sz val="15"/>
      <color rgb="FF822025"/>
      <name val="Century Gothic"/>
      <family val="2"/>
    </font>
    <font>
      <sz val="8"/>
      <color theme="0"/>
      <name val="Century Gothic"/>
      <family val="2"/>
    </font>
    <font>
      <vertAlign val="superscript"/>
      <sz val="8"/>
      <name val="Century Gothic"/>
      <family val="2"/>
    </font>
    <font>
      <b/>
      <i/>
      <sz val="8"/>
      <name val="Arial"/>
      <family val="2"/>
    </font>
    <font>
      <sz val="10"/>
      <color indexed="22"/>
      <name val="Arial"/>
      <family val="2"/>
    </font>
    <font>
      <sz val="8"/>
      <color indexed="22"/>
      <name val="Arial"/>
      <family val="2"/>
    </font>
    <font>
      <i/>
      <sz val="8"/>
      <name val="Arial"/>
      <family val="2"/>
    </font>
    <font>
      <sz val="8"/>
      <color indexed="9"/>
      <name val="Arial"/>
      <family val="2"/>
    </font>
    <font>
      <sz val="9"/>
      <name val="Century Gothic"/>
      <family val="2"/>
    </font>
    <font>
      <b/>
      <sz val="12"/>
      <name val="Arial"/>
      <family val="2"/>
    </font>
    <font>
      <b/>
      <sz val="15"/>
      <color rgb="FF4D4C4C"/>
      <name val="Century Gothic"/>
      <family val="2"/>
    </font>
    <font>
      <b/>
      <sz val="12"/>
      <name val="Century Gothic"/>
      <family val="2"/>
    </font>
    <font>
      <b/>
      <sz val="14"/>
      <color rgb="FF822025"/>
      <name val="Century Gothic"/>
      <family val="2"/>
    </font>
    <font>
      <b/>
      <sz val="9"/>
      <color rgb="FF4D4C4C"/>
      <name val="Century Gothic"/>
      <family val="2"/>
    </font>
    <font>
      <b/>
      <sz val="9"/>
      <color indexed="81"/>
      <name val="Tahoma"/>
      <family val="2"/>
    </font>
    <font>
      <sz val="9"/>
      <color indexed="81"/>
      <name val="Tahoma"/>
      <family val="2"/>
    </font>
    <font>
      <u/>
      <sz val="9"/>
      <color indexed="81"/>
      <name val="Tahoma"/>
      <family val="2"/>
    </font>
    <font>
      <sz val="8"/>
      <color rgb="FF000000"/>
      <name val="Century Gothic"/>
      <family val="2"/>
    </font>
  </fonts>
  <fills count="18">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5" tint="0.39997558519241921"/>
        <bgColor indexed="64"/>
      </patternFill>
    </fill>
    <fill>
      <patternFill patternType="solid">
        <fgColor rgb="FFDEA6AA"/>
        <bgColor indexed="64"/>
      </patternFill>
    </fill>
    <fill>
      <patternFill patternType="solid">
        <fgColor theme="5" tint="-0.499984740745262"/>
        <bgColor indexed="64"/>
      </patternFill>
    </fill>
    <fill>
      <patternFill patternType="solid">
        <fgColor theme="5"/>
        <bgColor indexed="64"/>
      </patternFill>
    </fill>
    <fill>
      <patternFill patternType="solid">
        <fgColor theme="5" tint="0.59999389629810485"/>
        <bgColor indexed="64"/>
      </patternFill>
    </fill>
    <fill>
      <patternFill patternType="solid">
        <fgColor theme="5" tint="-0.249977111117893"/>
        <bgColor indexed="64"/>
      </patternFill>
    </fill>
    <fill>
      <patternFill patternType="solid">
        <fgColor indexed="9"/>
        <bgColor indexed="64"/>
      </patternFill>
    </fill>
    <fill>
      <patternFill patternType="solid">
        <fgColor theme="9"/>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1" tint="0.249977111117893"/>
        <bgColor indexed="64"/>
      </patternFill>
    </fill>
    <fill>
      <patternFill patternType="solid">
        <fgColor rgb="FFD07876"/>
        <bgColor indexed="64"/>
      </patternFill>
    </fill>
    <fill>
      <patternFill patternType="solid">
        <fgColor rgb="FF7C2E2C"/>
        <bgColor indexed="64"/>
      </patternFill>
    </fill>
  </fills>
  <borders count="43">
    <border>
      <left/>
      <right/>
      <top/>
      <bottom/>
      <diagonal/>
    </border>
    <border>
      <left/>
      <right style="medium">
        <color indexed="64"/>
      </right>
      <top/>
      <bottom/>
      <diagonal/>
    </border>
    <border>
      <left/>
      <right style="medium">
        <color theme="1" tint="0.24994659260841701"/>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theme="1" tint="0.24994659260841701"/>
      </top>
      <bottom/>
      <diagonal/>
    </border>
    <border>
      <left/>
      <right style="medium">
        <color theme="1" tint="0.24994659260841701"/>
      </right>
      <top style="medium">
        <color theme="1" tint="0.24994659260841701"/>
      </top>
      <bottom/>
      <diagonal/>
    </border>
    <border>
      <left/>
      <right style="medium">
        <color indexed="64"/>
      </right>
      <top/>
      <bottom style="medium">
        <color indexed="64"/>
      </bottom>
      <diagonal/>
    </border>
    <border>
      <left style="thin">
        <color auto="1"/>
      </left>
      <right style="medium">
        <color theme="1" tint="0.24994659260841701"/>
      </right>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auto="1"/>
      </top>
      <bottom/>
      <diagonal/>
    </border>
    <border>
      <left/>
      <right style="medium">
        <color indexed="64"/>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style="thin">
        <color indexed="55"/>
      </bottom>
      <diagonal/>
    </border>
    <border>
      <left style="thin">
        <color indexed="64"/>
      </left>
      <right style="thin">
        <color indexed="55"/>
      </right>
      <top style="thin">
        <color indexed="55"/>
      </top>
      <bottom style="thin">
        <color indexed="55"/>
      </bottom>
      <diagonal/>
    </border>
    <border>
      <left/>
      <right style="medium">
        <color theme="1" tint="0.24994659260841701"/>
      </right>
      <top/>
      <bottom style="medium">
        <color theme="1" tint="0.24994659260841701"/>
      </bottom>
      <diagonal/>
    </border>
    <border>
      <left/>
      <right style="thin">
        <color indexed="64"/>
      </right>
      <top/>
      <bottom style="medium">
        <color theme="1" tint="0.24994659260841701"/>
      </bottom>
      <diagonal/>
    </border>
    <border>
      <left/>
      <right/>
      <top/>
      <bottom style="medium">
        <color theme="1" tint="0.24994659260841701"/>
      </bottom>
      <diagonal/>
    </border>
    <border>
      <left style="thin">
        <color auto="1"/>
      </left>
      <right style="thin">
        <color auto="1"/>
      </right>
      <top/>
      <bottom style="medium">
        <color theme="1" tint="0.24994659260841701"/>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medium">
        <color theme="1" tint="0.24994659260841701"/>
      </right>
      <top style="medium">
        <color theme="1" tint="0.24994659260841701"/>
      </top>
      <bottom/>
      <diagonal/>
    </border>
    <border>
      <left style="thin">
        <color indexed="64"/>
      </left>
      <right style="thin">
        <color indexed="64"/>
      </right>
      <top style="medium">
        <color theme="1" tint="0.24994659260841701"/>
      </top>
      <bottom/>
      <diagonal/>
    </border>
    <border>
      <left/>
      <right style="thin">
        <color indexed="64"/>
      </right>
      <top style="medium">
        <color theme="1" tint="0.24994659260841701"/>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theme="1" tint="0.24994659260841701"/>
      </right>
      <top style="medium">
        <color theme="1" tint="0.24994659260841701"/>
      </top>
      <bottom style="medium">
        <color theme="1" tint="0.24994659260841701"/>
      </bottom>
      <diagonal/>
    </border>
    <border>
      <left/>
      <right/>
      <top style="medium">
        <color theme="1" tint="0.24994659260841701"/>
      </top>
      <bottom style="medium">
        <color theme="1" tint="0.24994659260841701"/>
      </bottom>
      <diagonal/>
    </border>
    <border>
      <left style="medium">
        <color theme="1" tint="0.24994659260841701"/>
      </left>
      <right/>
      <top/>
      <bottom style="medium">
        <color theme="1" tint="0.24994659260841701"/>
      </bottom>
      <diagonal/>
    </border>
    <border>
      <left style="medium">
        <color theme="1" tint="0.24994659260841701"/>
      </left>
      <right style="medium">
        <color theme="1" tint="0.24994659260841701"/>
      </right>
      <top style="medium">
        <color theme="1" tint="0.24994659260841701"/>
      </top>
      <bottom style="medium">
        <color theme="1" tint="0.24994659260841701"/>
      </bottom>
      <diagonal/>
    </border>
  </borders>
  <cellStyleXfs count="4">
    <xf numFmtId="0" fontId="0" fillId="0" borderId="0"/>
    <xf numFmtId="0" fontId="2" fillId="0" borderId="0"/>
    <xf numFmtId="9" fontId="1" fillId="0" borderId="0" applyFont="0" applyFill="0" applyBorder="0" applyAlignment="0" applyProtection="0"/>
    <xf numFmtId="0" fontId="19" fillId="0" borderId="0" applyNumberFormat="0" applyFill="0" applyBorder="0" applyAlignment="0" applyProtection="0">
      <alignment vertical="top"/>
      <protection locked="0"/>
    </xf>
  </cellStyleXfs>
  <cellXfs count="280">
    <xf numFmtId="0" fontId="0" fillId="0" borderId="0" xfId="0"/>
    <xf numFmtId="0" fontId="3" fillId="0" borderId="0" xfId="1" applyFont="1"/>
    <xf numFmtId="0" fontId="3" fillId="0" borderId="1" xfId="1" applyFont="1" applyBorder="1"/>
    <xf numFmtId="0" fontId="3" fillId="0" borderId="2" xfId="1" applyFont="1" applyBorder="1"/>
    <xf numFmtId="0" fontId="2" fillId="0" borderId="0" xfId="1"/>
    <xf numFmtId="1" fontId="2" fillId="0" borderId="0" xfId="1" applyNumberFormat="1" applyAlignment="1">
      <alignment horizontal="center"/>
    </xf>
    <xf numFmtId="0" fontId="3" fillId="2" borderId="0" xfId="1" applyFont="1" applyFill="1"/>
    <xf numFmtId="0" fontId="2" fillId="2" borderId="0" xfId="1" applyFill="1"/>
    <xf numFmtId="0" fontId="2" fillId="0" borderId="1" xfId="1" applyBorder="1"/>
    <xf numFmtId="0" fontId="2" fillId="0" borderId="2" xfId="1" applyBorder="1"/>
    <xf numFmtId="2" fontId="3" fillId="2" borderId="0" xfId="1" applyNumberFormat="1" applyFont="1" applyFill="1"/>
    <xf numFmtId="0" fontId="3" fillId="2" borderId="0" xfId="1" applyFont="1" applyFill="1" applyAlignment="1">
      <alignment horizontal="right"/>
    </xf>
    <xf numFmtId="164" fontId="3" fillId="2" borderId="0" xfId="1" applyNumberFormat="1" applyFont="1" applyFill="1"/>
    <xf numFmtId="1" fontId="2" fillId="2" borderId="3" xfId="1" applyNumberFormat="1" applyFill="1" applyBorder="1" applyAlignment="1">
      <alignment horizontal="center"/>
    </xf>
    <xf numFmtId="0" fontId="3" fillId="2" borderId="4" xfId="1" applyFont="1" applyFill="1" applyBorder="1"/>
    <xf numFmtId="1" fontId="2" fillId="2" borderId="4" xfId="1" applyNumberFormat="1" applyFill="1" applyBorder="1" applyAlignment="1">
      <alignment horizontal="center"/>
    </xf>
    <xf numFmtId="1" fontId="2" fillId="2" borderId="0" xfId="1" applyNumberFormat="1" applyFill="1" applyAlignment="1">
      <alignment horizontal="center"/>
    </xf>
    <xf numFmtId="0" fontId="4" fillId="2" borderId="0" xfId="1" applyFont="1" applyFill="1"/>
    <xf numFmtId="0" fontId="5" fillId="2" borderId="0" xfId="1" applyFont="1" applyFill="1"/>
    <xf numFmtId="0" fontId="6" fillId="2" borderId="0" xfId="1" applyFont="1" applyFill="1"/>
    <xf numFmtId="0" fontId="3" fillId="2" borderId="0" xfId="1" quotePrefix="1" applyFont="1" applyFill="1"/>
    <xf numFmtId="1" fontId="2" fillId="2" borderId="4" xfId="1" applyNumberFormat="1" applyFill="1" applyBorder="1" applyAlignment="1" applyProtection="1">
      <alignment horizontal="center"/>
      <protection locked="0"/>
    </xf>
    <xf numFmtId="9" fontId="2" fillId="2" borderId="4" xfId="1" applyNumberFormat="1" applyFill="1" applyBorder="1" applyAlignment="1" applyProtection="1">
      <alignment horizontal="center"/>
      <protection locked="0"/>
    </xf>
    <xf numFmtId="9" fontId="2" fillId="2" borderId="0" xfId="1" applyNumberFormat="1" applyFill="1" applyAlignment="1" applyProtection="1">
      <alignment horizontal="center"/>
      <protection locked="0"/>
    </xf>
    <xf numFmtId="0" fontId="7" fillId="0" borderId="0" xfId="1" applyFont="1"/>
    <xf numFmtId="1" fontId="2" fillId="2" borderId="0" xfId="1" applyNumberFormat="1" applyFill="1" applyAlignment="1" applyProtection="1">
      <alignment horizontal="center"/>
      <protection locked="0"/>
    </xf>
    <xf numFmtId="0" fontId="7" fillId="0" borderId="1" xfId="1" applyFont="1" applyBorder="1"/>
    <xf numFmtId="0" fontId="8" fillId="0" borderId="0" xfId="1" applyFont="1"/>
    <xf numFmtId="0" fontId="7" fillId="0" borderId="2" xfId="1" applyFont="1" applyBorder="1"/>
    <xf numFmtId="0" fontId="9" fillId="0" borderId="0" xfId="1" applyFont="1"/>
    <xf numFmtId="2" fontId="10" fillId="3" borderId="0" xfId="1" applyNumberFormat="1" applyFont="1" applyFill="1" applyAlignment="1">
      <alignment vertical="center"/>
    </xf>
    <xf numFmtId="0" fontId="10" fillId="3" borderId="0" xfId="1" applyFont="1" applyFill="1"/>
    <xf numFmtId="0" fontId="10" fillId="0" borderId="0" xfId="1" applyFont="1"/>
    <xf numFmtId="0" fontId="11" fillId="0" borderId="0" xfId="1" applyFont="1"/>
    <xf numFmtId="0" fontId="10" fillId="3" borderId="0" xfId="1" applyFont="1" applyFill="1" applyAlignment="1">
      <alignment vertical="center"/>
    </xf>
    <xf numFmtId="2" fontId="10" fillId="0" borderId="0" xfId="1" applyNumberFormat="1" applyFont="1" applyAlignment="1">
      <alignment vertical="center"/>
    </xf>
    <xf numFmtId="0" fontId="9" fillId="3" borderId="0" xfId="1" applyFont="1" applyFill="1" applyAlignment="1">
      <alignment vertical="center"/>
    </xf>
    <xf numFmtId="0" fontId="7" fillId="0" borderId="5" xfId="1" applyFont="1" applyBorder="1"/>
    <xf numFmtId="0" fontId="8" fillId="0" borderId="5" xfId="1" applyFont="1" applyBorder="1"/>
    <xf numFmtId="164" fontId="3" fillId="0" borderId="6" xfId="1" applyNumberFormat="1" applyFont="1" applyBorder="1" applyAlignment="1">
      <alignment horizontal="center"/>
    </xf>
    <xf numFmtId="2" fontId="3" fillId="0" borderId="5" xfId="1" applyNumberFormat="1" applyFont="1" applyBorder="1" applyAlignment="1">
      <alignment horizontal="center"/>
    </xf>
    <xf numFmtId="164" fontId="3" fillId="0" borderId="5" xfId="1" applyNumberFormat="1" applyFont="1" applyBorder="1" applyAlignment="1">
      <alignment horizontal="center"/>
    </xf>
    <xf numFmtId="9" fontId="3" fillId="0" borderId="5" xfId="2" applyFont="1" applyBorder="1" applyAlignment="1">
      <alignment horizontal="center"/>
    </xf>
    <xf numFmtId="164" fontId="6" fillId="0" borderId="5" xfId="1" applyNumberFormat="1" applyFont="1" applyBorder="1" applyAlignment="1">
      <alignment horizontal="center"/>
    </xf>
    <xf numFmtId="165" fontId="3" fillId="0" borderId="5" xfId="1" applyNumberFormat="1" applyFont="1" applyBorder="1"/>
    <xf numFmtId="0" fontId="3" fillId="0" borderId="5" xfId="1" applyFont="1" applyBorder="1"/>
    <xf numFmtId="0" fontId="3" fillId="0" borderId="0" xfId="1" applyFont="1" applyAlignment="1">
      <alignment horizontal="left"/>
    </xf>
    <xf numFmtId="0" fontId="7" fillId="0" borderId="7" xfId="1" applyFont="1" applyBorder="1"/>
    <xf numFmtId="164" fontId="10" fillId="4" borderId="8" xfId="1" applyNumberFormat="1" applyFont="1" applyFill="1" applyBorder="1" applyAlignment="1">
      <alignment horizontal="center"/>
    </xf>
    <xf numFmtId="2" fontId="10" fillId="4" borderId="0" xfId="1" applyNumberFormat="1" applyFont="1" applyFill="1" applyAlignment="1">
      <alignment horizontal="center"/>
    </xf>
    <xf numFmtId="164" fontId="10" fillId="4" borderId="0" xfId="1" applyNumberFormat="1" applyFont="1" applyFill="1" applyAlignment="1">
      <alignment horizontal="center"/>
    </xf>
    <xf numFmtId="164" fontId="10" fillId="4" borderId="9" xfId="1" applyNumberFormat="1" applyFont="1" applyFill="1" applyBorder="1" applyAlignment="1">
      <alignment horizontal="center"/>
    </xf>
    <xf numFmtId="164" fontId="10" fillId="4" borderId="10" xfId="1" applyNumberFormat="1" applyFont="1" applyFill="1" applyBorder="1" applyAlignment="1">
      <alignment horizontal="center"/>
    </xf>
    <xf numFmtId="9" fontId="10" fillId="4" borderId="11" xfId="2" applyFont="1" applyFill="1" applyBorder="1" applyAlignment="1">
      <alignment horizontal="center"/>
    </xf>
    <xf numFmtId="164" fontId="10" fillId="5" borderId="9" xfId="1" applyNumberFormat="1" applyFont="1" applyFill="1" applyBorder="1" applyAlignment="1">
      <alignment horizontal="center"/>
    </xf>
    <xf numFmtId="164" fontId="10" fillId="5" borderId="0" xfId="1" applyNumberFormat="1" applyFont="1" applyFill="1" applyAlignment="1">
      <alignment horizontal="center"/>
    </xf>
    <xf numFmtId="164" fontId="10" fillId="5" borderId="10" xfId="1" applyNumberFormat="1" applyFont="1" applyFill="1" applyBorder="1" applyAlignment="1">
      <alignment horizontal="center"/>
    </xf>
    <xf numFmtId="165" fontId="10" fillId="0" borderId="11" xfId="1" applyNumberFormat="1" applyFont="1" applyBorder="1"/>
    <xf numFmtId="0" fontId="10" fillId="0" borderId="9" xfId="1" applyFont="1" applyBorder="1"/>
    <xf numFmtId="0" fontId="10" fillId="0" borderId="12" xfId="1" applyFont="1" applyBorder="1"/>
    <xf numFmtId="0" fontId="10" fillId="0" borderId="12" xfId="1" applyFont="1" applyBorder="1" applyAlignment="1">
      <alignment horizontal="left"/>
    </xf>
    <xf numFmtId="0" fontId="10" fillId="0" borderId="12" xfId="1" applyFont="1" applyBorder="1" applyAlignment="1">
      <alignment horizontal="center"/>
    </xf>
    <xf numFmtId="0" fontId="3" fillId="3" borderId="0" xfId="1" applyFont="1" applyFill="1" applyAlignment="1">
      <alignment horizontal="right"/>
    </xf>
    <xf numFmtId="0" fontId="3" fillId="3" borderId="0" xfId="1" quotePrefix="1" applyFont="1" applyFill="1" applyAlignment="1">
      <alignment horizontal="right"/>
    </xf>
    <xf numFmtId="0" fontId="10" fillId="0" borderId="0" xfId="1" applyFont="1" applyAlignment="1">
      <alignment horizontal="left"/>
    </xf>
    <xf numFmtId="0" fontId="10" fillId="0" borderId="0" xfId="1" applyFont="1" applyAlignment="1">
      <alignment horizontal="center"/>
    </xf>
    <xf numFmtId="0" fontId="6" fillId="3" borderId="0" xfId="1" applyFont="1" applyFill="1" applyAlignment="1">
      <alignment vertical="center" wrapText="1"/>
    </xf>
    <xf numFmtId="0" fontId="6" fillId="3" borderId="0" xfId="1" applyFont="1" applyFill="1" applyAlignment="1">
      <alignment vertical="center"/>
    </xf>
    <xf numFmtId="0" fontId="2" fillId="3" borderId="0" xfId="1" applyFill="1"/>
    <xf numFmtId="0" fontId="12" fillId="0" borderId="0" xfId="1" applyFont="1" applyAlignment="1">
      <alignment horizontal="left"/>
    </xf>
    <xf numFmtId="166" fontId="3" fillId="3" borderId="0" xfId="1" applyNumberFormat="1" applyFont="1" applyFill="1"/>
    <xf numFmtId="0" fontId="13" fillId="6" borderId="4" xfId="1" applyFont="1" applyFill="1" applyBorder="1" applyAlignment="1">
      <alignment horizontal="center" vertical="center"/>
    </xf>
    <xf numFmtId="0" fontId="10" fillId="7" borderId="4" xfId="1" applyFont="1" applyFill="1" applyBorder="1" applyAlignment="1">
      <alignment horizontal="center" vertical="center"/>
    </xf>
    <xf numFmtId="0" fontId="10" fillId="8" borderId="4" xfId="1" applyFont="1" applyFill="1" applyBorder="1" applyAlignment="1">
      <alignment horizontal="center" vertical="center"/>
    </xf>
    <xf numFmtId="2" fontId="10" fillId="0" borderId="4" xfId="1" applyNumberFormat="1" applyFont="1" applyBorder="1"/>
    <xf numFmtId="0" fontId="10" fillId="3" borderId="13" xfId="1" applyFont="1" applyFill="1" applyBorder="1"/>
    <xf numFmtId="0" fontId="2" fillId="0" borderId="13" xfId="1" applyBorder="1"/>
    <xf numFmtId="0" fontId="10" fillId="0" borderId="14" xfId="1" applyFont="1" applyBorder="1"/>
    <xf numFmtId="164" fontId="10" fillId="0" borderId="4" xfId="1" applyNumberFormat="1" applyFont="1" applyBorder="1"/>
    <xf numFmtId="0" fontId="14" fillId="3" borderId="13" xfId="1" applyFont="1" applyFill="1" applyBorder="1"/>
    <xf numFmtId="0" fontId="10" fillId="7" borderId="4" xfId="1" quotePrefix="1" applyFont="1" applyFill="1" applyBorder="1" applyAlignment="1">
      <alignment horizontal="center" vertical="center"/>
    </xf>
    <xf numFmtId="0" fontId="9" fillId="0" borderId="13" xfId="1" applyFont="1" applyBorder="1"/>
    <xf numFmtId="0" fontId="6" fillId="3" borderId="0" xfId="1" applyFont="1" applyFill="1"/>
    <xf numFmtId="0" fontId="10" fillId="0" borderId="4" xfId="1" applyFont="1" applyBorder="1" applyAlignment="1">
      <alignment horizontal="center" vertical="center"/>
    </xf>
    <xf numFmtId="0" fontId="2" fillId="0" borderId="15" xfId="1" applyBorder="1"/>
    <xf numFmtId="0" fontId="10" fillId="3" borderId="0" xfId="1" applyFont="1" applyFill="1" applyAlignment="1">
      <alignment horizontal="center"/>
    </xf>
    <xf numFmtId="0" fontId="14" fillId="0" borderId="0" xfId="1" applyFont="1"/>
    <xf numFmtId="0" fontId="3" fillId="3" borderId="0" xfId="1" applyFont="1" applyFill="1" applyAlignment="1">
      <alignment horizontal="left"/>
    </xf>
    <xf numFmtId="2" fontId="3" fillId="3" borderId="0" xfId="1" applyNumberFormat="1" applyFont="1" applyFill="1"/>
    <xf numFmtId="0" fontId="3" fillId="3" borderId="0" xfId="1" applyFont="1" applyFill="1"/>
    <xf numFmtId="0" fontId="6" fillId="3" borderId="0" xfId="1" applyFont="1" applyFill="1" applyAlignment="1">
      <alignment horizontal="left"/>
    </xf>
    <xf numFmtId="0" fontId="4" fillId="3" borderId="0" xfId="1" applyFont="1" applyFill="1"/>
    <xf numFmtId="164" fontId="3" fillId="3" borderId="0" xfId="1" applyNumberFormat="1" applyFont="1" applyFill="1"/>
    <xf numFmtId="1" fontId="2" fillId="2" borderId="16" xfId="1" applyNumberFormat="1" applyFill="1" applyBorder="1" applyAlignment="1">
      <alignment horizontal="center"/>
    </xf>
    <xf numFmtId="0" fontId="3" fillId="2" borderId="16" xfId="1" applyFont="1" applyFill="1" applyBorder="1"/>
    <xf numFmtId="0" fontId="7" fillId="2" borderId="0" xfId="1" applyFont="1" applyFill="1"/>
    <xf numFmtId="0" fontId="6" fillId="0" borderId="0" xfId="1" applyFont="1"/>
    <xf numFmtId="167" fontId="10" fillId="0" borderId="0" xfId="1" applyNumberFormat="1" applyFont="1" applyAlignment="1">
      <alignment horizontal="left" vertical="center"/>
    </xf>
    <xf numFmtId="0" fontId="10" fillId="0" borderId="0" xfId="1" applyFont="1" applyAlignment="1">
      <alignment horizontal="left" vertical="center"/>
    </xf>
    <xf numFmtId="168" fontId="3" fillId="0" borderId="0" xfId="1" quotePrefix="1" applyNumberFormat="1" applyFont="1" applyAlignment="1">
      <alignment horizontal="center" vertical="center"/>
    </xf>
    <xf numFmtId="166" fontId="3" fillId="0" borderId="0" xfId="1" quotePrefix="1" applyNumberFormat="1" applyFont="1" applyAlignment="1">
      <alignment vertical="center"/>
    </xf>
    <xf numFmtId="0" fontId="9" fillId="0" borderId="0" xfId="1" applyFont="1" applyAlignment="1">
      <alignment horizontal="center" vertical="center"/>
    </xf>
    <xf numFmtId="2" fontId="3" fillId="0" borderId="0" xfId="1" applyNumberFormat="1" applyFont="1"/>
    <xf numFmtId="0" fontId="3" fillId="0" borderId="0" xfId="1" applyFont="1" applyAlignment="1">
      <alignment horizontal="left" vertical="center"/>
    </xf>
    <xf numFmtId="168" fontId="3" fillId="3" borderId="0" xfId="1" quotePrefix="1" applyNumberFormat="1" applyFont="1" applyFill="1" applyAlignment="1">
      <alignment horizontal="center" vertical="center"/>
    </xf>
    <xf numFmtId="166" fontId="3" fillId="3" borderId="0" xfId="1" quotePrefix="1" applyNumberFormat="1" applyFont="1" applyFill="1" applyAlignment="1">
      <alignment vertical="center"/>
    </xf>
    <xf numFmtId="2" fontId="3" fillId="3" borderId="0" xfId="1" quotePrefix="1" applyNumberFormat="1" applyFont="1" applyFill="1" applyAlignment="1">
      <alignment vertical="center"/>
    </xf>
    <xf numFmtId="0" fontId="3" fillId="3" borderId="0" xfId="1" applyFont="1" applyFill="1" applyAlignment="1">
      <alignment vertical="center"/>
    </xf>
    <xf numFmtId="0" fontId="3" fillId="3" borderId="0" xfId="1" applyFont="1" applyFill="1" applyAlignment="1">
      <alignment horizontal="left" vertical="center"/>
    </xf>
    <xf numFmtId="1" fontId="3" fillId="3" borderId="0" xfId="1" applyNumberFormat="1" applyFont="1" applyFill="1" applyAlignment="1">
      <alignment vertical="center"/>
    </xf>
    <xf numFmtId="0" fontId="15" fillId="0" borderId="0" xfId="1" applyFont="1"/>
    <xf numFmtId="0" fontId="16" fillId="0" borderId="0" xfId="1" applyFont="1"/>
    <xf numFmtId="0" fontId="17" fillId="0" borderId="0" xfId="1" applyFont="1"/>
    <xf numFmtId="0" fontId="18" fillId="0" borderId="0" xfId="1" applyFont="1" applyAlignment="1">
      <alignment vertical="center"/>
    </xf>
    <xf numFmtId="1" fontId="2" fillId="2" borderId="17" xfId="1" applyNumberFormat="1" applyFill="1" applyBorder="1" applyAlignment="1">
      <alignment horizontal="center"/>
    </xf>
    <xf numFmtId="0" fontId="3" fillId="2" borderId="17" xfId="1" applyFont="1" applyFill="1" applyBorder="1"/>
    <xf numFmtId="0" fontId="3" fillId="0" borderId="18" xfId="1" applyFont="1" applyBorder="1"/>
    <xf numFmtId="0" fontId="3" fillId="0" borderId="19" xfId="1" applyFont="1" applyBorder="1"/>
    <xf numFmtId="0" fontId="20" fillId="0" borderId="19" xfId="3" applyFont="1" applyBorder="1" applyAlignment="1" applyProtection="1">
      <alignment vertical="center"/>
    </xf>
    <xf numFmtId="0" fontId="18" fillId="0" borderId="19" xfId="1" applyFont="1" applyBorder="1" applyAlignment="1">
      <alignment vertical="center"/>
    </xf>
    <xf numFmtId="0" fontId="21" fillId="0" borderId="19" xfId="1" applyFont="1" applyBorder="1" applyAlignment="1">
      <alignment vertical="center"/>
    </xf>
    <xf numFmtId="1" fontId="10" fillId="8" borderId="15" xfId="1" applyNumberFormat="1" applyFont="1" applyFill="1" applyBorder="1" applyAlignment="1">
      <alignment horizontal="centerContinuous"/>
    </xf>
    <xf numFmtId="1" fontId="10" fillId="8" borderId="13" xfId="1" applyNumberFormat="1" applyFont="1" applyFill="1" applyBorder="1" applyAlignment="1">
      <alignment horizontal="centerContinuous"/>
    </xf>
    <xf numFmtId="0" fontId="10" fillId="4" borderId="13" xfId="1" applyFont="1" applyFill="1" applyBorder="1"/>
    <xf numFmtId="0" fontId="10" fillId="7" borderId="13" xfId="1" applyFont="1" applyFill="1" applyBorder="1"/>
    <xf numFmtId="1" fontId="10" fillId="9" borderId="13" xfId="1" applyNumberFormat="1" applyFont="1" applyFill="1" applyBorder="1"/>
    <xf numFmtId="0" fontId="22" fillId="6" borderId="13" xfId="1" applyFont="1" applyFill="1" applyBorder="1" applyAlignment="1">
      <alignment horizontal="centerContinuous"/>
    </xf>
    <xf numFmtId="0" fontId="13" fillId="6" borderId="14" xfId="1" applyFont="1" applyFill="1" applyBorder="1" applyAlignment="1">
      <alignment horizontal="centerContinuous"/>
    </xf>
    <xf numFmtId="169" fontId="3" fillId="10" borderId="0" xfId="1" applyNumberFormat="1" applyFont="1" applyFill="1"/>
    <xf numFmtId="9" fontId="10" fillId="0" borderId="20" xfId="1" quotePrefix="1" applyNumberFormat="1" applyFont="1" applyBorder="1" applyAlignment="1">
      <alignment horizontal="centerContinuous" vertical="center"/>
    </xf>
    <xf numFmtId="9" fontId="10" fillId="0" borderId="21" xfId="1" quotePrefix="1" applyNumberFormat="1" applyFont="1" applyBorder="1" applyAlignment="1">
      <alignment horizontal="centerContinuous" vertical="center"/>
    </xf>
    <xf numFmtId="1" fontId="10" fillId="0" borderId="20" xfId="1" applyNumberFormat="1" applyFont="1" applyBorder="1" applyAlignment="1">
      <alignment horizontal="centerContinuous"/>
    </xf>
    <xf numFmtId="1" fontId="10" fillId="0" borderId="21" xfId="1" applyNumberFormat="1" applyFont="1" applyBorder="1" applyAlignment="1">
      <alignment horizontal="centerContinuous"/>
    </xf>
    <xf numFmtId="0" fontId="9" fillId="0" borderId="0" xfId="1" applyFont="1" applyAlignment="1">
      <alignment horizontal="right"/>
    </xf>
    <xf numFmtId="169" fontId="3" fillId="10" borderId="0" xfId="1" applyNumberFormat="1" applyFont="1" applyFill="1" applyAlignment="1">
      <alignment horizontal="left"/>
    </xf>
    <xf numFmtId="0" fontId="6" fillId="0" borderId="0" xfId="1" applyFont="1" applyAlignment="1">
      <alignment horizontal="right"/>
    </xf>
    <xf numFmtId="0" fontId="3" fillId="0" borderId="0" xfId="1" quotePrefix="1" applyFont="1"/>
    <xf numFmtId="1" fontId="10" fillId="0" borderId="22" xfId="1" applyNumberFormat="1" applyFont="1" applyBorder="1" applyAlignment="1">
      <alignment horizontal="centerContinuous"/>
    </xf>
    <xf numFmtId="1" fontId="10" fillId="0" borderId="23" xfId="1" applyNumberFormat="1" applyFont="1" applyBorder="1" applyAlignment="1">
      <alignment horizontal="centerContinuous"/>
    </xf>
    <xf numFmtId="1" fontId="10" fillId="0" borderId="15" xfId="1" applyNumberFormat="1" applyFont="1" applyBorder="1" applyAlignment="1">
      <alignment horizontal="centerContinuous"/>
    </xf>
    <xf numFmtId="1" fontId="10" fillId="0" borderId="14" xfId="1" applyNumberFormat="1" applyFont="1" applyBorder="1" applyAlignment="1">
      <alignment horizontal="centerContinuous"/>
    </xf>
    <xf numFmtId="0" fontId="10" fillId="0" borderId="0" xfId="1" quotePrefix="1" applyFont="1"/>
    <xf numFmtId="0" fontId="10" fillId="0" borderId="16" xfId="1" applyFont="1" applyBorder="1" applyAlignment="1">
      <alignment horizontal="center" wrapText="1"/>
    </xf>
    <xf numFmtId="0" fontId="3" fillId="0" borderId="0" xfId="1" applyFont="1" applyAlignment="1">
      <alignment horizontal="center"/>
    </xf>
    <xf numFmtId="0" fontId="24" fillId="0" borderId="0" xfId="1" applyFont="1" applyAlignment="1">
      <alignment vertical="top"/>
    </xf>
    <xf numFmtId="0" fontId="10" fillId="0" borderId="0" xfId="1" quotePrefix="1" applyFont="1" applyAlignment="1">
      <alignment horizontal="left"/>
    </xf>
    <xf numFmtId="164" fontId="3" fillId="0" borderId="0" xfId="1" applyNumberFormat="1" applyFont="1" applyAlignment="1">
      <alignment horizontal="center"/>
    </xf>
    <xf numFmtId="0" fontId="3" fillId="2" borderId="0" xfId="1" applyFont="1" applyFill="1" applyAlignment="1">
      <alignment horizontal="center"/>
    </xf>
    <xf numFmtId="2" fontId="2" fillId="2" borderId="4" xfId="1" applyNumberFormat="1" applyFill="1" applyBorder="1" applyAlignment="1">
      <alignment horizontal="center"/>
    </xf>
    <xf numFmtId="0" fontId="3" fillId="2" borderId="0" xfId="1" applyFont="1" applyFill="1" applyAlignment="1">
      <alignment vertical="center"/>
    </xf>
    <xf numFmtId="0" fontId="3" fillId="2" borderId="0" xfId="1" applyFont="1" applyFill="1" applyAlignment="1">
      <alignment vertical="center" wrapText="1"/>
    </xf>
    <xf numFmtId="1" fontId="2" fillId="2" borderId="4" xfId="1" applyNumberFormat="1" applyFill="1" applyBorder="1" applyAlignment="1">
      <alignment horizontal="left"/>
    </xf>
    <xf numFmtId="0" fontId="6" fillId="0" borderId="0" xfId="1" applyFont="1" applyAlignment="1">
      <alignment horizontal="center" wrapText="1"/>
    </xf>
    <xf numFmtId="0" fontId="3" fillId="0" borderId="0" xfId="1" applyFont="1" applyAlignment="1">
      <alignment horizontal="center" vertical="center" wrapText="1"/>
    </xf>
    <xf numFmtId="0" fontId="3" fillId="0" borderId="0" xfId="1" applyFont="1" applyAlignment="1">
      <alignment horizontal="center" vertical="center"/>
    </xf>
    <xf numFmtId="164" fontId="25" fillId="2" borderId="3" xfId="1" applyNumberFormat="1" applyFont="1" applyFill="1" applyBorder="1" applyAlignment="1">
      <alignment horizontal="left"/>
    </xf>
    <xf numFmtId="0" fontId="26" fillId="2" borderId="0" xfId="1" applyFont="1" applyFill="1"/>
    <xf numFmtId="0" fontId="26" fillId="2" borderId="3" xfId="1" applyFont="1" applyFill="1" applyBorder="1"/>
    <xf numFmtId="2" fontId="27" fillId="0" borderId="0" xfId="1" applyNumberFormat="1" applyFont="1" applyAlignment="1">
      <alignment horizontal="left"/>
    </xf>
    <xf numFmtId="0" fontId="3" fillId="2" borderId="15" xfId="1" applyFont="1" applyFill="1" applyBorder="1"/>
    <xf numFmtId="0" fontId="2" fillId="2" borderId="24" xfId="1" applyFill="1" applyBorder="1"/>
    <xf numFmtId="164" fontId="28" fillId="0" borderId="0" xfId="1" applyNumberFormat="1" applyFont="1" applyAlignment="1">
      <alignment horizontal="center"/>
    </xf>
    <xf numFmtId="165" fontId="10" fillId="0" borderId="11" xfId="1" applyNumberFormat="1" applyFont="1" applyBorder="1" applyAlignment="1">
      <alignment horizontal="center"/>
    </xf>
    <xf numFmtId="0" fontId="10" fillId="0" borderId="9" xfId="1" applyFont="1" applyBorder="1" applyAlignment="1">
      <alignment horizontal="center"/>
    </xf>
    <xf numFmtId="164" fontId="2" fillId="2" borderId="24" xfId="1" applyNumberFormat="1" applyFill="1" applyBorder="1"/>
    <xf numFmtId="3" fontId="10" fillId="0" borderId="0" xfId="1" applyNumberFormat="1" applyFont="1"/>
    <xf numFmtId="0" fontId="10" fillId="0" borderId="0" xfId="1" applyFont="1" applyAlignment="1">
      <alignment horizontal="right"/>
    </xf>
    <xf numFmtId="164" fontId="3" fillId="2" borderId="4" xfId="1" applyNumberFormat="1" applyFont="1" applyFill="1" applyBorder="1"/>
    <xf numFmtId="164" fontId="3" fillId="2" borderId="4" xfId="1" applyNumberFormat="1" applyFont="1" applyFill="1" applyBorder="1" applyAlignment="1">
      <alignment horizontal="center"/>
    </xf>
    <xf numFmtId="164" fontId="3" fillId="0" borderId="0" xfId="1" applyNumberFormat="1" applyFont="1"/>
    <xf numFmtId="164" fontId="9" fillId="0" borderId="13" xfId="1" applyNumberFormat="1" applyFont="1" applyBorder="1" applyAlignment="1">
      <alignment horizontal="center"/>
    </xf>
    <xf numFmtId="0" fontId="29" fillId="0" borderId="0" xfId="1" applyFont="1"/>
    <xf numFmtId="164" fontId="10" fillId="0" borderId="25" xfId="1" applyNumberFormat="1" applyFont="1" applyBorder="1" applyAlignment="1">
      <alignment horizontal="center"/>
    </xf>
    <xf numFmtId="0" fontId="10" fillId="0" borderId="10" xfId="1" applyFont="1" applyBorder="1" applyAlignment="1">
      <alignment horizontal="center"/>
    </xf>
    <xf numFmtId="0" fontId="10" fillId="11" borderId="4" xfId="1" applyFont="1" applyFill="1" applyBorder="1"/>
    <xf numFmtId="0" fontId="10" fillId="12" borderId="4" xfId="1" applyFont="1" applyFill="1" applyBorder="1"/>
    <xf numFmtId="1" fontId="3" fillId="2" borderId="4" xfId="1" applyNumberFormat="1" applyFont="1" applyFill="1" applyBorder="1"/>
    <xf numFmtId="0" fontId="10" fillId="13" borderId="4" xfId="1" applyFont="1" applyFill="1" applyBorder="1"/>
    <xf numFmtId="164" fontId="10" fillId="0" borderId="26" xfId="1" applyNumberFormat="1" applyFont="1" applyBorder="1" applyAlignment="1">
      <alignment horizontal="center"/>
    </xf>
    <xf numFmtId="0" fontId="13" fillId="14" borderId="4" xfId="1" applyFont="1" applyFill="1" applyBorder="1"/>
    <xf numFmtId="0" fontId="13" fillId="15" borderId="4" xfId="1" applyFont="1" applyFill="1" applyBorder="1"/>
    <xf numFmtId="0" fontId="13" fillId="8" borderId="4" xfId="1" applyFont="1" applyFill="1" applyBorder="1"/>
    <xf numFmtId="0" fontId="13" fillId="4" borderId="4" xfId="1" applyFont="1" applyFill="1" applyBorder="1"/>
    <xf numFmtId="0" fontId="13" fillId="16" borderId="4" xfId="1" applyFont="1" applyFill="1" applyBorder="1"/>
    <xf numFmtId="0" fontId="13" fillId="7" borderId="4" xfId="1" applyFont="1" applyFill="1" applyBorder="1"/>
    <xf numFmtId="164" fontId="13" fillId="9" borderId="8" xfId="1" applyNumberFormat="1" applyFont="1" applyFill="1" applyBorder="1" applyAlignment="1">
      <alignment vertical="center" wrapText="1"/>
    </xf>
    <xf numFmtId="2" fontId="13" fillId="9" borderId="0" xfId="1" quotePrefix="1" applyNumberFormat="1" applyFont="1" applyFill="1" applyAlignment="1">
      <alignment horizontal="center" vertical="center"/>
    </xf>
    <xf numFmtId="2" fontId="13" fillId="9" borderId="0" xfId="1" applyNumberFormat="1" applyFont="1" applyFill="1" applyAlignment="1">
      <alignment horizontal="center" vertical="center"/>
    </xf>
    <xf numFmtId="164" fontId="13" fillId="9" borderId="0" xfId="1" applyNumberFormat="1" applyFont="1" applyFill="1" applyAlignment="1">
      <alignment horizontal="center" vertical="center"/>
    </xf>
    <xf numFmtId="164" fontId="13" fillId="9" borderId="9" xfId="1" applyNumberFormat="1" applyFont="1" applyFill="1" applyBorder="1" applyAlignment="1">
      <alignment horizontal="center" vertical="center"/>
    </xf>
    <xf numFmtId="9" fontId="13" fillId="9" borderId="11" xfId="2" quotePrefix="1" applyFont="1" applyFill="1" applyBorder="1" applyAlignment="1">
      <alignment horizontal="center" vertical="center" wrapText="1"/>
    </xf>
    <xf numFmtId="0" fontId="13" fillId="9" borderId="9" xfId="1" applyFont="1" applyFill="1" applyBorder="1" applyAlignment="1">
      <alignment horizontal="centerContinuous"/>
    </xf>
    <xf numFmtId="0" fontId="13" fillId="9" borderId="0" xfId="1" applyFont="1" applyFill="1" applyAlignment="1">
      <alignment horizontal="centerContinuous"/>
    </xf>
    <xf numFmtId="0" fontId="13" fillId="9" borderId="10" xfId="1" applyFont="1" applyFill="1" applyBorder="1" applyAlignment="1">
      <alignment horizontal="centerContinuous"/>
    </xf>
    <xf numFmtId="0" fontId="13" fillId="9" borderId="11" xfId="1" applyFont="1" applyFill="1" applyBorder="1" applyAlignment="1">
      <alignment horizontal="center"/>
    </xf>
    <xf numFmtId="0" fontId="13" fillId="9" borderId="9" xfId="1" applyFont="1" applyFill="1" applyBorder="1" applyAlignment="1">
      <alignment horizontal="left"/>
    </xf>
    <xf numFmtId="0" fontId="13" fillId="9" borderId="0" xfId="1" applyFont="1" applyFill="1" applyAlignment="1">
      <alignment horizontal="left"/>
    </xf>
    <xf numFmtId="0" fontId="13" fillId="9" borderId="4" xfId="1" applyFont="1" applyFill="1" applyBorder="1"/>
    <xf numFmtId="0" fontId="3" fillId="4" borderId="8" xfId="1" applyFont="1" applyFill="1" applyBorder="1" applyAlignment="1">
      <alignment vertical="center" wrapText="1"/>
    </xf>
    <xf numFmtId="0" fontId="3" fillId="4" borderId="0" xfId="1" applyFont="1" applyFill="1" applyAlignment="1">
      <alignment vertical="center" wrapText="1"/>
    </xf>
    <xf numFmtId="0" fontId="3" fillId="4" borderId="0" xfId="1" applyFont="1" applyFill="1" applyAlignment="1">
      <alignment vertical="center"/>
    </xf>
    <xf numFmtId="0" fontId="3" fillId="4" borderId="9" xfId="1" applyFont="1" applyFill="1" applyBorder="1" applyAlignment="1">
      <alignment vertical="center" wrapText="1"/>
    </xf>
    <xf numFmtId="0" fontId="3" fillId="4" borderId="10" xfId="1" applyFont="1" applyFill="1" applyBorder="1" applyAlignment="1">
      <alignment vertical="center" wrapText="1"/>
    </xf>
    <xf numFmtId="0" fontId="3" fillId="4" borderId="11" xfId="1" quotePrefix="1" applyFont="1" applyFill="1" applyBorder="1" applyAlignment="1">
      <alignment vertical="center" wrapText="1"/>
    </xf>
    <xf numFmtId="0" fontId="3" fillId="4" borderId="9" xfId="1" applyFont="1" applyFill="1" applyBorder="1"/>
    <xf numFmtId="0" fontId="3" fillId="4" borderId="0" xfId="1" applyFont="1" applyFill="1"/>
    <xf numFmtId="0" fontId="3" fillId="4" borderId="10" xfId="1" applyFont="1" applyFill="1" applyBorder="1"/>
    <xf numFmtId="0" fontId="30" fillId="4" borderId="11" xfId="1" applyFont="1" applyFill="1" applyBorder="1" applyAlignment="1">
      <alignment horizontal="left" vertical="center"/>
    </xf>
    <xf numFmtId="0" fontId="30" fillId="4" borderId="9" xfId="1" applyFont="1" applyFill="1" applyBorder="1" applyAlignment="1">
      <alignment horizontal="left" vertical="center"/>
    </xf>
    <xf numFmtId="0" fontId="10" fillId="4" borderId="0" xfId="1" applyFont="1" applyFill="1" applyAlignment="1">
      <alignment horizontal="left"/>
    </xf>
    <xf numFmtId="0" fontId="31" fillId="4" borderId="0" xfId="1" applyFont="1" applyFill="1" applyAlignment="1">
      <alignment vertical="center"/>
    </xf>
    <xf numFmtId="0" fontId="30" fillId="4" borderId="0" xfId="1" applyFont="1" applyFill="1"/>
    <xf numFmtId="0" fontId="3" fillId="2" borderId="4" xfId="1" applyFont="1" applyFill="1" applyBorder="1" applyAlignment="1">
      <alignment horizontal="centerContinuous"/>
    </xf>
    <xf numFmtId="0" fontId="13" fillId="17" borderId="4" xfId="1" applyFont="1" applyFill="1" applyBorder="1"/>
    <xf numFmtId="2" fontId="10" fillId="4" borderId="28" xfId="1" applyNumberFormat="1" applyFont="1" applyFill="1" applyBorder="1" applyAlignment="1">
      <alignment horizontal="center"/>
    </xf>
    <xf numFmtId="2" fontId="10" fillId="4" borderId="29" xfId="1" applyNumberFormat="1" applyFont="1" applyFill="1" applyBorder="1" applyAlignment="1">
      <alignment horizontal="center"/>
    </xf>
    <xf numFmtId="164" fontId="10" fillId="4" borderId="30" xfId="1" applyNumberFormat="1" applyFont="1" applyFill="1" applyBorder="1" applyAlignment="1">
      <alignment horizontal="center"/>
    </xf>
    <xf numFmtId="164" fontId="10" fillId="4" borderId="28" xfId="1" applyNumberFormat="1" applyFont="1" applyFill="1" applyBorder="1" applyAlignment="1">
      <alignment horizontal="center"/>
    </xf>
    <xf numFmtId="164" fontId="10" fillId="4" borderId="29" xfId="1" applyNumberFormat="1" applyFont="1" applyFill="1" applyBorder="1" applyAlignment="1">
      <alignment horizontal="center"/>
    </xf>
    <xf numFmtId="9" fontId="10" fillId="4" borderId="30" xfId="2" applyFont="1" applyFill="1" applyBorder="1" applyAlignment="1">
      <alignment horizontal="center"/>
    </xf>
    <xf numFmtId="165" fontId="10" fillId="4" borderId="28" xfId="1" applyNumberFormat="1" applyFont="1" applyFill="1" applyBorder="1"/>
    <xf numFmtId="0" fontId="3" fillId="4" borderId="29" xfId="1" applyFont="1" applyFill="1" applyBorder="1"/>
    <xf numFmtId="0" fontId="13" fillId="6" borderId="4" xfId="1" applyFont="1" applyFill="1" applyBorder="1"/>
    <xf numFmtId="0" fontId="10" fillId="4" borderId="9" xfId="1" applyFont="1" applyFill="1" applyBorder="1" applyAlignment="1">
      <alignment vertical="center"/>
    </xf>
    <xf numFmtId="0" fontId="6" fillId="4" borderId="0" xfId="1" applyFont="1" applyFill="1" applyAlignment="1">
      <alignment vertical="center"/>
    </xf>
    <xf numFmtId="0" fontId="8" fillId="4" borderId="0" xfId="1" applyFont="1" applyFill="1" applyAlignment="1">
      <alignment vertical="center"/>
    </xf>
    <xf numFmtId="0" fontId="3" fillId="2" borderId="31" xfId="1" applyFont="1" applyFill="1" applyBorder="1"/>
    <xf numFmtId="0" fontId="3" fillId="2" borderId="32" xfId="1" applyFont="1" applyFill="1" applyBorder="1" applyAlignment="1">
      <alignment horizontal="left"/>
    </xf>
    <xf numFmtId="0" fontId="12" fillId="0" borderId="0" xfId="1" applyFont="1"/>
    <xf numFmtId="0" fontId="32" fillId="4" borderId="35" xfId="1" applyFont="1" applyFill="1" applyBorder="1"/>
    <xf numFmtId="0" fontId="30" fillId="4" borderId="5" xfId="1" applyFont="1" applyFill="1" applyBorder="1"/>
    <xf numFmtId="0" fontId="31" fillId="4" borderId="5" xfId="1" applyFont="1" applyFill="1" applyBorder="1" applyAlignment="1">
      <alignment vertical="center"/>
    </xf>
    <xf numFmtId="0" fontId="3" fillId="2" borderId="36" xfId="1" applyFont="1" applyFill="1" applyBorder="1"/>
    <xf numFmtId="0" fontId="3" fillId="2" borderId="37" xfId="1" applyFont="1" applyFill="1" applyBorder="1"/>
    <xf numFmtId="0" fontId="3" fillId="2" borderId="38" xfId="1" applyFont="1" applyFill="1" applyBorder="1"/>
    <xf numFmtId="0" fontId="13" fillId="9" borderId="39" xfId="1" applyFont="1" applyFill="1" applyBorder="1"/>
    <xf numFmtId="0" fontId="13" fillId="9" borderId="40" xfId="1" applyFont="1" applyFill="1" applyBorder="1"/>
    <xf numFmtId="0" fontId="13" fillId="9" borderId="40" xfId="1" applyFont="1" applyFill="1" applyBorder="1" applyAlignment="1">
      <alignment vertical="center"/>
    </xf>
    <xf numFmtId="0" fontId="13" fillId="0" borderId="7" xfId="1" applyFont="1" applyBorder="1"/>
    <xf numFmtId="0" fontId="13" fillId="0" borderId="29" xfId="1" applyFont="1" applyBorder="1"/>
    <xf numFmtId="0" fontId="13" fillId="0" borderId="41" xfId="1" applyFont="1" applyBorder="1"/>
    <xf numFmtId="0" fontId="13" fillId="0" borderId="27" xfId="1" applyFont="1" applyBorder="1" applyAlignment="1">
      <alignment horizontal="right"/>
    </xf>
    <xf numFmtId="0" fontId="20" fillId="0" borderId="0" xfId="3" applyFont="1" applyAlignment="1" applyProtection="1">
      <alignment vertical="center"/>
    </xf>
    <xf numFmtId="0" fontId="33" fillId="0" borderId="0" xfId="1" applyFont="1" applyAlignment="1">
      <alignment vertical="center"/>
    </xf>
    <xf numFmtId="0" fontId="10" fillId="0" borderId="2" xfId="1" applyFont="1" applyBorder="1" applyAlignment="1">
      <alignment horizontal="right"/>
    </xf>
    <xf numFmtId="0" fontId="10" fillId="0" borderId="0" xfId="1" applyFont="1" applyAlignment="1">
      <alignment vertical="center" wrapText="1"/>
    </xf>
    <xf numFmtId="0" fontId="10" fillId="0" borderId="0" xfId="1" applyFont="1" applyAlignment="1">
      <alignment horizontal="right" vertical="center"/>
    </xf>
    <xf numFmtId="0" fontId="10" fillId="0" borderId="0" xfId="1" applyFont="1" applyAlignment="1">
      <alignment horizontal="center" vertical="center" wrapText="1"/>
    </xf>
    <xf numFmtId="0" fontId="34" fillId="0" borderId="19" xfId="1" applyFont="1" applyBorder="1" applyAlignment="1">
      <alignment vertical="center"/>
    </xf>
    <xf numFmtId="0" fontId="21" fillId="0" borderId="0" xfId="1" applyFont="1" applyAlignment="1">
      <alignment vertical="center"/>
    </xf>
    <xf numFmtId="0" fontId="9" fillId="0" borderId="0" xfId="1" applyFont="1" applyAlignment="1">
      <alignment horizontal="center" vertical="center" wrapText="1"/>
    </xf>
    <xf numFmtId="167" fontId="9" fillId="0" borderId="0" xfId="1" applyNumberFormat="1" applyFont="1" applyAlignment="1">
      <alignment horizontal="center" vertical="center"/>
    </xf>
    <xf numFmtId="9" fontId="10" fillId="0" borderId="14" xfId="1" applyNumberFormat="1" applyFont="1" applyBorder="1" applyAlignment="1">
      <alignment horizontal="center" vertical="center"/>
    </xf>
    <xf numFmtId="9" fontId="10" fillId="0" borderId="15" xfId="1" applyNumberFormat="1" applyFont="1" applyBorder="1" applyAlignment="1">
      <alignment horizontal="center" vertical="center"/>
    </xf>
    <xf numFmtId="0" fontId="9" fillId="0" borderId="0" xfId="1" applyFont="1" applyAlignment="1">
      <alignment horizontal="center" vertical="center"/>
    </xf>
    <xf numFmtId="9" fontId="10" fillId="0" borderId="23" xfId="1" applyNumberFormat="1" applyFont="1" applyBorder="1" applyAlignment="1">
      <alignment horizontal="center" vertical="center"/>
    </xf>
    <xf numFmtId="9" fontId="10" fillId="0" borderId="22" xfId="1" applyNumberFormat="1" applyFont="1" applyBorder="1" applyAlignment="1">
      <alignment horizontal="center" vertical="center"/>
    </xf>
    <xf numFmtId="0" fontId="3" fillId="0" borderId="0" xfId="1" applyFont="1" applyAlignment="1">
      <alignment horizontal="center" vertical="center"/>
    </xf>
    <xf numFmtId="0" fontId="3" fillId="0" borderId="0" xfId="1" applyFont="1" applyAlignment="1">
      <alignment horizontal="center" vertical="center" wrapText="1"/>
    </xf>
    <xf numFmtId="2" fontId="13" fillId="9" borderId="0" xfId="1" applyNumberFormat="1" applyFont="1" applyFill="1" applyAlignment="1">
      <alignment horizontal="center" vertical="center"/>
    </xf>
    <xf numFmtId="0" fontId="3" fillId="2" borderId="15" xfId="1" applyFont="1" applyFill="1" applyBorder="1" applyAlignment="1">
      <alignment horizontal="center"/>
    </xf>
    <xf numFmtId="0" fontId="3" fillId="2" borderId="4" xfId="1" applyFont="1" applyFill="1" applyBorder="1" applyAlignment="1">
      <alignment horizontal="center"/>
    </xf>
    <xf numFmtId="164" fontId="13" fillId="9" borderId="0" xfId="1" applyNumberFormat="1" applyFont="1" applyFill="1" applyAlignment="1">
      <alignment horizontal="center" vertical="center"/>
    </xf>
    <xf numFmtId="164" fontId="13" fillId="9" borderId="9" xfId="1" applyNumberFormat="1" applyFont="1" applyFill="1" applyBorder="1" applyAlignment="1">
      <alignment horizontal="center" vertical="center"/>
    </xf>
    <xf numFmtId="164" fontId="13" fillId="9" borderId="10" xfId="1" applyNumberFormat="1" applyFont="1" applyFill="1" applyBorder="1" applyAlignment="1">
      <alignment horizontal="center" vertical="center"/>
    </xf>
    <xf numFmtId="0" fontId="10" fillId="4" borderId="5" xfId="1" applyFont="1" applyFill="1" applyBorder="1" applyAlignment="1">
      <alignment horizontal="center" vertical="center" wrapText="1"/>
    </xf>
    <xf numFmtId="0" fontId="10" fillId="4" borderId="0" xfId="1" applyFont="1" applyFill="1" applyAlignment="1">
      <alignment horizontal="center" vertical="center" wrapText="1"/>
    </xf>
    <xf numFmtId="0" fontId="10" fillId="4" borderId="35" xfId="1" applyFont="1" applyFill="1" applyBorder="1" applyAlignment="1">
      <alignment horizontal="center" vertical="center" wrapText="1"/>
    </xf>
    <xf numFmtId="0" fontId="10" fillId="4" borderId="9" xfId="1" applyFont="1" applyFill="1" applyBorder="1" applyAlignment="1">
      <alignment horizontal="center" vertical="center" wrapText="1"/>
    </xf>
    <xf numFmtId="0" fontId="10" fillId="4" borderId="10" xfId="1" applyFont="1" applyFill="1" applyBorder="1" applyAlignment="1">
      <alignment horizontal="center" vertical="center" wrapText="1"/>
    </xf>
    <xf numFmtId="0" fontId="10" fillId="4" borderId="34" xfId="1" applyFont="1" applyFill="1" applyBorder="1" applyAlignment="1">
      <alignment horizontal="center" vertical="center" wrapText="1"/>
    </xf>
    <xf numFmtId="0" fontId="10" fillId="4" borderId="11" xfId="1" applyFont="1" applyFill="1" applyBorder="1" applyAlignment="1">
      <alignment horizontal="center" vertical="center" wrapText="1"/>
    </xf>
    <xf numFmtId="0" fontId="13" fillId="9" borderId="42" xfId="1" applyFont="1" applyFill="1" applyBorder="1" applyAlignment="1">
      <alignment horizontal="left"/>
    </xf>
    <xf numFmtId="0" fontId="10" fillId="4" borderId="10" xfId="1" applyFont="1" applyFill="1" applyBorder="1" applyAlignment="1">
      <alignment horizontal="center"/>
    </xf>
    <xf numFmtId="0" fontId="10" fillId="4" borderId="0" xfId="1" applyFont="1" applyFill="1" applyAlignment="1">
      <alignment horizontal="center"/>
    </xf>
    <xf numFmtId="0" fontId="10" fillId="4" borderId="9" xfId="1" applyFont="1" applyFill="1" applyBorder="1" applyAlignment="1">
      <alignment horizontal="center"/>
    </xf>
    <xf numFmtId="0" fontId="10" fillId="4" borderId="33" xfId="1" applyFont="1" applyFill="1" applyBorder="1" applyAlignment="1">
      <alignment horizontal="center" vertical="center" wrapText="1"/>
    </xf>
    <xf numFmtId="0" fontId="10" fillId="4" borderId="8" xfId="1" applyFont="1" applyFill="1" applyBorder="1" applyAlignment="1">
      <alignment horizontal="center" vertical="center" wrapText="1"/>
    </xf>
    <xf numFmtId="0" fontId="10" fillId="4" borderId="27" xfId="1" applyFont="1" applyFill="1" applyBorder="1" applyAlignment="1">
      <alignment horizontal="center" vertical="center" wrapText="1"/>
    </xf>
    <xf numFmtId="0" fontId="10" fillId="0" borderId="0" xfId="1" applyFont="1" applyAlignment="1">
      <alignment horizontal="center" vertical="center" wrapText="1"/>
    </xf>
  </cellXfs>
  <cellStyles count="4">
    <cellStyle name="Hyperlink" xfId="3" builtinId="8"/>
    <cellStyle name="Normal" xfId="0" builtinId="0"/>
    <cellStyle name="Normal 2 2" xfId="1" xr:uid="{AB1D9A17-151D-4DA1-A60A-392E01B1DD44}"/>
    <cellStyle name="Percent 3 2 3 2 2 2 2 2 2" xfId="2" xr:uid="{8C8E7545-5ED3-4524-9E03-06C8633FB200}"/>
  </cellStyles>
  <dxfs count="36">
    <dxf>
      <font>
        <color theme="0"/>
      </font>
      <fill>
        <patternFill>
          <bgColor rgb="FF822025"/>
        </patternFill>
      </fill>
    </dxf>
    <dxf>
      <fill>
        <patternFill>
          <bgColor rgb="FFB25E64"/>
        </patternFill>
      </fill>
    </dxf>
    <dxf>
      <fill>
        <patternFill>
          <bgColor rgb="FFDEA6AA"/>
        </patternFill>
      </fill>
    </dxf>
    <dxf>
      <font>
        <color theme="0"/>
      </font>
      <fill>
        <patternFill>
          <bgColor rgb="FF822025"/>
        </patternFill>
      </fill>
    </dxf>
    <dxf>
      <fill>
        <patternFill>
          <bgColor rgb="FFB25E64"/>
        </patternFill>
      </fill>
    </dxf>
    <dxf>
      <fill>
        <patternFill>
          <bgColor rgb="FFDEA6AA"/>
        </patternFill>
      </fill>
    </dxf>
    <dxf>
      <fill>
        <patternFill patternType="solid">
          <bgColor rgb="FFDEA6AA"/>
        </patternFill>
      </fill>
    </dxf>
    <dxf>
      <fill>
        <patternFill>
          <bgColor rgb="FFC47E85"/>
        </patternFill>
      </fill>
    </dxf>
    <dxf>
      <fill>
        <patternFill>
          <bgColor rgb="FFB25E64"/>
        </patternFill>
      </fill>
    </dxf>
    <dxf>
      <font>
        <color theme="0"/>
      </font>
      <fill>
        <patternFill>
          <bgColor rgb="FFA44E54"/>
        </patternFill>
      </fill>
    </dxf>
    <dxf>
      <font>
        <color theme="0"/>
      </font>
      <fill>
        <patternFill>
          <bgColor rgb="FF822025"/>
        </patternFill>
      </fill>
    </dxf>
    <dxf>
      <fill>
        <patternFill patternType="solid">
          <bgColor rgb="FFDEA6AA"/>
        </patternFill>
      </fill>
    </dxf>
    <dxf>
      <fill>
        <patternFill>
          <bgColor rgb="FFC47E85"/>
        </patternFill>
      </fill>
    </dxf>
    <dxf>
      <fill>
        <patternFill>
          <bgColor rgb="FFB25E64"/>
        </patternFill>
      </fill>
    </dxf>
    <dxf>
      <font>
        <color theme="0"/>
      </font>
      <fill>
        <patternFill>
          <bgColor rgb="FFA44E54"/>
        </patternFill>
      </fill>
    </dxf>
    <dxf>
      <font>
        <color theme="0"/>
      </font>
      <fill>
        <patternFill>
          <bgColor rgb="FF822025"/>
        </patternFill>
      </fill>
    </dxf>
    <dxf>
      <font>
        <color theme="0"/>
      </font>
      <fill>
        <patternFill>
          <bgColor rgb="FF822025"/>
        </patternFill>
      </fill>
    </dxf>
    <dxf>
      <fill>
        <patternFill>
          <bgColor rgb="FFB25E64"/>
        </patternFill>
      </fill>
    </dxf>
    <dxf>
      <fill>
        <patternFill>
          <bgColor rgb="FFDEA6AA"/>
        </patternFill>
      </fill>
    </dxf>
    <dxf>
      <font>
        <color theme="0"/>
      </font>
      <fill>
        <patternFill>
          <bgColor rgb="FF822025"/>
        </patternFill>
      </fill>
    </dxf>
    <dxf>
      <fill>
        <patternFill>
          <bgColor rgb="FFB25E64"/>
        </patternFill>
      </fill>
    </dxf>
    <dxf>
      <fill>
        <patternFill>
          <bgColor rgb="FFDEA6AA"/>
        </patternFill>
      </fill>
    </dxf>
    <dxf>
      <fill>
        <patternFill>
          <bgColor theme="5"/>
        </patternFill>
      </fill>
    </dxf>
    <dxf>
      <fill>
        <patternFill>
          <bgColor theme="5"/>
        </patternFill>
      </fill>
    </dxf>
    <dxf>
      <font>
        <condense val="0"/>
        <extend val="0"/>
        <color indexed="9"/>
      </font>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tint="0.39994506668294322"/>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styles" Target="styles.xml"/><Relationship Id="rId7" Type="http://schemas.openxmlformats.org/officeDocument/2006/relationships/calcChain" Target="calcChain.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11" Type="http://schemas.microsoft.com/office/2006/relationships/vbaProject" Target="vbaProject.bin"/><Relationship Id="rId5" Type="http://schemas.openxmlformats.org/officeDocument/2006/relationships/sheetMetadata" Target="metadata.xml"/><Relationship Id="rId10" Type="http://schemas.openxmlformats.org/officeDocument/2006/relationships/customXml" Target="../customXml/item3.xml"/><Relationship Id="rId4" Type="http://schemas.openxmlformats.org/officeDocument/2006/relationships/sharedStrings" Target="sharedStrings.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960" b="0" i="0" u="none" strike="noStrike" kern="1200" cap="all" baseline="0">
                <a:solidFill>
                  <a:schemeClr val="tx1">
                    <a:lumMod val="65000"/>
                    <a:lumOff val="35000"/>
                  </a:schemeClr>
                </a:solidFill>
                <a:latin typeface="Century Gothic" panose="020B0502020202020204" pitchFamily="34" charset="0"/>
                <a:ea typeface="Arial"/>
                <a:cs typeface="Arial"/>
              </a:defRPr>
            </a:pPr>
            <a:r>
              <a:rPr lang="en-GB" sz="900" b="1" cap="all" baseline="0">
                <a:solidFill>
                  <a:srgbClr val="4D4C4C"/>
                </a:solidFill>
                <a:latin typeface="Century Gothic" panose="020B0502020202020204" pitchFamily="34" charset="0"/>
              </a:rPr>
              <a:t>Heating energy demand</a:t>
            </a:r>
          </a:p>
        </c:rich>
      </c:tx>
      <c:layout>
        <c:manualLayout>
          <c:xMode val="edge"/>
          <c:yMode val="edge"/>
          <c:x val="0.37005534043792621"/>
          <c:y val="0.93686106986543116"/>
        </c:manualLayout>
      </c:layout>
      <c:overlay val="0"/>
      <c:spPr>
        <a:noFill/>
        <a:ln>
          <a:noFill/>
        </a:ln>
        <a:effectLst/>
      </c:spPr>
      <c:txPr>
        <a:bodyPr rot="0" spcFirstLastPara="1" vertOverflow="ellipsis" vert="horz" wrap="square" anchor="ctr" anchorCtr="1"/>
        <a:lstStyle/>
        <a:p>
          <a:pPr>
            <a:defRPr sz="960" b="0" i="0" u="none" strike="noStrike" kern="1200" cap="all" baseline="0">
              <a:solidFill>
                <a:schemeClr val="tx1">
                  <a:lumMod val="65000"/>
                  <a:lumOff val="35000"/>
                </a:schemeClr>
              </a:solidFill>
              <a:latin typeface="Century Gothic" panose="020B0502020202020204" pitchFamily="34" charset="0"/>
              <a:ea typeface="Arial"/>
              <a:cs typeface="Arial"/>
            </a:defRPr>
          </a:pPr>
          <a:endParaRPr lang="en-US"/>
        </a:p>
      </c:txPr>
    </c:title>
    <c:autoTitleDeleted val="0"/>
    <c:plotArea>
      <c:layout>
        <c:manualLayout>
          <c:layoutTarget val="inner"/>
          <c:xMode val="edge"/>
          <c:yMode val="edge"/>
          <c:x val="0.16377571417149253"/>
          <c:y val="2.1953583915787282E-2"/>
          <c:w val="0.83622428582850761"/>
          <c:h val="0.84167384147147295"/>
        </c:manualLayout>
      </c:layout>
      <c:barChart>
        <c:barDir val="col"/>
        <c:grouping val="stacked"/>
        <c:varyColors val="0"/>
        <c:ser>
          <c:idx val="0"/>
          <c:order val="0"/>
          <c:tx>
            <c:strRef>
              <c:f>'WARM RESULTS 805'!$Z$6</c:f>
              <c:strCache>
                <c:ptCount val="1"/>
                <c:pt idx="0">
                  <c:v>#REF!</c:v>
                </c:pt>
              </c:strCache>
            </c:strRef>
          </c:tx>
          <c:spPr>
            <a:solidFill>
              <a:schemeClr val="accent2">
                <a:lumMod val="50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0-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805'!$AA$6:$AB$6</c:f>
              <c:numCache>
                <c:formatCode>General</c:formatCode>
                <c:ptCount val="2"/>
                <c:pt idx="0" formatCode="0.0">
                  <c:v>0</c:v>
                </c:pt>
              </c:numCache>
            </c:numRef>
          </c:val>
          <c:extLst>
            <c:ext xmlns:c16="http://schemas.microsoft.com/office/drawing/2014/chart" uri="{C3380CC4-5D6E-409C-BE32-E72D297353CC}">
              <c16:uniqueId val="{00000001-B669-4EB6-B0F4-5D2C037FAE42}"/>
            </c:ext>
          </c:extLst>
        </c:ser>
        <c:ser>
          <c:idx val="1"/>
          <c:order val="1"/>
          <c:tx>
            <c:strRef>
              <c:f>'WARM RESULTS 805'!$Z$7</c:f>
              <c:strCache>
                <c:ptCount val="1"/>
                <c:pt idx="0">
                  <c:v>#REF!</c:v>
                </c:pt>
              </c:strCache>
            </c:strRef>
          </c:tx>
          <c:spPr>
            <a:solidFill>
              <a:srgbClr val="7C2E2C"/>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2-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805'!$AA$7:$AB$7</c:f>
              <c:numCache>
                <c:formatCode>General</c:formatCode>
                <c:ptCount val="2"/>
                <c:pt idx="0" formatCode="0.0">
                  <c:v>0</c:v>
                </c:pt>
              </c:numCache>
            </c:numRef>
          </c:val>
          <c:extLst>
            <c:ext xmlns:c16="http://schemas.microsoft.com/office/drawing/2014/chart" uri="{C3380CC4-5D6E-409C-BE32-E72D297353CC}">
              <c16:uniqueId val="{00000003-B669-4EB6-B0F4-5D2C037FAE42}"/>
            </c:ext>
          </c:extLst>
        </c:ser>
        <c:ser>
          <c:idx val="3"/>
          <c:order val="2"/>
          <c:tx>
            <c:strRef>
              <c:f>'WARM RESULTS 805'!$Z$8</c:f>
              <c:strCache>
                <c:ptCount val="1"/>
                <c:pt idx="0">
                  <c:v>#REF!</c:v>
                </c:pt>
              </c:strCache>
            </c:strRef>
          </c:tx>
          <c:spPr>
            <a:solidFill>
              <a:schemeClr val="accent2">
                <a:lumMod val="75000"/>
              </a:schemeClr>
            </a:solidFill>
            <a:ln>
              <a:noFill/>
            </a:ln>
            <a:effectLst/>
          </c:spPr>
          <c:invertIfNegative val="0"/>
          <c:dLbls>
            <c:dLbl>
              <c:idx val="0"/>
              <c:spPr>
                <a:noFill/>
                <a:ln w="25400">
                  <a:noFill/>
                </a:ln>
                <a:effectLst/>
              </c:spPr>
              <c:txPr>
                <a:bodyPr rot="0" spcFirstLastPara="1" vertOverflow="ellipsis" vert="horz" wrap="square" anchor="ctr" anchorCtr="1"/>
                <a:lstStyle/>
                <a:p>
                  <a:pPr>
                    <a:defRPr sz="9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4-B669-4EB6-B0F4-5D2C037FAE42}"/>
                </c:ext>
              </c:extLst>
            </c:dLbl>
            <c:dLbl>
              <c:idx val="1"/>
              <c:delete val="1"/>
              <c:extLst>
                <c:ext xmlns:c15="http://schemas.microsoft.com/office/drawing/2012/chart" uri="{CE6537A1-D6FC-4f65-9D91-7224C49458BB}"/>
                <c:ext xmlns:c16="http://schemas.microsoft.com/office/drawing/2014/chart" uri="{C3380CC4-5D6E-409C-BE32-E72D297353CC}">
                  <c16:uniqueId val="{00000005-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1"/>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805'!$AA$8:$AB$8</c:f>
              <c:numCache>
                <c:formatCode>General</c:formatCode>
                <c:ptCount val="2"/>
                <c:pt idx="0" formatCode="0.0">
                  <c:v>0</c:v>
                </c:pt>
              </c:numCache>
            </c:numRef>
          </c:val>
          <c:extLst>
            <c:ext xmlns:c16="http://schemas.microsoft.com/office/drawing/2014/chart" uri="{C3380CC4-5D6E-409C-BE32-E72D297353CC}">
              <c16:uniqueId val="{00000006-B669-4EB6-B0F4-5D2C037FAE42}"/>
            </c:ext>
          </c:extLst>
        </c:ser>
        <c:ser>
          <c:idx val="4"/>
          <c:order val="3"/>
          <c:tx>
            <c:strRef>
              <c:f>'WARM RESULTS 805'!$Z$9</c:f>
              <c:strCache>
                <c:ptCount val="1"/>
                <c:pt idx="0">
                  <c:v>#REF!</c:v>
                </c:pt>
              </c:strCache>
            </c:strRef>
          </c:tx>
          <c:spPr>
            <a:solidFill>
              <a:schemeClr val="accent2"/>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7-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805'!$AA$9:$AB$9</c:f>
              <c:numCache>
                <c:formatCode>General</c:formatCode>
                <c:ptCount val="2"/>
                <c:pt idx="0" formatCode="0.0">
                  <c:v>0</c:v>
                </c:pt>
              </c:numCache>
            </c:numRef>
          </c:val>
          <c:extLst>
            <c:ext xmlns:c16="http://schemas.microsoft.com/office/drawing/2014/chart" uri="{C3380CC4-5D6E-409C-BE32-E72D297353CC}">
              <c16:uniqueId val="{00000008-B669-4EB6-B0F4-5D2C037FAE42}"/>
            </c:ext>
          </c:extLst>
        </c:ser>
        <c:ser>
          <c:idx val="5"/>
          <c:order val="4"/>
          <c:tx>
            <c:strRef>
              <c:f>'WARM RESULTS 805'!$Z$11</c:f>
              <c:strCache>
                <c:ptCount val="1"/>
                <c:pt idx="0">
                  <c:v>#REF!</c:v>
                </c:pt>
              </c:strCache>
            </c:strRef>
          </c:tx>
          <c:spPr>
            <a:solidFill>
              <a:schemeClr val="accent2">
                <a:lumMod val="60000"/>
                <a:lumOff val="40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9-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shade val="95000"/>
                          <a:satMod val="105000"/>
                        </a:schemeClr>
                      </a:solidFill>
                      <a:prstDash val="solid"/>
                      <a:round/>
                    </a:ln>
                    <a:effectLst/>
                  </c:spPr>
                </c15:leaderLines>
              </c:ext>
            </c:extLst>
          </c:dLbls>
          <c:cat>
            <c:strRef>
              <c:f>'WARM RESULTS 805'!$AA$5:$AB$5</c:f>
              <c:strCache>
                <c:ptCount val="2"/>
                <c:pt idx="0">
                  <c:v>Losses</c:v>
                </c:pt>
                <c:pt idx="1">
                  <c:v>Gains</c:v>
                </c:pt>
              </c:strCache>
            </c:strRef>
          </c:cat>
          <c:val>
            <c:numRef>
              <c:f>'WARM RESULTS 805'!$AA$11:$AB$11</c:f>
              <c:numCache>
                <c:formatCode>General</c:formatCode>
                <c:ptCount val="2"/>
                <c:pt idx="0" formatCode="0.0">
                  <c:v>0</c:v>
                </c:pt>
              </c:numCache>
            </c:numRef>
          </c:val>
          <c:extLst>
            <c:ext xmlns:c16="http://schemas.microsoft.com/office/drawing/2014/chart" uri="{C3380CC4-5D6E-409C-BE32-E72D297353CC}">
              <c16:uniqueId val="{0000000A-B669-4EB6-B0F4-5D2C037FAE42}"/>
            </c:ext>
          </c:extLst>
        </c:ser>
        <c:ser>
          <c:idx val="11"/>
          <c:order val="5"/>
          <c:tx>
            <c:strRef>
              <c:f>'WARM RESULTS 805'!$Z$10</c:f>
              <c:strCache>
                <c:ptCount val="1"/>
                <c:pt idx="0">
                  <c:v>#REF!</c:v>
                </c:pt>
              </c:strCache>
            </c:strRef>
          </c:tx>
          <c:spPr>
            <a:solidFill>
              <a:srgbClr val="D07876"/>
            </a:solidFill>
            <a:ln>
              <a:noFill/>
            </a:ln>
            <a:effectLst/>
          </c:spPr>
          <c:invertIfNegative val="0"/>
          <c:dLbls>
            <c:dLbl>
              <c:idx val="0"/>
              <c:showLegendKey val="0"/>
              <c:showVal val="0"/>
              <c:showCatName val="0"/>
              <c:showSerName val="1"/>
              <c:showPercent val="0"/>
              <c:showBubbleSize val="0"/>
              <c:extLst>
                <c:ext xmlns:c15="http://schemas.microsoft.com/office/drawing/2012/chart" uri="{CE6537A1-D6FC-4f65-9D91-7224C49458BB}">
                  <c15:layout>
                    <c:manualLayout>
                      <c:w val="0.25608326608172072"/>
                      <c:h val="6.950594709892241E-2"/>
                    </c:manualLayout>
                  </c15:layout>
                </c:ext>
                <c:ext xmlns:c16="http://schemas.microsoft.com/office/drawing/2014/chart" uri="{C3380CC4-5D6E-409C-BE32-E72D297353CC}">
                  <c16:uniqueId val="{0000000B-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805'!$AA$10</c:f>
              <c:numCache>
                <c:formatCode>0.0</c:formatCode>
                <c:ptCount val="1"/>
                <c:pt idx="0">
                  <c:v>0</c:v>
                </c:pt>
              </c:numCache>
            </c:numRef>
          </c:val>
          <c:extLst>
            <c:ext xmlns:c16="http://schemas.microsoft.com/office/drawing/2014/chart" uri="{C3380CC4-5D6E-409C-BE32-E72D297353CC}">
              <c16:uniqueId val="{0000000C-B669-4EB6-B0F4-5D2C037FAE42}"/>
            </c:ext>
          </c:extLst>
        </c:ser>
        <c:ser>
          <c:idx val="2"/>
          <c:order val="6"/>
          <c:tx>
            <c:strRef>
              <c:f>'WARM RESULTS 805'!$Z$12</c:f>
              <c:strCache>
                <c:ptCount val="1"/>
                <c:pt idx="0">
                  <c:v>#REF!</c:v>
                </c:pt>
              </c:strCache>
            </c:strRef>
          </c:tx>
          <c:spPr>
            <a:solidFill>
              <a:schemeClr val="accent2">
                <a:lumMod val="40000"/>
                <a:lumOff val="60000"/>
              </a:schemeClr>
            </a:solidFill>
            <a:ln>
              <a:noFill/>
            </a:ln>
            <a:effectLst/>
          </c:spPr>
          <c:invertIfNegative val="0"/>
          <c:dLbls>
            <c:dLbl>
              <c:idx val="0"/>
              <c:layout>
                <c:manualLayout>
                  <c:x val="6.6031461243537971E-3"/>
                  <c:y val="6.3572721600589129E-3"/>
                </c:manualLayout>
              </c:layout>
              <c:spPr>
                <a:noFill/>
                <a:ln w="25400">
                  <a:noFill/>
                </a:ln>
                <a:effectLst/>
              </c:spPr>
              <c:txPr>
                <a:bodyPr rot="0" spcFirstLastPara="1" vertOverflow="ellipsis" vert="horz" wrap="square" lIns="38100" tIns="19050" rIns="38100" bIns="19050" anchor="ctr" anchorCtr="1">
                  <a:no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5="http://schemas.microsoft.com/office/drawing/2012/chart" uri="{CE6537A1-D6FC-4f65-9D91-7224C49458BB}">
                  <c15:layout>
                    <c:manualLayout>
                      <c:w val="0.24750042300424033"/>
                      <c:h val="5.1934376698210716E-2"/>
                    </c:manualLayout>
                  </c15:layout>
                </c:ext>
                <c:ext xmlns:c16="http://schemas.microsoft.com/office/drawing/2014/chart" uri="{C3380CC4-5D6E-409C-BE32-E72D297353CC}">
                  <c16:uniqueId val="{0000000D-B669-4EB6-B0F4-5D2C037FAE42}"/>
                </c:ext>
              </c:extLst>
            </c:dLbl>
            <c:dLbl>
              <c:idx val="1"/>
              <c:delete val="1"/>
              <c:extLst>
                <c:ext xmlns:c15="http://schemas.microsoft.com/office/drawing/2012/chart" uri="{CE6537A1-D6FC-4f65-9D91-7224C49458BB}"/>
                <c:ext xmlns:c16="http://schemas.microsoft.com/office/drawing/2014/chart" uri="{C3380CC4-5D6E-409C-BE32-E72D297353CC}">
                  <c16:uniqueId val="{0000000E-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shade val="95000"/>
                          <a:satMod val="105000"/>
                        </a:schemeClr>
                      </a:solidFill>
                      <a:prstDash val="solid"/>
                      <a:round/>
                    </a:ln>
                    <a:effectLst/>
                  </c:spPr>
                </c15:leaderLines>
              </c:ext>
            </c:extLst>
          </c:dLbls>
          <c:cat>
            <c:strRef>
              <c:f>'WARM RESULTS 805'!$AA$5:$AB$5</c:f>
              <c:strCache>
                <c:ptCount val="2"/>
                <c:pt idx="0">
                  <c:v>Losses</c:v>
                </c:pt>
                <c:pt idx="1">
                  <c:v>Gains</c:v>
                </c:pt>
              </c:strCache>
            </c:strRef>
          </c:cat>
          <c:val>
            <c:numRef>
              <c:f>'WARM RESULTS 805'!$AA$12:$AB$12</c:f>
              <c:numCache>
                <c:formatCode>General</c:formatCode>
                <c:ptCount val="2"/>
                <c:pt idx="0" formatCode="0.0">
                  <c:v>0</c:v>
                </c:pt>
              </c:numCache>
            </c:numRef>
          </c:val>
          <c:extLst>
            <c:ext xmlns:c16="http://schemas.microsoft.com/office/drawing/2014/chart" uri="{C3380CC4-5D6E-409C-BE32-E72D297353CC}">
              <c16:uniqueId val="{0000000F-B669-4EB6-B0F4-5D2C037FAE42}"/>
            </c:ext>
          </c:extLst>
        </c:ser>
        <c:ser>
          <c:idx val="6"/>
          <c:order val="7"/>
          <c:tx>
            <c:strRef>
              <c:f>'WARM RESULTS 805'!$Z$13</c:f>
              <c:strCache>
                <c:ptCount val="1"/>
                <c:pt idx="0">
                  <c:v>#REF!</c:v>
                </c:pt>
              </c:strCache>
            </c:strRef>
          </c:tx>
          <c:spPr>
            <a:solidFill>
              <a:schemeClr val="tx1">
                <a:lumMod val="75000"/>
                <a:lumOff val="25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10-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805'!$AA$13:$AB$13</c:f>
              <c:numCache>
                <c:formatCode>General</c:formatCode>
                <c:ptCount val="2"/>
                <c:pt idx="0" formatCode="0.0">
                  <c:v>0</c:v>
                </c:pt>
              </c:numCache>
            </c:numRef>
          </c:val>
          <c:extLst>
            <c:ext xmlns:c16="http://schemas.microsoft.com/office/drawing/2014/chart" uri="{C3380CC4-5D6E-409C-BE32-E72D297353CC}">
              <c16:uniqueId val="{00000011-B669-4EB6-B0F4-5D2C037FAE42}"/>
            </c:ext>
          </c:extLst>
        </c:ser>
        <c:ser>
          <c:idx val="7"/>
          <c:order val="8"/>
          <c:tx>
            <c:strRef>
              <c:f>'WARM RESULTS 805'!$Z$14</c:f>
              <c:strCache>
                <c:ptCount val="1"/>
                <c:pt idx="0">
                  <c:v>#REF!</c:v>
                </c:pt>
              </c:strCache>
            </c:strRef>
          </c:tx>
          <c:spPr>
            <a:solidFill>
              <a:schemeClr val="tx1">
                <a:lumMod val="50000"/>
                <a:lumOff val="50000"/>
              </a:schemeClr>
            </a:solidFill>
            <a:ln>
              <a:noFill/>
            </a:ln>
            <a:effectLst/>
          </c:spPr>
          <c:invertIfNegative val="0"/>
          <c:dLbls>
            <c:dLbl>
              <c:idx val="0"/>
              <c:spPr>
                <a:noFill/>
                <a:ln w="25400">
                  <a:noFill/>
                </a:ln>
                <a:effectLst/>
              </c:spPr>
              <c:txPr>
                <a:bodyPr rot="0" spcFirstLastPara="1" vertOverflow="ellipsis" vert="horz" wrap="square" anchor="ctr" anchorCtr="1"/>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6="http://schemas.microsoft.com/office/drawing/2014/chart" uri="{C3380CC4-5D6E-409C-BE32-E72D297353CC}">
                  <c16:uniqueId val="{00000012-B669-4EB6-B0F4-5D2C037FAE42}"/>
                </c:ext>
              </c:extLst>
            </c:dLbl>
            <c:dLbl>
              <c:idx val="1"/>
              <c:delete val="1"/>
              <c:extLst>
                <c:ext xmlns:c15="http://schemas.microsoft.com/office/drawing/2012/chart" uri="{CE6537A1-D6FC-4f65-9D91-7224C49458BB}"/>
                <c:ext xmlns:c16="http://schemas.microsoft.com/office/drawing/2014/chart" uri="{C3380CC4-5D6E-409C-BE32-E72D297353CC}">
                  <c16:uniqueId val="{00000013-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805'!$AA$14:$AB$14</c:f>
              <c:numCache>
                <c:formatCode>General</c:formatCode>
                <c:ptCount val="2"/>
                <c:pt idx="0" formatCode="0.0">
                  <c:v>0</c:v>
                </c:pt>
              </c:numCache>
            </c:numRef>
          </c:val>
          <c:extLst>
            <c:ext xmlns:c16="http://schemas.microsoft.com/office/drawing/2014/chart" uri="{C3380CC4-5D6E-409C-BE32-E72D297353CC}">
              <c16:uniqueId val="{00000014-B669-4EB6-B0F4-5D2C037FAE42}"/>
            </c:ext>
          </c:extLst>
        </c:ser>
        <c:ser>
          <c:idx val="9"/>
          <c:order val="9"/>
          <c:tx>
            <c:strRef>
              <c:f>'WARM RESULTS 805'!$Z$15</c:f>
              <c:strCache>
                <c:ptCount val="1"/>
                <c:pt idx="0">
                  <c:v>#REF!</c:v>
                </c:pt>
              </c:strCache>
            </c:strRef>
          </c:tx>
          <c:spPr>
            <a:solidFill>
              <a:schemeClr val="accent6">
                <a:lumMod val="20000"/>
                <a:lumOff val="80000"/>
              </a:schemeClr>
            </a:solidFill>
            <a:ln>
              <a:noFill/>
            </a:ln>
            <a:effectLst/>
          </c:spPr>
          <c:invertIfNegative val="0"/>
          <c:dLbls>
            <c:dLbl>
              <c:idx val="0"/>
              <c:delete val="1"/>
              <c:extLst>
                <c:ext xmlns:c15="http://schemas.microsoft.com/office/drawing/2012/chart" uri="{CE6537A1-D6FC-4f65-9D91-7224C49458BB}"/>
                <c:ext xmlns:c16="http://schemas.microsoft.com/office/drawing/2014/chart" uri="{C3380CC4-5D6E-409C-BE32-E72D297353CC}">
                  <c16:uniqueId val="{00000015-B669-4EB6-B0F4-5D2C037FAE42}"/>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805'!$AA$15:$AB$15</c:f>
              <c:numCache>
                <c:formatCode>0.0</c:formatCode>
                <c:ptCount val="2"/>
                <c:pt idx="1">
                  <c:v>0</c:v>
                </c:pt>
              </c:numCache>
            </c:numRef>
          </c:val>
          <c:extLst>
            <c:ext xmlns:c16="http://schemas.microsoft.com/office/drawing/2014/chart" uri="{C3380CC4-5D6E-409C-BE32-E72D297353CC}">
              <c16:uniqueId val="{00000016-B669-4EB6-B0F4-5D2C037FAE42}"/>
            </c:ext>
          </c:extLst>
        </c:ser>
        <c:ser>
          <c:idx val="8"/>
          <c:order val="10"/>
          <c:tx>
            <c:strRef>
              <c:f>'WARM RESULTS 805'!$Z$16</c:f>
              <c:strCache>
                <c:ptCount val="1"/>
                <c:pt idx="0">
                  <c:v>#REF!</c:v>
                </c:pt>
              </c:strCache>
            </c:strRef>
          </c:tx>
          <c:spPr>
            <a:solidFill>
              <a:schemeClr val="accent6">
                <a:lumMod val="60000"/>
                <a:lumOff val="40000"/>
              </a:schemeClr>
            </a:solidFill>
            <a:ln>
              <a:noFill/>
            </a:ln>
            <a:effectLst/>
          </c:spPr>
          <c:invertIfNegative val="0"/>
          <c:dLbls>
            <c:dLbl>
              <c:idx val="1"/>
              <c:spPr>
                <a:noFill/>
                <a:ln w="25400">
                  <a:noFill/>
                </a:ln>
                <a:effectLst/>
              </c:spPr>
              <c:txPr>
                <a:bodyPr rot="0" spcFirstLastPara="1" vertOverflow="ellipsis" vert="horz" wrap="square" anchor="ctr" anchorCtr="1"/>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17-B669-4EB6-B0F4-5D2C037FAE42}"/>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0"/>
            <c:showCatName val="0"/>
            <c:showSerName val="0"/>
            <c:showPercent val="0"/>
            <c:showBubbleSize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805'!$AA$16:$AB$16</c:f>
              <c:numCache>
                <c:formatCode>0.0</c:formatCode>
                <c:ptCount val="2"/>
                <c:pt idx="1">
                  <c:v>0</c:v>
                </c:pt>
              </c:numCache>
            </c:numRef>
          </c:val>
          <c:extLst>
            <c:ext xmlns:c16="http://schemas.microsoft.com/office/drawing/2014/chart" uri="{C3380CC4-5D6E-409C-BE32-E72D297353CC}">
              <c16:uniqueId val="{00000018-B669-4EB6-B0F4-5D2C037FAE42}"/>
            </c:ext>
          </c:extLst>
        </c:ser>
        <c:ser>
          <c:idx val="10"/>
          <c:order val="11"/>
          <c:tx>
            <c:strRef>
              <c:f>'WARM RESULTS 805'!$Z$17</c:f>
              <c:strCache>
                <c:ptCount val="1"/>
                <c:pt idx="0">
                  <c:v>#REF!</c:v>
                </c:pt>
              </c:strCache>
            </c:strRef>
          </c:tx>
          <c:spPr>
            <a:solidFill>
              <a:schemeClr val="accent6"/>
            </a:solidFill>
            <a:ln>
              <a:noFill/>
            </a:ln>
            <a:effectLst/>
          </c:spPr>
          <c:invertIfNegative val="0"/>
          <c:dLbls>
            <c:dLbl>
              <c:idx val="0"/>
              <c:delete val="1"/>
              <c:extLst>
                <c:ext xmlns:c15="http://schemas.microsoft.com/office/drawing/2012/chart" uri="{CE6537A1-D6FC-4f65-9D91-7224C49458BB}"/>
                <c:ext xmlns:c16="http://schemas.microsoft.com/office/drawing/2014/chart" uri="{C3380CC4-5D6E-409C-BE32-E72D297353CC}">
                  <c16:uniqueId val="{00000019-B669-4EB6-B0F4-5D2C037FAE42}"/>
                </c:ext>
              </c:extLst>
            </c:dLbl>
            <c:numFmt formatCode="0;\-0;;" sourceLinked="0"/>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1"/>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805'!$AA$17:$AB$17</c:f>
              <c:numCache>
                <c:formatCode>0.0</c:formatCode>
                <c:ptCount val="2"/>
                <c:pt idx="1">
                  <c:v>0</c:v>
                </c:pt>
              </c:numCache>
            </c:numRef>
          </c:val>
          <c:extLst>
            <c:ext xmlns:c16="http://schemas.microsoft.com/office/drawing/2014/chart" uri="{C3380CC4-5D6E-409C-BE32-E72D297353CC}">
              <c16:uniqueId val="{0000001A-B669-4EB6-B0F4-5D2C037FAE42}"/>
            </c:ext>
          </c:extLst>
        </c:ser>
        <c:dLbls>
          <c:showLegendKey val="0"/>
          <c:showVal val="0"/>
          <c:showCatName val="0"/>
          <c:showSerName val="0"/>
          <c:showPercent val="0"/>
          <c:showBubbleSize val="0"/>
        </c:dLbls>
        <c:gapWidth val="50"/>
        <c:overlap val="100"/>
        <c:axId val="276401216"/>
        <c:axId val="276400824"/>
      </c:barChart>
      <c:catAx>
        <c:axId val="276401216"/>
        <c:scaling>
          <c:orientation val="minMax"/>
        </c:scaling>
        <c:delete val="0"/>
        <c:axPos val="b"/>
        <c:numFmt formatCode="General" sourceLinked="1"/>
        <c:majorTickMark val="out"/>
        <c:minorTickMark val="none"/>
        <c:tickLblPos val="nextTo"/>
        <c:spPr>
          <a:noFill/>
          <a:ln w="3175" cap="flat" cmpd="sng" algn="ctr">
            <a:solidFill>
              <a:srgbClr val="000000"/>
            </a:solidFill>
            <a:prstDash val="solid"/>
            <a:round/>
          </a:ln>
          <a:effectLst/>
        </c:spPr>
        <c:txPr>
          <a:bodyPr rot="0" spcFirstLastPara="1" vertOverflow="ellipsis" wrap="square" anchor="ctr" anchorCtr="1"/>
          <a:lstStyle/>
          <a:p>
            <a:pPr>
              <a:defRPr sz="900" b="1" i="0" u="none" strike="noStrike" kern="1200" cap="all" baseline="0">
                <a:solidFill>
                  <a:srgbClr val="4D4C4C"/>
                </a:solidFill>
                <a:latin typeface="Century Gothic"/>
                <a:ea typeface="Century Gothic"/>
                <a:cs typeface="Century Gothic"/>
              </a:defRPr>
            </a:pPr>
            <a:endParaRPr lang="en-US"/>
          </a:p>
        </c:txPr>
        <c:crossAx val="276400824"/>
        <c:crosses val="autoZero"/>
        <c:auto val="1"/>
        <c:lblAlgn val="ctr"/>
        <c:lblOffset val="100"/>
        <c:tickLblSkip val="1"/>
        <c:tickMarkSkip val="1"/>
        <c:noMultiLvlLbl val="0"/>
      </c:catAx>
      <c:valAx>
        <c:axId val="276400824"/>
        <c:scaling>
          <c:orientation val="minMax"/>
        </c:scaling>
        <c:delete val="0"/>
        <c:axPos val="l"/>
        <c:majorGridlines>
          <c:spPr>
            <a:ln w="3175" cap="flat" cmpd="sng" algn="ctr">
              <a:solidFill>
                <a:srgbClr val="C0C0C0"/>
              </a:solidFill>
              <a:prstDash val="solid"/>
              <a:round/>
            </a:ln>
            <a:effectLst/>
          </c:spPr>
        </c:majorGridlines>
        <c:title>
          <c:tx>
            <c:rich>
              <a:bodyPr rot="-5400000" spcFirstLastPara="1" vertOverflow="ellipsis" vert="horz" wrap="square" anchor="ctr" anchorCtr="1"/>
              <a:lstStyle/>
              <a:p>
                <a:pPr>
                  <a:defRPr sz="875" b="1" i="0" u="none" strike="noStrike" kern="1200" baseline="0">
                    <a:solidFill>
                      <a:srgbClr val="4D4C4C"/>
                    </a:solidFill>
                    <a:latin typeface="Arial"/>
                    <a:ea typeface="Arial"/>
                    <a:cs typeface="Arial"/>
                  </a:defRPr>
                </a:pPr>
                <a:r>
                  <a:rPr lang="en-GB" sz="900">
                    <a:solidFill>
                      <a:srgbClr val="4D4C4C"/>
                    </a:solidFill>
                  </a:rPr>
                  <a:t>kWh/(m</a:t>
                </a:r>
                <a:r>
                  <a:rPr lang="en-GB" sz="900" baseline="30000">
                    <a:solidFill>
                      <a:srgbClr val="4D4C4C"/>
                    </a:solidFill>
                  </a:rPr>
                  <a:t>2</a:t>
                </a:r>
                <a:r>
                  <a:rPr lang="en-GB" sz="900">
                    <a:solidFill>
                      <a:srgbClr val="4D4C4C"/>
                    </a:solidFill>
                  </a:rPr>
                  <a:t>.a)</a:t>
                </a:r>
              </a:p>
            </c:rich>
          </c:tx>
          <c:layout>
            <c:manualLayout>
              <c:xMode val="edge"/>
              <c:yMode val="edge"/>
              <c:x val="1.7387300704882865E-2"/>
              <c:y val="0.3843646351575456"/>
            </c:manualLayout>
          </c:layout>
          <c:overlay val="0"/>
          <c:spPr>
            <a:noFill/>
            <a:ln w="25400">
              <a:noFill/>
            </a:ln>
            <a:effectLst/>
          </c:spPr>
          <c:txPr>
            <a:bodyPr rot="-5400000" spcFirstLastPara="1" vertOverflow="ellipsis" vert="horz" wrap="square" anchor="ctr" anchorCtr="1"/>
            <a:lstStyle/>
            <a:p>
              <a:pPr>
                <a:defRPr sz="875" b="1" i="0" u="none" strike="noStrike" kern="1200" baseline="0">
                  <a:solidFill>
                    <a:srgbClr val="4D4C4C"/>
                  </a:solidFill>
                  <a:latin typeface="Arial"/>
                  <a:ea typeface="Arial"/>
                  <a:cs typeface="Arial"/>
                </a:defRPr>
              </a:pPr>
              <a:endParaRPr lang="en-US"/>
            </a:p>
          </c:txPr>
        </c:title>
        <c:numFmt formatCode="0" sourceLinked="0"/>
        <c:majorTickMark val="out"/>
        <c:minorTickMark val="out"/>
        <c:tickLblPos val="nextTo"/>
        <c:spPr>
          <a:noFill/>
          <a:ln w="3175" cap="flat" cmpd="sng" algn="ctr">
            <a:solidFill>
              <a:srgbClr val="000000"/>
            </a:solidFill>
            <a:prstDash val="solid"/>
            <a:round/>
          </a:ln>
          <a:effectLst/>
        </c:spPr>
        <c:txPr>
          <a:bodyPr rot="0" spcFirstLastPara="1" vertOverflow="ellipsis" wrap="square" anchor="ctr" anchorCtr="1"/>
          <a:lstStyle/>
          <a:p>
            <a:pPr>
              <a:defRPr sz="1000" b="0" i="0" u="none" strike="noStrike" kern="1200" baseline="0">
                <a:solidFill>
                  <a:srgbClr val="000000"/>
                </a:solidFill>
                <a:latin typeface="Arial"/>
                <a:ea typeface="Arial"/>
                <a:cs typeface="Arial"/>
              </a:defRPr>
            </a:pPr>
            <a:endParaRPr lang="en-US"/>
          </a:p>
        </c:txPr>
        <c:crossAx val="276401216"/>
        <c:crosses val="autoZero"/>
        <c:crossBetween val="between"/>
        <c:minorUnit val="5"/>
      </c:valAx>
      <c:spPr>
        <a:solidFill>
          <a:srgbClr val="FFFFFF"/>
        </a:solidFill>
        <a:ln w="12700">
          <a:solidFill>
            <a:srgbClr val="808080"/>
          </a:solidFill>
          <a:prstDash val="solid"/>
        </a:ln>
        <a:effectLst/>
      </c:spPr>
    </c:plotArea>
    <c:plotVisOnly val="1"/>
    <c:dispBlanksAs val="gap"/>
    <c:showDLblsOverMax val="0"/>
  </c:chart>
  <c:spPr>
    <a:noFill/>
    <a:ln w="9525" cap="flat" cmpd="sng" algn="ctr">
      <a:noFill/>
      <a:prstDash val="solid"/>
      <a:round/>
    </a:ln>
    <a:effectLst/>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0"/>
    <c:plotArea>
      <c:layout>
        <c:manualLayout>
          <c:layoutTarget val="inner"/>
          <c:xMode val="edge"/>
          <c:yMode val="edge"/>
          <c:x val="0.18137254901960784"/>
          <c:y val="8.7301587301587297E-2"/>
          <c:w val="0.57352941176470584"/>
          <c:h val="0.91269841269841268"/>
        </c:manualLayout>
      </c:layout>
      <c:pieChart>
        <c:varyColors val="0"/>
        <c:ser>
          <c:idx val="0"/>
          <c:order val="0"/>
          <c:spPr>
            <a:solidFill>
              <a:srgbClr val="CD7371"/>
            </a:solidFill>
            <a:ln w="12700">
              <a:solidFill>
                <a:schemeClr val="tx1">
                  <a:lumMod val="75000"/>
                  <a:lumOff val="25000"/>
                </a:schemeClr>
              </a:solidFill>
            </a:ln>
            <a:effectLst/>
          </c:spPr>
          <c:explosion val="15"/>
          <c:dPt>
            <c:idx val="0"/>
            <c:bubble3D val="0"/>
            <c:spPr>
              <a:solidFill>
                <a:schemeClr val="accent2"/>
              </a:solidFill>
              <a:ln w="12700">
                <a:solidFill>
                  <a:schemeClr val="tx1">
                    <a:lumMod val="75000"/>
                    <a:lumOff val="25000"/>
                  </a:schemeClr>
                </a:solidFill>
              </a:ln>
              <a:effectLst/>
            </c:spPr>
            <c:extLst>
              <c:ext xmlns:c16="http://schemas.microsoft.com/office/drawing/2014/chart" uri="{C3380CC4-5D6E-409C-BE32-E72D297353CC}">
                <c16:uniqueId val="{00000001-5469-4236-A23E-62A44297096F}"/>
              </c:ext>
            </c:extLst>
          </c:dPt>
          <c:dPt>
            <c:idx val="1"/>
            <c:bubble3D val="0"/>
            <c:spPr>
              <a:solidFill>
                <a:srgbClr val="7C2E2C"/>
              </a:solidFill>
              <a:ln w="12700">
                <a:solidFill>
                  <a:schemeClr val="tx1">
                    <a:lumMod val="75000"/>
                    <a:lumOff val="25000"/>
                  </a:schemeClr>
                </a:solidFill>
              </a:ln>
              <a:effectLst/>
            </c:spPr>
            <c:extLst>
              <c:ext xmlns:c16="http://schemas.microsoft.com/office/drawing/2014/chart" uri="{C3380CC4-5D6E-409C-BE32-E72D297353CC}">
                <c16:uniqueId val="{00000003-5469-4236-A23E-62A44297096F}"/>
              </c:ext>
            </c:extLst>
          </c:dPt>
          <c:dPt>
            <c:idx val="2"/>
            <c:bubble3D val="0"/>
            <c:spPr>
              <a:solidFill>
                <a:schemeClr val="accent2">
                  <a:lumMod val="75000"/>
                </a:schemeClr>
              </a:solidFill>
              <a:ln w="12700">
                <a:solidFill>
                  <a:schemeClr val="tx1">
                    <a:lumMod val="75000"/>
                    <a:lumOff val="25000"/>
                  </a:schemeClr>
                </a:solidFill>
              </a:ln>
              <a:effectLst/>
            </c:spPr>
            <c:extLst>
              <c:ext xmlns:c16="http://schemas.microsoft.com/office/drawing/2014/chart" uri="{C3380CC4-5D6E-409C-BE32-E72D297353CC}">
                <c16:uniqueId val="{00000005-5469-4236-A23E-62A44297096F}"/>
              </c:ext>
            </c:extLst>
          </c:dPt>
          <c:dPt>
            <c:idx val="3"/>
            <c:bubble3D val="0"/>
            <c:spPr>
              <a:solidFill>
                <a:srgbClr val="CD7371"/>
              </a:solidFill>
              <a:ln w="12700">
                <a:solidFill>
                  <a:schemeClr val="tx1">
                    <a:lumMod val="75000"/>
                    <a:lumOff val="25000"/>
                  </a:schemeClr>
                </a:solidFill>
              </a:ln>
              <a:effectLst/>
            </c:spPr>
            <c:extLst>
              <c:ext xmlns:c16="http://schemas.microsoft.com/office/drawing/2014/chart" uri="{C3380CC4-5D6E-409C-BE32-E72D297353CC}">
                <c16:uniqueId val="{00000007-5469-4236-A23E-62A44297096F}"/>
              </c:ext>
            </c:extLst>
          </c:dPt>
          <c:dPt>
            <c:idx val="4"/>
            <c:bubble3D val="0"/>
            <c:spPr>
              <a:solidFill>
                <a:srgbClr val="CD7371"/>
              </a:solidFill>
              <a:ln w="12700">
                <a:solidFill>
                  <a:schemeClr val="tx1">
                    <a:lumMod val="75000"/>
                    <a:lumOff val="25000"/>
                  </a:schemeClr>
                </a:solidFill>
              </a:ln>
              <a:effectLst/>
            </c:spPr>
            <c:extLst>
              <c:ext xmlns:c16="http://schemas.microsoft.com/office/drawing/2014/chart" uri="{C3380CC4-5D6E-409C-BE32-E72D297353CC}">
                <c16:uniqueId val="{00000009-5469-4236-A23E-62A44297096F}"/>
              </c:ext>
            </c:extLst>
          </c:dPt>
          <c:dLbls>
            <c:dLbl>
              <c:idx val="0"/>
              <c:layout>
                <c:manualLayout>
                  <c:x val="-0.17298089569354974"/>
                  <c:y val="0.13350329958194745"/>
                </c:manualLayout>
              </c:layout>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469-4236-A23E-62A44297096F}"/>
                </c:ext>
              </c:extLst>
            </c:dLbl>
            <c:dLbl>
              <c:idx val="1"/>
              <c:layout>
                <c:manualLayout>
                  <c:x val="5.0628554837136512E-2"/>
                  <c:y val="-0.13389338266530312"/>
                </c:manualLayout>
              </c:layout>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469-4236-A23E-62A44297096F}"/>
                </c:ext>
              </c:extLst>
            </c:dLbl>
            <c:dLbl>
              <c:idx val="2"/>
              <c:layout>
                <c:manualLayout>
                  <c:x val="0.17207363464853526"/>
                  <c:y val="0.10238905733229063"/>
                </c:manualLayout>
              </c:layout>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469-4236-A23E-62A44297096F}"/>
                </c:ext>
              </c:extLst>
            </c:dLbl>
            <c:dLbl>
              <c:idx val="3"/>
              <c:layout>
                <c:manualLayout>
                  <c:x val="0.12632046598874519"/>
                  <c:y val="0.19395060774415179"/>
                </c:manualLayout>
              </c:layout>
              <c:dLblPos val="bestFi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7-5469-4236-A23E-62A44297096F}"/>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mn-ea"/>
                    <a:cs typeface="Arial" panose="020B0604020202020204" pitchFamily="34" charset="0"/>
                  </a:defRPr>
                </a:pPr>
                <a:endParaRPr lang="en-US"/>
              </a:p>
            </c:txPr>
            <c:dLblPos val="inEnd"/>
            <c:showLegendKey val="0"/>
            <c:showVal val="1"/>
            <c:showCatName val="1"/>
            <c:showSerName val="0"/>
            <c:showPercent val="0"/>
            <c:showBubbleSize val="0"/>
            <c:showLeaderLines val="1"/>
            <c:leaderLines>
              <c:spPr>
                <a:ln w="9525" cap="flat" cmpd="sng" algn="ctr">
                  <a:solidFill>
                    <a:schemeClr val="tx1">
                      <a:shade val="95000"/>
                      <a:satMod val="105000"/>
                    </a:schemeClr>
                  </a:solidFill>
                  <a:prstDash val="solid"/>
                  <a:round/>
                </a:ln>
                <a:effectLst/>
              </c:spPr>
            </c:leaderLines>
            <c:extLst>
              <c:ext xmlns:c15="http://schemas.microsoft.com/office/drawing/2012/chart" uri="{CE6537A1-D6FC-4f65-9D91-7224C49458BB}"/>
            </c:extLst>
          </c:dLbls>
          <c:cat>
            <c:strRef>
              <c:f>'WARM RESULTS 805'!$AP$15:$AP$18</c:f>
              <c:strCache>
                <c:ptCount val="3"/>
                <c:pt idx="0">
                  <c:v>Wall</c:v>
                </c:pt>
                <c:pt idx="1">
                  <c:v>Roof</c:v>
                </c:pt>
                <c:pt idx="2">
                  <c:v>Floor</c:v>
                </c:pt>
              </c:strCache>
            </c:strRef>
          </c:cat>
          <c:val>
            <c:numRef>
              <c:f>'WARM RESULTS 805'!$AQ$15:$AQ$18</c:f>
              <c:numCache>
                <c:formatCode>0.0</c:formatCode>
                <c:ptCount val="4"/>
                <c:pt idx="0">
                  <c:v>0</c:v>
                </c:pt>
                <c:pt idx="1">
                  <c:v>0</c:v>
                </c:pt>
                <c:pt idx="2">
                  <c:v>0</c:v>
                </c:pt>
                <c:pt idx="3">
                  <c:v>0</c:v>
                </c:pt>
              </c:numCache>
            </c:numRef>
          </c:val>
          <c:extLst>
            <c:ext xmlns:c16="http://schemas.microsoft.com/office/drawing/2014/chart" uri="{C3380CC4-5D6E-409C-BE32-E72D297353CC}">
              <c16:uniqueId val="{0000000A-5469-4236-A23E-62A44297096F}"/>
            </c:ext>
          </c:extLst>
        </c:ser>
        <c:dLbls>
          <c:showLegendKey val="0"/>
          <c:showVal val="0"/>
          <c:showCatName val="0"/>
          <c:showSerName val="0"/>
          <c:showPercent val="0"/>
          <c:showBubbleSize val="0"/>
          <c:showLeaderLines val="1"/>
        </c:dLbls>
        <c:firstSliceAng val="0"/>
      </c:pieChart>
      <c:spPr>
        <a:noFill/>
        <a:ln w="25400">
          <a:noFill/>
        </a:ln>
        <a:effectLst/>
      </c:spPr>
    </c:plotArea>
    <c:plotVisOnly val="1"/>
    <c:dispBlanksAs val="gap"/>
    <c:showDLblsOverMax val="0"/>
  </c:chart>
  <c:spPr>
    <a:noFill/>
    <a:ln w="9525" cap="flat" cmpd="sng" algn="ctr">
      <a:noFill/>
      <a:prstDash val="solid"/>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470927447937621"/>
          <c:y val="0.21997428459094437"/>
          <c:w val="0.84960540516377059"/>
          <c:h val="0.63209963127078761"/>
        </c:manualLayout>
      </c:layout>
      <c:barChart>
        <c:barDir val="col"/>
        <c:grouping val="clustered"/>
        <c:varyColors val="0"/>
        <c:ser>
          <c:idx val="0"/>
          <c:order val="0"/>
          <c:tx>
            <c:v>Transmission Losses Heating Period</c:v>
          </c:tx>
          <c:spPr>
            <a:solidFill>
              <a:schemeClr val="accent2">
                <a:lumMod val="75000"/>
              </a:schemeClr>
            </a:solidFill>
            <a:ln>
              <a:noFill/>
            </a:ln>
            <a:effectLst/>
          </c:spPr>
          <c:invertIfNegative val="0"/>
          <c:cat>
            <c:strRef>
              <c:f>'WARM RESULTS 805'!$Y$37:$Y$41</c:f>
              <c:strCache>
                <c:ptCount val="5"/>
                <c:pt idx="0">
                  <c:v>N</c:v>
                </c:pt>
                <c:pt idx="1">
                  <c:v>E</c:v>
                </c:pt>
                <c:pt idx="2">
                  <c:v>S</c:v>
                </c:pt>
                <c:pt idx="3">
                  <c:v>W</c:v>
                </c:pt>
                <c:pt idx="4">
                  <c:v>H</c:v>
                </c:pt>
              </c:strCache>
            </c:strRef>
          </c:cat>
          <c:val>
            <c:numRef>
              <c:f>'WARM RESULTS 805'!$BE$66:$BE$70</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9CF4-4C82-AB71-0F25866086B9}"/>
            </c:ext>
          </c:extLst>
        </c:ser>
        <c:ser>
          <c:idx val="1"/>
          <c:order val="1"/>
          <c:tx>
            <c:v>Solar Gains Heating Period</c:v>
          </c:tx>
          <c:spPr>
            <a:solidFill>
              <a:schemeClr val="accent6">
                <a:lumMod val="60000"/>
                <a:lumOff val="40000"/>
              </a:schemeClr>
            </a:solidFill>
            <a:ln>
              <a:noFill/>
            </a:ln>
            <a:effectLst/>
          </c:spPr>
          <c:invertIfNegative val="0"/>
          <c:cat>
            <c:strRef>
              <c:f>'WARM RESULTS 805'!$Y$37:$Y$41</c:f>
              <c:strCache>
                <c:ptCount val="5"/>
                <c:pt idx="0">
                  <c:v>N</c:v>
                </c:pt>
                <c:pt idx="1">
                  <c:v>E</c:v>
                </c:pt>
                <c:pt idx="2">
                  <c:v>S</c:v>
                </c:pt>
                <c:pt idx="3">
                  <c:v>W</c:v>
                </c:pt>
                <c:pt idx="4">
                  <c:v>H</c:v>
                </c:pt>
              </c:strCache>
            </c:strRef>
          </c:cat>
          <c:val>
            <c:numRef>
              <c:f>'WARM RESULTS 805'!$BE$71:$BE$75</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1-9CF4-4C82-AB71-0F25866086B9}"/>
            </c:ext>
          </c:extLst>
        </c:ser>
        <c:dLbls>
          <c:showLegendKey val="0"/>
          <c:showVal val="0"/>
          <c:showCatName val="0"/>
          <c:showSerName val="0"/>
          <c:showPercent val="0"/>
          <c:showBubbleSize val="0"/>
        </c:dLbls>
        <c:gapWidth val="219"/>
        <c:overlap val="-27"/>
        <c:axId val="384107376"/>
        <c:axId val="384107768"/>
      </c:barChart>
      <c:catAx>
        <c:axId val="384107376"/>
        <c:scaling>
          <c:orientation val="minMax"/>
        </c:scaling>
        <c:delete val="0"/>
        <c:axPos val="b"/>
        <c:title>
          <c:tx>
            <c:rich>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de-DE" sz="900" b="1">
                    <a:solidFill>
                      <a:srgbClr val="4D4C4C"/>
                    </a:solidFill>
                    <a:latin typeface="Century Gothic" panose="020B0502020202020204" pitchFamily="34" charset="0"/>
                  </a:rPr>
                  <a:t>kWh/a</a:t>
                </a:r>
              </a:p>
            </c:rich>
          </c:tx>
          <c:layout>
            <c:manualLayout>
              <c:xMode val="edge"/>
              <c:yMode val="edge"/>
              <c:x val="7.2492033386337669E-3"/>
              <c:y val="0.88360504936882889"/>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65000"/>
                <a:lumOff val="3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Century Gothic" panose="020B0502020202020204" pitchFamily="34" charset="0"/>
                <a:ea typeface="+mn-ea"/>
                <a:cs typeface="+mn-cs"/>
              </a:defRPr>
            </a:pPr>
            <a:endParaRPr lang="en-US"/>
          </a:p>
        </c:txPr>
        <c:crossAx val="384107768"/>
        <c:crosses val="autoZero"/>
        <c:auto val="1"/>
        <c:lblAlgn val="ctr"/>
        <c:lblOffset val="100"/>
        <c:noMultiLvlLbl val="0"/>
      </c:catAx>
      <c:valAx>
        <c:axId val="384107768"/>
        <c:scaling>
          <c:orientation val="minMax"/>
        </c:scaling>
        <c:delete val="0"/>
        <c:axPos val="l"/>
        <c:majorGridlines>
          <c:spPr>
            <a:ln w="9525" cap="flat" cmpd="sng" algn="ctr">
              <a:solidFill>
                <a:schemeClr val="tx1">
                  <a:lumMod val="65000"/>
                  <a:lumOff val="3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Century Gothic" panose="020B0502020202020204" pitchFamily="34" charset="0"/>
                <a:ea typeface="+mn-ea"/>
                <a:cs typeface="+mn-cs"/>
              </a:defRPr>
            </a:pPr>
            <a:endParaRPr lang="en-US"/>
          </a:p>
        </c:txPr>
        <c:crossAx val="384107376"/>
        <c:crosses val="autoZero"/>
        <c:crossBetween val="between"/>
      </c:valAx>
      <c:spPr>
        <a:noFill/>
        <a:ln>
          <a:noFill/>
        </a:ln>
        <a:effectLst/>
      </c:spPr>
    </c:plotArea>
    <c:legend>
      <c:legendPos val="t"/>
      <c:legendEntry>
        <c:idx val="0"/>
        <c:txPr>
          <a:bodyPr rot="0" spcFirstLastPara="1" vertOverflow="ellipsis" vert="horz" wrap="square" anchor="ctr" anchorCtr="1"/>
          <a:lstStyle/>
          <a:p>
            <a:pPr>
              <a:defRPr sz="800" b="0" i="0" u="none" strike="noStrike" kern="1200" baseline="0">
                <a:solidFill>
                  <a:schemeClr val="tx1"/>
                </a:solidFill>
                <a:latin typeface="Century Gothic" panose="020B0502020202020204" pitchFamily="34" charset="0"/>
                <a:ea typeface="+mn-ea"/>
                <a:cs typeface="+mn-cs"/>
              </a:defRPr>
            </a:pPr>
            <a:endParaRPr lang="en-US"/>
          </a:p>
        </c:txPr>
      </c:legendEntry>
      <c:legendEntry>
        <c:idx val="1"/>
        <c:txPr>
          <a:bodyPr rot="0" spcFirstLastPara="1" vertOverflow="ellipsis" vert="horz" wrap="square" anchor="ctr" anchorCtr="1"/>
          <a:lstStyle/>
          <a:p>
            <a:pPr>
              <a:defRPr sz="800" b="0" i="0" u="none" strike="noStrike" kern="1200" baseline="0">
                <a:solidFill>
                  <a:schemeClr val="tx1"/>
                </a:solidFill>
                <a:latin typeface="Century Gothic" panose="020B0502020202020204" pitchFamily="34" charset="0"/>
                <a:ea typeface="+mn-ea"/>
                <a:cs typeface="+mn-cs"/>
              </a:defRPr>
            </a:pPr>
            <a:endParaRPr lang="en-US"/>
          </a:p>
        </c:txPr>
      </c:legendEntry>
      <c:layout>
        <c:manualLayout>
          <c:xMode val="edge"/>
          <c:yMode val="edge"/>
          <c:x val="2.9134872658804893E-3"/>
          <c:y val="2.3432011371417281E-2"/>
          <c:w val="0.98119659485776212"/>
          <c:h val="0.19353061909915287"/>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solidFill>
              <a:latin typeface="Arial" panose="020B0604020202020204" pitchFamily="34" charset="0"/>
              <a:ea typeface="+mn-ea"/>
              <a:cs typeface="+mn-cs"/>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autoTitleDeleted val="0"/>
    <c:plotArea>
      <c:layout>
        <c:manualLayout>
          <c:layoutTarget val="inner"/>
          <c:xMode val="edge"/>
          <c:yMode val="edge"/>
          <c:x val="0.1931284905176327"/>
          <c:y val="5.0925925925925923E-2"/>
          <c:w val="0.72454500907698693"/>
          <c:h val="0.60966800133167864"/>
        </c:manualLayout>
      </c:layout>
      <c:scatterChart>
        <c:scatterStyle val="lineMarker"/>
        <c:varyColors val="0"/>
        <c:ser>
          <c:idx val="0"/>
          <c:order val="0"/>
          <c:tx>
            <c:strRef>
              <c:f>'WARM RESULTS 805'!$BE$223</c:f>
              <c:strCache>
                <c:ptCount val="1"/>
                <c:pt idx="0">
                  <c:v>#REF!</c:v>
                </c:pt>
              </c:strCache>
            </c:strRef>
          </c:tx>
          <c:spPr>
            <a:ln w="19050" cap="rnd">
              <a:solidFill>
                <a:schemeClr val="accent2">
                  <a:lumMod val="60000"/>
                  <a:lumOff val="40000"/>
                </a:schemeClr>
              </a:solidFill>
              <a:round/>
            </a:ln>
            <a:effectLst/>
          </c:spPr>
          <c:marker>
            <c:symbol val="circle"/>
            <c:size val="10"/>
            <c:spPr>
              <a:solidFill>
                <a:schemeClr val="accent2">
                  <a:lumMod val="60000"/>
                  <a:lumOff val="40000"/>
                </a:schemeClr>
              </a:solidFill>
              <a:ln w="9525">
                <a:solidFill>
                  <a:schemeClr val="accent2">
                    <a:lumMod val="60000"/>
                    <a:lumOff val="40000"/>
                  </a:schemeClr>
                </a:solidFill>
              </a:ln>
              <a:effectLst/>
            </c:spPr>
          </c:marker>
          <c:dPt>
            <c:idx val="0"/>
            <c:marker>
              <c:symbol val="circle"/>
              <c:size val="10"/>
              <c:spPr>
                <a:solidFill>
                  <a:schemeClr val="accent2">
                    <a:lumMod val="60000"/>
                    <a:lumOff val="40000"/>
                  </a:schemeClr>
                </a:solidFill>
                <a:ln w="9525">
                  <a:solidFill>
                    <a:schemeClr val="accent2">
                      <a:lumMod val="60000"/>
                      <a:lumOff val="40000"/>
                    </a:schemeClr>
                  </a:solidFill>
                </a:ln>
                <a:effectLst/>
              </c:spPr>
            </c:marker>
            <c:bubble3D val="0"/>
            <c:extLst>
              <c:ext xmlns:c16="http://schemas.microsoft.com/office/drawing/2014/chart" uri="{C3380CC4-5D6E-409C-BE32-E72D297353CC}">
                <c16:uniqueId val="{00000000-E285-4B2B-862E-070B256053A5}"/>
              </c:ext>
            </c:extLst>
          </c:dPt>
          <c:dPt>
            <c:idx val="1"/>
            <c:marker>
              <c:symbol val="circle"/>
              <c:size val="10"/>
              <c:spPr>
                <a:solidFill>
                  <a:schemeClr val="accent2">
                    <a:lumMod val="60000"/>
                    <a:lumOff val="40000"/>
                  </a:schemeClr>
                </a:solidFill>
                <a:ln w="9525">
                  <a:solidFill>
                    <a:schemeClr val="accent2">
                      <a:lumMod val="60000"/>
                      <a:lumOff val="40000"/>
                    </a:schemeClr>
                  </a:solidFill>
                </a:ln>
                <a:effectLst/>
              </c:spPr>
            </c:marker>
            <c:bubble3D val="0"/>
            <c:extLst>
              <c:ext xmlns:c16="http://schemas.microsoft.com/office/drawing/2014/chart" uri="{C3380CC4-5D6E-409C-BE32-E72D297353CC}">
                <c16:uniqueId val="{00000001-E285-4B2B-862E-070B256053A5}"/>
              </c:ext>
            </c:extLst>
          </c:dPt>
          <c:dPt>
            <c:idx val="3"/>
            <c:marker>
              <c:symbol val="circle"/>
              <c:size val="10"/>
              <c:spPr>
                <a:solidFill>
                  <a:schemeClr val="accent2">
                    <a:lumMod val="60000"/>
                    <a:lumOff val="40000"/>
                  </a:schemeClr>
                </a:solidFill>
                <a:ln w="9525">
                  <a:solidFill>
                    <a:schemeClr val="accent2">
                      <a:lumMod val="60000"/>
                      <a:lumOff val="40000"/>
                    </a:schemeClr>
                  </a:solidFill>
                </a:ln>
                <a:effectLst/>
              </c:spPr>
            </c:marker>
            <c:bubble3D val="0"/>
            <c:extLst>
              <c:ext xmlns:c16="http://schemas.microsoft.com/office/drawing/2014/chart" uri="{C3380CC4-5D6E-409C-BE32-E72D297353CC}">
                <c16:uniqueId val="{00000002-E285-4B2B-862E-070B256053A5}"/>
              </c:ext>
            </c:extLst>
          </c:dPt>
          <c:dPt>
            <c:idx val="4"/>
            <c:marker>
              <c:symbol val="circle"/>
              <c:size val="10"/>
              <c:spPr>
                <a:solidFill>
                  <a:schemeClr val="accent2">
                    <a:lumMod val="60000"/>
                    <a:lumOff val="40000"/>
                  </a:schemeClr>
                </a:solidFill>
                <a:ln w="9525">
                  <a:solidFill>
                    <a:schemeClr val="accent2">
                      <a:lumMod val="60000"/>
                      <a:lumOff val="40000"/>
                    </a:schemeClr>
                  </a:solidFill>
                </a:ln>
                <a:effectLst/>
              </c:spPr>
            </c:marker>
            <c:bubble3D val="0"/>
            <c:extLst>
              <c:ext xmlns:c16="http://schemas.microsoft.com/office/drawing/2014/chart" uri="{C3380CC4-5D6E-409C-BE32-E72D297353CC}">
                <c16:uniqueId val="{00000003-E285-4B2B-862E-070B256053A5}"/>
              </c:ext>
            </c:extLst>
          </c:dPt>
          <c:xVal>
            <c:numRef>
              <c:f>('WARM RESULTS 805'!$BE$196:$BE$199,'WARM RESULTS 805'!$BE$199)</c:f>
              <c:numCache>
                <c:formatCode>0</c:formatCode>
                <c:ptCount val="5"/>
                <c:pt idx="0">
                  <c:v>0</c:v>
                </c:pt>
                <c:pt idx="1">
                  <c:v>0</c:v>
                </c:pt>
                <c:pt idx="2">
                  <c:v>0</c:v>
                </c:pt>
                <c:pt idx="3">
                  <c:v>0</c:v>
                </c:pt>
                <c:pt idx="4">
                  <c:v>0</c:v>
                </c:pt>
              </c:numCache>
            </c:numRef>
          </c:xVal>
          <c:yVal>
            <c:numRef>
              <c:f>'WARM RESULTS 805'!$BE$203:$BE$207</c:f>
              <c:numCache>
                <c:formatCode>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4-E285-4B2B-862E-070B256053A5}"/>
            </c:ext>
          </c:extLst>
        </c:ser>
        <c:ser>
          <c:idx val="1"/>
          <c:order val="1"/>
          <c:tx>
            <c:strRef>
              <c:f>'WARM RESULTS 805'!$BE$224</c:f>
              <c:strCache>
                <c:ptCount val="1"/>
                <c:pt idx="0">
                  <c:v>#REF!</c:v>
                </c:pt>
              </c:strCache>
            </c:strRef>
          </c:tx>
          <c:spPr>
            <a:ln w="19050" cap="rnd">
              <a:solidFill>
                <a:schemeClr val="accent2"/>
              </a:solidFill>
              <a:round/>
            </a:ln>
            <a:effectLst/>
          </c:spPr>
          <c:marker>
            <c:symbol val="circle"/>
            <c:size val="10"/>
            <c:spPr>
              <a:solidFill>
                <a:schemeClr val="accent2">
                  <a:alpha val="94000"/>
                </a:schemeClr>
              </a:solidFill>
              <a:ln w="9525">
                <a:solidFill>
                  <a:schemeClr val="accent2"/>
                </a:solidFill>
              </a:ln>
              <a:effectLst/>
            </c:spPr>
          </c:marker>
          <c:dPt>
            <c:idx val="0"/>
            <c:marker>
              <c:symbol val="circle"/>
              <c:size val="10"/>
              <c:spPr>
                <a:solidFill>
                  <a:schemeClr val="accent2">
                    <a:alpha val="94000"/>
                  </a:schemeClr>
                </a:solidFill>
                <a:ln w="9525">
                  <a:solidFill>
                    <a:schemeClr val="accent2"/>
                  </a:solidFill>
                </a:ln>
                <a:effectLst/>
              </c:spPr>
            </c:marker>
            <c:bubble3D val="0"/>
            <c:extLst>
              <c:ext xmlns:c16="http://schemas.microsoft.com/office/drawing/2014/chart" uri="{C3380CC4-5D6E-409C-BE32-E72D297353CC}">
                <c16:uniqueId val="{00000005-E285-4B2B-862E-070B256053A5}"/>
              </c:ext>
            </c:extLst>
          </c:dPt>
          <c:dPt>
            <c:idx val="1"/>
            <c:marker>
              <c:symbol val="circle"/>
              <c:size val="10"/>
              <c:spPr>
                <a:solidFill>
                  <a:schemeClr val="accent2">
                    <a:alpha val="94000"/>
                  </a:schemeClr>
                </a:solidFill>
                <a:ln w="9525">
                  <a:solidFill>
                    <a:schemeClr val="accent2"/>
                  </a:solidFill>
                </a:ln>
                <a:effectLst/>
              </c:spPr>
            </c:marker>
            <c:bubble3D val="0"/>
            <c:extLst>
              <c:ext xmlns:c16="http://schemas.microsoft.com/office/drawing/2014/chart" uri="{C3380CC4-5D6E-409C-BE32-E72D297353CC}">
                <c16:uniqueId val="{00000006-E285-4B2B-862E-070B256053A5}"/>
              </c:ext>
            </c:extLst>
          </c:dPt>
          <c:dPt>
            <c:idx val="3"/>
            <c:marker>
              <c:symbol val="circle"/>
              <c:size val="10"/>
              <c:spPr>
                <a:solidFill>
                  <a:schemeClr val="accent2">
                    <a:alpha val="94000"/>
                  </a:schemeClr>
                </a:solidFill>
                <a:ln w="9525">
                  <a:solidFill>
                    <a:schemeClr val="accent2"/>
                  </a:solidFill>
                </a:ln>
                <a:effectLst/>
              </c:spPr>
            </c:marker>
            <c:bubble3D val="0"/>
            <c:extLst>
              <c:ext xmlns:c16="http://schemas.microsoft.com/office/drawing/2014/chart" uri="{C3380CC4-5D6E-409C-BE32-E72D297353CC}">
                <c16:uniqueId val="{00000007-E285-4B2B-862E-070B256053A5}"/>
              </c:ext>
            </c:extLst>
          </c:dPt>
          <c:dPt>
            <c:idx val="4"/>
            <c:marker>
              <c:symbol val="circle"/>
              <c:size val="10"/>
              <c:spPr>
                <a:solidFill>
                  <a:schemeClr val="accent2">
                    <a:alpha val="94000"/>
                  </a:schemeClr>
                </a:solidFill>
                <a:ln w="9525">
                  <a:solidFill>
                    <a:schemeClr val="accent2"/>
                  </a:solidFill>
                </a:ln>
                <a:effectLst/>
              </c:spPr>
            </c:marker>
            <c:bubble3D val="0"/>
            <c:extLst>
              <c:ext xmlns:c16="http://schemas.microsoft.com/office/drawing/2014/chart" uri="{C3380CC4-5D6E-409C-BE32-E72D297353CC}">
                <c16:uniqueId val="{00000008-E285-4B2B-862E-070B256053A5}"/>
              </c:ext>
            </c:extLst>
          </c:dPt>
          <c:xVal>
            <c:numRef>
              <c:f>('WARM RESULTS 805'!$BE$196,'WARM RESULTS 805'!$BE$198:$BE$200,'WARM RESULTS 805'!$BE$200)</c:f>
              <c:numCache>
                <c:formatCode>0</c:formatCode>
                <c:ptCount val="5"/>
                <c:pt idx="0">
                  <c:v>0</c:v>
                </c:pt>
                <c:pt idx="1">
                  <c:v>0</c:v>
                </c:pt>
                <c:pt idx="2">
                  <c:v>0</c:v>
                </c:pt>
                <c:pt idx="3">
                  <c:v>0</c:v>
                </c:pt>
                <c:pt idx="4">
                  <c:v>0</c:v>
                </c:pt>
              </c:numCache>
            </c:numRef>
          </c:xVal>
          <c:yVal>
            <c:numRef>
              <c:f>'WARM RESULTS 805'!$BE$208:$BE$212</c:f>
              <c:numCache>
                <c:formatCode>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9-E285-4B2B-862E-070B256053A5}"/>
            </c:ext>
          </c:extLst>
        </c:ser>
        <c:ser>
          <c:idx val="2"/>
          <c:order val="2"/>
          <c:tx>
            <c:strRef>
              <c:f>'WARM RESULTS 805'!$BE$225</c:f>
              <c:strCache>
                <c:ptCount val="1"/>
                <c:pt idx="0">
                  <c:v>#REF!</c:v>
                </c:pt>
              </c:strCache>
            </c:strRef>
          </c:tx>
          <c:spPr>
            <a:ln w="19050" cap="rnd">
              <a:solidFill>
                <a:schemeClr val="accent2">
                  <a:lumMod val="75000"/>
                </a:schemeClr>
              </a:solidFill>
              <a:round/>
            </a:ln>
            <a:effectLst/>
          </c:spPr>
          <c:marker>
            <c:symbol val="circle"/>
            <c:size val="10"/>
            <c:spPr>
              <a:solidFill>
                <a:schemeClr val="accent2">
                  <a:lumMod val="75000"/>
                </a:schemeClr>
              </a:solidFill>
              <a:ln w="9525">
                <a:solidFill>
                  <a:schemeClr val="accent2">
                    <a:lumMod val="75000"/>
                  </a:schemeClr>
                </a:solidFill>
              </a:ln>
              <a:effectLst/>
            </c:spPr>
          </c:marker>
          <c:dPt>
            <c:idx val="0"/>
            <c:marker>
              <c:symbol val="circle"/>
              <c:size val="10"/>
              <c:spPr>
                <a:solidFill>
                  <a:schemeClr val="accent2">
                    <a:lumMod val="75000"/>
                  </a:schemeClr>
                </a:solidFill>
                <a:ln w="9525">
                  <a:solidFill>
                    <a:schemeClr val="accent2">
                      <a:lumMod val="75000"/>
                    </a:schemeClr>
                  </a:solidFill>
                </a:ln>
                <a:effectLst/>
              </c:spPr>
            </c:marker>
            <c:bubble3D val="0"/>
            <c:extLst>
              <c:ext xmlns:c16="http://schemas.microsoft.com/office/drawing/2014/chart" uri="{C3380CC4-5D6E-409C-BE32-E72D297353CC}">
                <c16:uniqueId val="{0000000A-E285-4B2B-862E-070B256053A5}"/>
              </c:ext>
            </c:extLst>
          </c:dPt>
          <c:dPt>
            <c:idx val="1"/>
            <c:marker>
              <c:symbol val="circle"/>
              <c:size val="10"/>
              <c:spPr>
                <a:solidFill>
                  <a:schemeClr val="accent2">
                    <a:lumMod val="75000"/>
                  </a:schemeClr>
                </a:solidFill>
                <a:ln w="9525">
                  <a:solidFill>
                    <a:schemeClr val="accent2">
                      <a:lumMod val="75000"/>
                    </a:schemeClr>
                  </a:solidFill>
                </a:ln>
                <a:effectLst/>
              </c:spPr>
            </c:marker>
            <c:bubble3D val="0"/>
            <c:extLst>
              <c:ext xmlns:c16="http://schemas.microsoft.com/office/drawing/2014/chart" uri="{C3380CC4-5D6E-409C-BE32-E72D297353CC}">
                <c16:uniqueId val="{0000000B-E285-4B2B-862E-070B256053A5}"/>
              </c:ext>
            </c:extLst>
          </c:dPt>
          <c:dPt>
            <c:idx val="3"/>
            <c:marker>
              <c:symbol val="circle"/>
              <c:size val="10"/>
              <c:spPr>
                <a:solidFill>
                  <a:schemeClr val="accent2">
                    <a:lumMod val="75000"/>
                  </a:schemeClr>
                </a:solidFill>
                <a:ln w="9525">
                  <a:solidFill>
                    <a:schemeClr val="accent2">
                      <a:lumMod val="75000"/>
                    </a:schemeClr>
                  </a:solidFill>
                </a:ln>
                <a:effectLst/>
              </c:spPr>
            </c:marker>
            <c:bubble3D val="0"/>
            <c:extLst>
              <c:ext xmlns:c16="http://schemas.microsoft.com/office/drawing/2014/chart" uri="{C3380CC4-5D6E-409C-BE32-E72D297353CC}">
                <c16:uniqueId val="{0000000C-E285-4B2B-862E-070B256053A5}"/>
              </c:ext>
            </c:extLst>
          </c:dPt>
          <c:dPt>
            <c:idx val="4"/>
            <c:marker>
              <c:symbol val="circle"/>
              <c:size val="10"/>
              <c:spPr>
                <a:solidFill>
                  <a:schemeClr val="accent2">
                    <a:lumMod val="75000"/>
                  </a:schemeClr>
                </a:solidFill>
                <a:ln w="9525">
                  <a:solidFill>
                    <a:schemeClr val="accent2">
                      <a:lumMod val="75000"/>
                    </a:schemeClr>
                  </a:solidFill>
                </a:ln>
                <a:effectLst/>
              </c:spPr>
            </c:marker>
            <c:bubble3D val="0"/>
            <c:extLst>
              <c:ext xmlns:c16="http://schemas.microsoft.com/office/drawing/2014/chart" uri="{C3380CC4-5D6E-409C-BE32-E72D297353CC}">
                <c16:uniqueId val="{0000000D-E285-4B2B-862E-070B256053A5}"/>
              </c:ext>
            </c:extLst>
          </c:dPt>
          <c:xVal>
            <c:numRef>
              <c:f>('WARM RESULTS 805'!$BE$196,'WARM RESULTS 805'!$BE$200,'WARM RESULTS 805'!$BE$200,'WARM RESULTS 805'!$BE$201,'WARM RESULTS 805'!$BE$201)</c:f>
              <c:numCache>
                <c:formatCode>0</c:formatCode>
                <c:ptCount val="5"/>
                <c:pt idx="0">
                  <c:v>0</c:v>
                </c:pt>
                <c:pt idx="1">
                  <c:v>0</c:v>
                </c:pt>
                <c:pt idx="2">
                  <c:v>0</c:v>
                </c:pt>
                <c:pt idx="3">
                  <c:v>0</c:v>
                </c:pt>
                <c:pt idx="4">
                  <c:v>0</c:v>
                </c:pt>
              </c:numCache>
            </c:numRef>
          </c:xVal>
          <c:yVal>
            <c:numRef>
              <c:f>'WARM RESULTS 805'!$BE$213:$BE$217</c:f>
              <c:numCache>
                <c:formatCode>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0E-E285-4B2B-862E-070B256053A5}"/>
            </c:ext>
          </c:extLst>
        </c:ser>
        <c:ser>
          <c:idx val="4"/>
          <c:order val="3"/>
          <c:tx>
            <c:strRef>
              <c:f>'WARM RESULTS 805'!$BE$226</c:f>
              <c:strCache>
                <c:ptCount val="1"/>
                <c:pt idx="0">
                  <c:v>#REF!</c:v>
                </c:pt>
              </c:strCache>
            </c:strRef>
          </c:tx>
          <c:spPr>
            <a:ln w="19050" cap="rnd">
              <a:solidFill>
                <a:srgbClr val="822025"/>
              </a:solidFill>
              <a:round/>
            </a:ln>
            <a:effectLst/>
          </c:spPr>
          <c:marker>
            <c:symbol val="circle"/>
            <c:size val="10"/>
            <c:spPr>
              <a:solidFill>
                <a:srgbClr val="822025"/>
              </a:solidFill>
              <a:ln w="9525">
                <a:solidFill>
                  <a:srgbClr val="822025"/>
                </a:solidFill>
              </a:ln>
              <a:effectLst/>
            </c:spPr>
          </c:marker>
          <c:dPt>
            <c:idx val="0"/>
            <c:marker>
              <c:symbol val="circle"/>
              <c:size val="10"/>
              <c:spPr>
                <a:solidFill>
                  <a:srgbClr val="822025"/>
                </a:solidFill>
                <a:ln w="9525">
                  <a:solidFill>
                    <a:srgbClr val="822025"/>
                  </a:solidFill>
                </a:ln>
                <a:effectLst/>
              </c:spPr>
            </c:marker>
            <c:bubble3D val="0"/>
            <c:extLst>
              <c:ext xmlns:c16="http://schemas.microsoft.com/office/drawing/2014/chart" uri="{C3380CC4-5D6E-409C-BE32-E72D297353CC}">
                <c16:uniqueId val="{0000000F-E285-4B2B-862E-070B256053A5}"/>
              </c:ext>
            </c:extLst>
          </c:dPt>
          <c:dPt>
            <c:idx val="3"/>
            <c:marker>
              <c:symbol val="circle"/>
              <c:size val="10"/>
              <c:spPr>
                <a:solidFill>
                  <a:srgbClr val="822025"/>
                </a:solidFill>
                <a:ln w="9525">
                  <a:solidFill>
                    <a:srgbClr val="822025"/>
                  </a:solidFill>
                </a:ln>
                <a:effectLst/>
              </c:spPr>
            </c:marker>
            <c:bubble3D val="0"/>
            <c:extLst>
              <c:ext xmlns:c16="http://schemas.microsoft.com/office/drawing/2014/chart" uri="{C3380CC4-5D6E-409C-BE32-E72D297353CC}">
                <c16:uniqueId val="{00000010-E285-4B2B-862E-070B256053A5}"/>
              </c:ext>
            </c:extLst>
          </c:dPt>
          <c:dPt>
            <c:idx val="4"/>
            <c:marker>
              <c:symbol val="circle"/>
              <c:size val="10"/>
              <c:spPr>
                <a:solidFill>
                  <a:srgbClr val="822025"/>
                </a:solidFill>
                <a:ln w="9525">
                  <a:solidFill>
                    <a:srgbClr val="822025"/>
                  </a:solidFill>
                </a:ln>
                <a:effectLst/>
              </c:spPr>
            </c:marker>
            <c:bubble3D val="0"/>
            <c:extLst>
              <c:ext xmlns:c16="http://schemas.microsoft.com/office/drawing/2014/chart" uri="{C3380CC4-5D6E-409C-BE32-E72D297353CC}">
                <c16:uniqueId val="{00000011-E285-4B2B-862E-070B256053A5}"/>
              </c:ext>
            </c:extLst>
          </c:dPt>
          <c:xVal>
            <c:numRef>
              <c:f>('WARM RESULTS 805'!$BE$196,'WARM RESULTS 805'!$BE$201,'WARM RESULTS 805'!$BE$201,'WARM RESULTS 805'!$BE$202,'WARM RESULTS 805'!$BE$202)</c:f>
              <c:numCache>
                <c:formatCode>0</c:formatCode>
                <c:ptCount val="5"/>
                <c:pt idx="0">
                  <c:v>0</c:v>
                </c:pt>
                <c:pt idx="1">
                  <c:v>0</c:v>
                </c:pt>
                <c:pt idx="2">
                  <c:v>0</c:v>
                </c:pt>
                <c:pt idx="3">
                  <c:v>0</c:v>
                </c:pt>
                <c:pt idx="4">
                  <c:v>0</c:v>
                </c:pt>
              </c:numCache>
            </c:numRef>
          </c:xVal>
          <c:yVal>
            <c:numRef>
              <c:f>'WARM RESULTS 805'!$BE$218:$BE$222</c:f>
              <c:numCache>
                <c:formatCode>0</c:formatCode>
                <c:ptCount val="5"/>
                <c:pt idx="0">
                  <c:v>0</c:v>
                </c:pt>
                <c:pt idx="1">
                  <c:v>0</c:v>
                </c:pt>
                <c:pt idx="2">
                  <c:v>0</c:v>
                </c:pt>
                <c:pt idx="3">
                  <c:v>0</c:v>
                </c:pt>
                <c:pt idx="4">
                  <c:v>0</c:v>
                </c:pt>
              </c:numCache>
            </c:numRef>
          </c:yVal>
          <c:smooth val="0"/>
          <c:extLst>
            <c:ext xmlns:c16="http://schemas.microsoft.com/office/drawing/2014/chart" uri="{C3380CC4-5D6E-409C-BE32-E72D297353CC}">
              <c16:uniqueId val="{00000012-E285-4B2B-862E-070B256053A5}"/>
            </c:ext>
          </c:extLst>
        </c:ser>
        <c:ser>
          <c:idx val="3"/>
          <c:order val="4"/>
          <c:tx>
            <c:v>Current building</c:v>
          </c:tx>
          <c:spPr>
            <a:ln w="19050" cap="rnd">
              <a:noFill/>
              <a:round/>
            </a:ln>
            <a:effectLst/>
          </c:spPr>
          <c:marker>
            <c:symbol val="x"/>
            <c:size val="13"/>
            <c:spPr>
              <a:noFill/>
              <a:ln w="31750">
                <a:solidFill>
                  <a:schemeClr val="accent2">
                    <a:lumMod val="50000"/>
                  </a:schemeClr>
                </a:solidFill>
              </a:ln>
              <a:effectLst/>
            </c:spPr>
          </c:marker>
          <c:xVal>
            <c:numRef>
              <c:f>'WARM RESULTS 805'!$BE$33</c:f>
              <c:numCache>
                <c:formatCode>0</c:formatCode>
                <c:ptCount val="1"/>
                <c:pt idx="0">
                  <c:v>0</c:v>
                </c:pt>
              </c:numCache>
            </c:numRef>
          </c:xVal>
          <c:yVal>
            <c:numRef>
              <c:f>'WARM RESULTS 805'!$BE$34</c:f>
              <c:numCache>
                <c:formatCode>0</c:formatCode>
                <c:ptCount val="1"/>
                <c:pt idx="0">
                  <c:v>0</c:v>
                </c:pt>
              </c:numCache>
            </c:numRef>
          </c:yVal>
          <c:smooth val="0"/>
          <c:extLst>
            <c:ext xmlns:c16="http://schemas.microsoft.com/office/drawing/2014/chart" uri="{C3380CC4-5D6E-409C-BE32-E72D297353CC}">
              <c16:uniqueId val="{00000013-E285-4B2B-862E-070B256053A5}"/>
            </c:ext>
          </c:extLst>
        </c:ser>
        <c:dLbls>
          <c:showLegendKey val="0"/>
          <c:showVal val="0"/>
          <c:showCatName val="0"/>
          <c:showSerName val="0"/>
          <c:showPercent val="0"/>
          <c:showBubbleSize val="0"/>
        </c:dLbls>
        <c:axId val="827038288"/>
        <c:axId val="827037896"/>
        <c:extLst/>
      </c:scatterChart>
      <c:valAx>
        <c:axId val="8270382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800" b="0" i="0" u="none" strike="noStrike" kern="1200" baseline="0">
                    <a:solidFill>
                      <a:srgbClr val="4D4C4C"/>
                    </a:solidFill>
                    <a:latin typeface="Arial" panose="020B0604020202020204" pitchFamily="34" charset="0"/>
                    <a:ea typeface="+mn-ea"/>
                    <a:cs typeface="Arial" panose="020B0604020202020204" pitchFamily="34" charset="0"/>
                  </a:defRPr>
                </a:pPr>
                <a:r>
                  <a:rPr lang="de-DE" sz="900" b="1">
                    <a:solidFill>
                      <a:srgbClr val="4D4C4C"/>
                    </a:solidFill>
                    <a:latin typeface="Century Gothic" panose="020B0502020202020204" pitchFamily="34" charset="0"/>
                    <a:cs typeface="Arial" panose="020B0604020202020204" pitchFamily="34" charset="0"/>
                  </a:rPr>
                  <a:t>PER DEMAND IN</a:t>
                </a:r>
                <a:r>
                  <a:rPr lang="de-DE" sz="900" b="1" baseline="0">
                    <a:solidFill>
                      <a:srgbClr val="4D4C4C"/>
                    </a:solidFill>
                    <a:latin typeface="Century Gothic" panose="020B0502020202020204" pitchFamily="34" charset="0"/>
                    <a:cs typeface="Arial" panose="020B0604020202020204" pitchFamily="34" charset="0"/>
                  </a:rPr>
                  <a:t> kWh</a:t>
                </a:r>
                <a:r>
                  <a:rPr lang="de-DE" sz="900" b="1">
                    <a:solidFill>
                      <a:srgbClr val="4D4C4C"/>
                    </a:solidFill>
                    <a:latin typeface="Century Gothic" panose="020B0502020202020204" pitchFamily="34" charset="0"/>
                    <a:cs typeface="Arial" panose="020B0604020202020204" pitchFamily="34" charset="0"/>
                  </a:rPr>
                  <a:t>/(m²</a:t>
                </a:r>
                <a:r>
                  <a:rPr lang="de-DE" sz="900" b="1" baseline="-25000">
                    <a:solidFill>
                      <a:srgbClr val="4D4C4C"/>
                    </a:solidFill>
                    <a:latin typeface="Century Gothic" panose="020B0502020202020204" pitchFamily="34" charset="0"/>
                    <a:cs typeface="Arial" panose="020B0604020202020204" pitchFamily="34" charset="0"/>
                  </a:rPr>
                  <a:t>TFA</a:t>
                </a:r>
                <a:r>
                  <a:rPr lang="de-DE" sz="900" b="1" baseline="0">
                    <a:solidFill>
                      <a:srgbClr val="4D4C4C"/>
                    </a:solidFill>
                    <a:latin typeface="Century Gothic" panose="020B0502020202020204" pitchFamily="34" charset="0"/>
                    <a:cs typeface="Arial" panose="020B0604020202020204" pitchFamily="34" charset="0"/>
                  </a:rPr>
                  <a:t>.a</a:t>
                </a:r>
                <a:r>
                  <a:rPr lang="de-DE" sz="900" b="1">
                    <a:solidFill>
                      <a:srgbClr val="4D4C4C"/>
                    </a:solidFill>
                    <a:latin typeface="Century Gothic" panose="020B0502020202020204" pitchFamily="34" charset="0"/>
                    <a:cs typeface="Arial" panose="020B0604020202020204" pitchFamily="34" charset="0"/>
                  </a:rPr>
                  <a:t>)</a:t>
                </a:r>
              </a:p>
            </c:rich>
          </c:tx>
          <c:layout>
            <c:manualLayout>
              <c:xMode val="edge"/>
              <c:yMode val="edge"/>
              <c:x val="0.23715474929212549"/>
              <c:y val="0.73404413532807999"/>
            </c:manualLayout>
          </c:layout>
          <c:overlay val="0"/>
          <c:spPr>
            <a:noFill/>
            <a:ln>
              <a:noFill/>
            </a:ln>
            <a:effectLst/>
          </c:spPr>
          <c:txPr>
            <a:bodyPr rot="0" spcFirstLastPara="1" vertOverflow="ellipsis" vert="horz" wrap="square" anchor="ctr" anchorCtr="1"/>
            <a:lstStyle/>
            <a:p>
              <a:pPr>
                <a:defRPr sz="800" b="0" i="0" u="none" strike="noStrike" kern="1200" baseline="0">
                  <a:solidFill>
                    <a:srgbClr val="4D4C4C"/>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Century Gothic" panose="020B0502020202020204" pitchFamily="34" charset="0"/>
                <a:ea typeface="+mn-ea"/>
                <a:cs typeface="Arial" panose="020B0604020202020204" pitchFamily="34" charset="0"/>
              </a:defRPr>
            </a:pPr>
            <a:endParaRPr lang="en-US"/>
          </a:p>
        </c:txPr>
        <c:crossAx val="827037896"/>
        <c:crosses val="autoZero"/>
        <c:crossBetween val="midCat"/>
        <c:majorUnit val="15"/>
      </c:valAx>
      <c:valAx>
        <c:axId val="827037896"/>
        <c:scaling>
          <c:orientation val="minMax"/>
          <c:max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rgbClr val="4D4C4C"/>
                    </a:solidFill>
                    <a:latin typeface="Arial" panose="020B0604020202020204" pitchFamily="34" charset="0"/>
                    <a:ea typeface="+mn-ea"/>
                    <a:cs typeface="Arial" panose="020B0604020202020204" pitchFamily="34" charset="0"/>
                  </a:defRPr>
                </a:pPr>
                <a:r>
                  <a:rPr lang="de-DE" sz="900" b="1">
                    <a:solidFill>
                      <a:srgbClr val="4D4C4C"/>
                    </a:solidFill>
                    <a:latin typeface="Century Gothic" panose="020B0502020202020204" pitchFamily="34" charset="0"/>
                    <a:cs typeface="Arial" panose="020B0604020202020204" pitchFamily="34" charset="0"/>
                  </a:rPr>
                  <a:t>PER</a:t>
                </a:r>
                <a:r>
                  <a:rPr lang="de-DE" sz="900" b="1" baseline="0">
                    <a:solidFill>
                      <a:srgbClr val="4D4C4C"/>
                    </a:solidFill>
                    <a:latin typeface="Century Gothic" panose="020B0502020202020204" pitchFamily="34" charset="0"/>
                    <a:cs typeface="Arial" panose="020B0604020202020204" pitchFamily="34" charset="0"/>
                  </a:rPr>
                  <a:t> GENERATION</a:t>
                </a:r>
                <a:r>
                  <a:rPr lang="de-DE" sz="900" b="1">
                    <a:solidFill>
                      <a:srgbClr val="4D4C4C"/>
                    </a:solidFill>
                    <a:latin typeface="Century Gothic" panose="020B0502020202020204" pitchFamily="34" charset="0"/>
                    <a:cs typeface="Arial" panose="020B0604020202020204" pitchFamily="34" charset="0"/>
                  </a:rPr>
                  <a:t> IN</a:t>
                </a:r>
                <a:r>
                  <a:rPr lang="de-DE" sz="900" b="1" baseline="0">
                    <a:solidFill>
                      <a:srgbClr val="4D4C4C"/>
                    </a:solidFill>
                    <a:latin typeface="Century Gothic" panose="020B0502020202020204" pitchFamily="34" charset="0"/>
                    <a:cs typeface="Arial" panose="020B0604020202020204" pitchFamily="34" charset="0"/>
                  </a:rPr>
                  <a:t> kWh</a:t>
                </a:r>
                <a:r>
                  <a:rPr lang="de-DE" sz="900" b="1">
                    <a:solidFill>
                      <a:srgbClr val="4D4C4C"/>
                    </a:solidFill>
                    <a:latin typeface="Century Gothic" panose="020B0502020202020204" pitchFamily="34" charset="0"/>
                    <a:cs typeface="Arial" panose="020B0604020202020204" pitchFamily="34" charset="0"/>
                  </a:rPr>
                  <a:t>/(m²</a:t>
                </a:r>
                <a:r>
                  <a:rPr lang="de-DE" sz="900" b="1" baseline="-25000">
                    <a:solidFill>
                      <a:srgbClr val="4D4C4C"/>
                    </a:solidFill>
                    <a:latin typeface="Century Gothic" panose="020B0502020202020204" pitchFamily="34" charset="0"/>
                    <a:cs typeface="Arial" panose="020B0604020202020204" pitchFamily="34" charset="0"/>
                  </a:rPr>
                  <a:t>PROJECTED</a:t>
                </a:r>
                <a:r>
                  <a:rPr lang="de-DE" sz="900" b="1" baseline="0">
                    <a:solidFill>
                      <a:srgbClr val="4D4C4C"/>
                    </a:solidFill>
                    <a:latin typeface="Century Gothic" panose="020B0502020202020204" pitchFamily="34" charset="0"/>
                    <a:cs typeface="Arial" panose="020B0604020202020204" pitchFamily="34" charset="0"/>
                  </a:rPr>
                  <a:t>.a</a:t>
                </a:r>
                <a:r>
                  <a:rPr lang="de-DE" sz="900" b="1">
                    <a:solidFill>
                      <a:srgbClr val="4D4C4C"/>
                    </a:solidFill>
                    <a:latin typeface="Century Gothic" panose="020B0502020202020204" pitchFamily="34" charset="0"/>
                    <a:cs typeface="Arial" panose="020B0604020202020204" pitchFamily="34" charset="0"/>
                  </a:rPr>
                  <a:t>)</a:t>
                </a:r>
              </a:p>
            </c:rich>
          </c:tx>
          <c:overlay val="0"/>
          <c:spPr>
            <a:noFill/>
            <a:ln>
              <a:noFill/>
            </a:ln>
            <a:effectLst/>
          </c:spPr>
          <c:txPr>
            <a:bodyPr rot="-5400000" spcFirstLastPara="1" vertOverflow="ellipsis" vert="horz" wrap="square" anchor="ctr" anchorCtr="1"/>
            <a:lstStyle/>
            <a:p>
              <a:pPr>
                <a:defRPr sz="800" b="0" i="0" u="none" strike="noStrike" kern="1200" baseline="0">
                  <a:solidFill>
                    <a:srgbClr val="4D4C4C"/>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800" b="0" i="0" u="none" strike="noStrike" kern="1200" baseline="0">
                <a:solidFill>
                  <a:sysClr val="windowText" lastClr="000000"/>
                </a:solidFill>
                <a:latin typeface="Century Gothic" panose="020B0502020202020204" pitchFamily="34" charset="0"/>
                <a:ea typeface="+mn-ea"/>
                <a:cs typeface="Arial" panose="020B0604020202020204" pitchFamily="34" charset="0"/>
              </a:defRPr>
            </a:pPr>
            <a:endParaRPr lang="en-US"/>
          </a:p>
        </c:txPr>
        <c:crossAx val="827038288"/>
        <c:crosses val="autoZero"/>
        <c:crossBetween val="midCat"/>
      </c:valAx>
      <c:spPr>
        <a:noFill/>
        <a:ln>
          <a:noFill/>
        </a:ln>
        <a:effectLst/>
      </c:spPr>
    </c:plotArea>
    <c:legend>
      <c:legendPos val="l"/>
      <c:layout>
        <c:manualLayout>
          <c:xMode val="edge"/>
          <c:yMode val="edge"/>
          <c:x val="1.3345914358216164E-2"/>
          <c:y val="0.79679680397124064"/>
          <c:w val="0.97233486439195116"/>
          <c:h val="0.19865197997608283"/>
        </c:manualLayout>
      </c:layout>
      <c:overlay val="0"/>
      <c:spPr>
        <a:noFill/>
        <a:ln>
          <a:noFill/>
        </a:ln>
        <a:effectLst/>
      </c:spPr>
      <c:txPr>
        <a:bodyPr rot="0" spcFirstLastPara="1" vertOverflow="ellipsis" vert="horz" wrap="square" anchor="ctr" anchorCtr="1"/>
        <a:lstStyle/>
        <a:p>
          <a:pPr>
            <a:defRPr sz="800" b="0" i="0" u="none" strike="noStrike" kern="1200" baseline="0">
              <a:solidFill>
                <a:sysClr val="windowText" lastClr="000000"/>
              </a:solidFill>
              <a:latin typeface="Century Gothic" panose="020B0502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8740157499999996" l="0.7" r="0.7" t="0.78740157499999996" header="0.3" footer="0.3"/>
    <c:pageSetup/>
  </c:printSettings>
  <c:userShapes r:id="rId3"/>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960" b="0" i="0" u="none" strike="noStrike" kern="1200" cap="all" baseline="0">
                <a:solidFill>
                  <a:schemeClr val="tx1">
                    <a:lumMod val="65000"/>
                    <a:lumOff val="35000"/>
                  </a:schemeClr>
                </a:solidFill>
                <a:latin typeface="Century Gothic" panose="020B0502020202020204" pitchFamily="34" charset="0"/>
                <a:ea typeface="Arial"/>
                <a:cs typeface="Arial"/>
              </a:defRPr>
            </a:pPr>
            <a:r>
              <a:rPr lang="en-GB" sz="900" b="1" cap="all" baseline="0">
                <a:solidFill>
                  <a:srgbClr val="4D4C4C"/>
                </a:solidFill>
                <a:latin typeface="Century Gothic" panose="020B0502020202020204" pitchFamily="34" charset="0"/>
              </a:rPr>
              <a:t>Heating power load</a:t>
            </a:r>
          </a:p>
        </c:rich>
      </c:tx>
      <c:layout>
        <c:manualLayout>
          <c:xMode val="edge"/>
          <c:yMode val="edge"/>
          <c:x val="0.41204335248317908"/>
          <c:y val="0.92782408323480359"/>
        </c:manualLayout>
      </c:layout>
      <c:overlay val="0"/>
      <c:spPr>
        <a:noFill/>
        <a:ln>
          <a:noFill/>
        </a:ln>
        <a:effectLst/>
      </c:spPr>
      <c:txPr>
        <a:bodyPr rot="0" spcFirstLastPara="1" vertOverflow="ellipsis" vert="horz" wrap="square" anchor="ctr" anchorCtr="1"/>
        <a:lstStyle/>
        <a:p>
          <a:pPr>
            <a:defRPr sz="960" b="0" i="0" u="none" strike="noStrike" kern="1200" cap="all" baseline="0">
              <a:solidFill>
                <a:schemeClr val="tx1">
                  <a:lumMod val="65000"/>
                  <a:lumOff val="35000"/>
                </a:schemeClr>
              </a:solidFill>
              <a:latin typeface="Century Gothic" panose="020B0502020202020204" pitchFamily="34" charset="0"/>
              <a:ea typeface="Arial"/>
              <a:cs typeface="Arial"/>
            </a:defRPr>
          </a:pPr>
          <a:endParaRPr lang="en-US"/>
        </a:p>
      </c:txPr>
    </c:title>
    <c:autoTitleDeleted val="0"/>
    <c:plotArea>
      <c:layout>
        <c:manualLayout>
          <c:layoutTarget val="inner"/>
          <c:xMode val="edge"/>
          <c:yMode val="edge"/>
          <c:x val="0.12544946841076915"/>
          <c:y val="1.6235272036967313E-2"/>
          <c:w val="0.86815548918454144"/>
          <c:h val="0.86218445148616918"/>
        </c:manualLayout>
      </c:layout>
      <c:barChart>
        <c:barDir val="col"/>
        <c:grouping val="stacked"/>
        <c:varyColors val="0"/>
        <c:ser>
          <c:idx val="0"/>
          <c:order val="0"/>
          <c:tx>
            <c:strRef>
              <c:f>'WARM RESULTS 805'!$AV$8</c:f>
              <c:strCache>
                <c:ptCount val="1"/>
                <c:pt idx="0">
                  <c:v>#REF!</c:v>
                </c:pt>
              </c:strCache>
            </c:strRef>
          </c:tx>
          <c:spPr>
            <a:solidFill>
              <a:schemeClr val="accent2">
                <a:lumMod val="50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0-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bg1"/>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805'!$AY$8:$AZ$8</c:f>
              <c:numCache>
                <c:formatCode>0.0</c:formatCode>
                <c:ptCount val="2"/>
                <c:pt idx="0">
                  <c:v>0</c:v>
                </c:pt>
              </c:numCache>
            </c:numRef>
          </c:val>
          <c:extLst>
            <c:ext xmlns:c16="http://schemas.microsoft.com/office/drawing/2014/chart" uri="{C3380CC4-5D6E-409C-BE32-E72D297353CC}">
              <c16:uniqueId val="{00000001-9F25-4EAF-B4D0-E1EC7566B131}"/>
            </c:ext>
          </c:extLst>
        </c:ser>
        <c:ser>
          <c:idx val="1"/>
          <c:order val="1"/>
          <c:tx>
            <c:strRef>
              <c:f>'WARM RESULTS 805'!$AV$9</c:f>
              <c:strCache>
                <c:ptCount val="1"/>
                <c:pt idx="0">
                  <c:v>#REF!</c:v>
                </c:pt>
              </c:strCache>
            </c:strRef>
          </c:tx>
          <c:spPr>
            <a:solidFill>
              <a:srgbClr val="7C2E2C"/>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2-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805'!$AY$9:$AZ$9</c:f>
              <c:numCache>
                <c:formatCode>0.0</c:formatCode>
                <c:ptCount val="2"/>
                <c:pt idx="0">
                  <c:v>0</c:v>
                </c:pt>
              </c:numCache>
            </c:numRef>
          </c:val>
          <c:extLst>
            <c:ext xmlns:c16="http://schemas.microsoft.com/office/drawing/2014/chart" uri="{C3380CC4-5D6E-409C-BE32-E72D297353CC}">
              <c16:uniqueId val="{00000003-9F25-4EAF-B4D0-E1EC7566B131}"/>
            </c:ext>
          </c:extLst>
        </c:ser>
        <c:ser>
          <c:idx val="3"/>
          <c:order val="2"/>
          <c:tx>
            <c:strRef>
              <c:f>'WARM RESULTS 805'!$AV$10</c:f>
              <c:strCache>
                <c:ptCount val="1"/>
                <c:pt idx="0">
                  <c:v>#REF!</c:v>
                </c:pt>
              </c:strCache>
            </c:strRef>
          </c:tx>
          <c:spPr>
            <a:solidFill>
              <a:schemeClr val="accent2">
                <a:lumMod val="75000"/>
              </a:schemeClr>
            </a:solidFill>
            <a:ln>
              <a:noFill/>
            </a:ln>
            <a:effectLst/>
          </c:spPr>
          <c:invertIfNegative val="0"/>
          <c:dLbls>
            <c:dLbl>
              <c:idx val="0"/>
              <c:spPr>
                <a:noFill/>
                <a:ln w="25400">
                  <a:noFill/>
                </a:ln>
                <a:effectLst/>
              </c:spPr>
              <c:txPr>
                <a:bodyPr rot="0" spcFirstLastPara="1" vertOverflow="ellipsis" vert="horz" wrap="square" anchor="ctr" anchorCtr="1"/>
                <a:lstStyle/>
                <a:p>
                  <a:pPr>
                    <a:defRPr sz="9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4-9F25-4EAF-B4D0-E1EC7566B131}"/>
                </c:ext>
              </c:extLst>
            </c:dLbl>
            <c:dLbl>
              <c:idx val="1"/>
              <c:delete val="1"/>
              <c:extLst>
                <c:ext xmlns:c15="http://schemas.microsoft.com/office/drawing/2012/chart" uri="{CE6537A1-D6FC-4f65-9D91-7224C49458BB}"/>
                <c:ext xmlns:c16="http://schemas.microsoft.com/office/drawing/2014/chart" uri="{C3380CC4-5D6E-409C-BE32-E72D297353CC}">
                  <c16:uniqueId val="{00000005-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1"/>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805'!$AY$10:$AZ$10</c:f>
              <c:numCache>
                <c:formatCode>0.0</c:formatCode>
                <c:ptCount val="2"/>
                <c:pt idx="0">
                  <c:v>0</c:v>
                </c:pt>
              </c:numCache>
            </c:numRef>
          </c:val>
          <c:extLst>
            <c:ext xmlns:c16="http://schemas.microsoft.com/office/drawing/2014/chart" uri="{C3380CC4-5D6E-409C-BE32-E72D297353CC}">
              <c16:uniqueId val="{00000006-9F25-4EAF-B4D0-E1EC7566B131}"/>
            </c:ext>
          </c:extLst>
        </c:ser>
        <c:ser>
          <c:idx val="4"/>
          <c:order val="3"/>
          <c:tx>
            <c:strRef>
              <c:f>'WARM RESULTS 805'!$AV$11</c:f>
              <c:strCache>
                <c:ptCount val="1"/>
                <c:pt idx="0">
                  <c:v>#REF!</c:v>
                </c:pt>
              </c:strCache>
            </c:strRef>
          </c:tx>
          <c:spPr>
            <a:solidFill>
              <a:schemeClr val="accent2"/>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7-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shade val="95000"/>
                          <a:satMod val="105000"/>
                        </a:schemeClr>
                      </a:solidFill>
                      <a:prstDash val="solid"/>
                      <a:round/>
                    </a:ln>
                    <a:effectLst/>
                  </c:spPr>
                </c15:leaderLines>
              </c:ext>
            </c:extLst>
          </c:dLbls>
          <c:cat>
            <c:strRef>
              <c:f>'WARM RESULTS 805'!$AA$5:$AB$5</c:f>
              <c:strCache>
                <c:ptCount val="2"/>
                <c:pt idx="0">
                  <c:v>Losses</c:v>
                </c:pt>
                <c:pt idx="1">
                  <c:v>Gains</c:v>
                </c:pt>
              </c:strCache>
            </c:strRef>
          </c:cat>
          <c:val>
            <c:numRef>
              <c:f>'WARM RESULTS 805'!$AY$11:$AZ$11</c:f>
              <c:numCache>
                <c:formatCode>0.0</c:formatCode>
                <c:ptCount val="2"/>
                <c:pt idx="0">
                  <c:v>0</c:v>
                </c:pt>
              </c:numCache>
            </c:numRef>
          </c:val>
          <c:extLst>
            <c:ext xmlns:c16="http://schemas.microsoft.com/office/drawing/2014/chart" uri="{C3380CC4-5D6E-409C-BE32-E72D297353CC}">
              <c16:uniqueId val="{00000008-9F25-4EAF-B4D0-E1EC7566B131}"/>
            </c:ext>
          </c:extLst>
        </c:ser>
        <c:ser>
          <c:idx val="11"/>
          <c:order val="4"/>
          <c:tx>
            <c:strRef>
              <c:f>'WARM RESULTS 805'!$AV$13</c:f>
              <c:strCache>
                <c:ptCount val="1"/>
                <c:pt idx="0">
                  <c:v>#REF!</c:v>
                </c:pt>
              </c:strCache>
            </c:strRef>
          </c:tx>
          <c:spPr>
            <a:solidFill>
              <a:schemeClr val="accent2">
                <a:lumMod val="60000"/>
                <a:lumOff val="40000"/>
              </a:schemeClr>
            </a:solidFill>
            <a:ln>
              <a:noFill/>
            </a:ln>
            <a:effectLst/>
          </c:spPr>
          <c:invertIfNegative val="0"/>
          <c:dPt>
            <c:idx val="0"/>
            <c:invertIfNegative val="0"/>
            <c:bubble3D val="0"/>
            <c:extLst>
              <c:ext xmlns:c16="http://schemas.microsoft.com/office/drawing/2014/chart" uri="{C3380CC4-5D6E-409C-BE32-E72D297353CC}">
                <c16:uniqueId val="{00000009-9F25-4EAF-B4D0-E1EC7566B131}"/>
              </c:ext>
            </c:extLst>
          </c:dPt>
          <c:dLbls>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805'!$AY$13:$AZ$13</c:f>
              <c:numCache>
                <c:formatCode>0.0</c:formatCode>
                <c:ptCount val="2"/>
                <c:pt idx="0">
                  <c:v>0</c:v>
                </c:pt>
              </c:numCache>
            </c:numRef>
          </c:val>
          <c:extLst>
            <c:ext xmlns:c16="http://schemas.microsoft.com/office/drawing/2014/chart" uri="{C3380CC4-5D6E-409C-BE32-E72D297353CC}">
              <c16:uniqueId val="{0000000A-9F25-4EAF-B4D0-E1EC7566B131}"/>
            </c:ext>
          </c:extLst>
        </c:ser>
        <c:ser>
          <c:idx val="5"/>
          <c:order val="5"/>
          <c:tx>
            <c:strRef>
              <c:f>'WARM RESULTS 805'!$AV$12</c:f>
              <c:strCache>
                <c:ptCount val="1"/>
                <c:pt idx="0">
                  <c:v>#REF!</c:v>
                </c:pt>
              </c:strCache>
            </c:strRef>
          </c:tx>
          <c:spPr>
            <a:solidFill>
              <a:schemeClr val="accent2">
                <a:lumMod val="40000"/>
                <a:lumOff val="60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0B-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1"/>
                <c15:leaderLines>
                  <c:spPr>
                    <a:ln w="9525" cap="flat" cmpd="sng" algn="ctr">
                      <a:solidFill>
                        <a:schemeClr val="tx1">
                          <a:shade val="95000"/>
                          <a:satMod val="105000"/>
                        </a:schemeClr>
                      </a:solidFill>
                      <a:prstDash val="solid"/>
                      <a:round/>
                    </a:ln>
                    <a:effectLst/>
                  </c:spPr>
                </c15:leaderLines>
              </c:ext>
            </c:extLst>
          </c:dLbls>
          <c:cat>
            <c:strRef>
              <c:f>'WARM RESULTS 805'!$AA$5:$AB$5</c:f>
              <c:strCache>
                <c:ptCount val="2"/>
                <c:pt idx="0">
                  <c:v>Losses</c:v>
                </c:pt>
                <c:pt idx="1">
                  <c:v>Gains</c:v>
                </c:pt>
              </c:strCache>
            </c:strRef>
          </c:cat>
          <c:val>
            <c:numRef>
              <c:f>'WARM RESULTS 805'!$AY$12:$AZ$12</c:f>
              <c:numCache>
                <c:formatCode>0.0</c:formatCode>
                <c:ptCount val="2"/>
                <c:pt idx="0">
                  <c:v>0</c:v>
                </c:pt>
              </c:numCache>
            </c:numRef>
          </c:val>
          <c:extLst>
            <c:ext xmlns:c16="http://schemas.microsoft.com/office/drawing/2014/chart" uri="{C3380CC4-5D6E-409C-BE32-E72D297353CC}">
              <c16:uniqueId val="{0000000C-9F25-4EAF-B4D0-E1EC7566B131}"/>
            </c:ext>
          </c:extLst>
        </c:ser>
        <c:ser>
          <c:idx val="2"/>
          <c:order val="6"/>
          <c:tx>
            <c:strRef>
              <c:f>'WARM RESULTS 805'!$AV$14</c:f>
              <c:strCache>
                <c:ptCount val="1"/>
                <c:pt idx="0">
                  <c:v>#REF!</c:v>
                </c:pt>
              </c:strCache>
            </c:strRef>
          </c:tx>
          <c:spPr>
            <a:solidFill>
              <a:srgbClr val="D07876"/>
            </a:solidFill>
            <a:ln>
              <a:noFill/>
            </a:ln>
            <a:effectLst/>
          </c:spPr>
          <c:invertIfNegative val="0"/>
          <c:dLbls>
            <c:dLbl>
              <c:idx val="0"/>
              <c:layout>
                <c:manualLayout>
                  <c:x val="4.6268586105789574E-3"/>
                  <c:y val="-2.1969992729200319E-3"/>
                </c:manualLayout>
              </c:layout>
              <c:spPr>
                <a:noFill/>
                <a:ln w="25400">
                  <a:noFill/>
                </a:ln>
                <a:effectLst/>
              </c:spPr>
              <c:txPr>
                <a:bodyPr rot="0" spcFirstLastPara="1" vertOverflow="ellipsis" vert="horz" wrap="square" lIns="38100" tIns="19050" rIns="38100" bIns="19050" anchor="ctr" anchorCtr="1">
                  <a:no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5="http://schemas.microsoft.com/office/drawing/2012/chart" uri="{CE6537A1-D6FC-4f65-9D91-7224C49458BB}">
                  <c15:layout>
                    <c:manualLayout>
                      <c:w val="0.24795879747656335"/>
                      <c:h val="3.5207146157400275E-2"/>
                    </c:manualLayout>
                  </c15:layout>
                </c:ext>
                <c:ext xmlns:c16="http://schemas.microsoft.com/office/drawing/2014/chart" uri="{C3380CC4-5D6E-409C-BE32-E72D297353CC}">
                  <c16:uniqueId val="{0000000D-9F25-4EAF-B4D0-E1EC7566B131}"/>
                </c:ext>
              </c:extLst>
            </c:dLbl>
            <c:dLbl>
              <c:idx val="1"/>
              <c:delete val="1"/>
              <c:extLst>
                <c:ext xmlns:c15="http://schemas.microsoft.com/office/drawing/2012/chart" uri="{CE6537A1-D6FC-4f65-9D91-7224C49458BB}"/>
                <c:ext xmlns:c16="http://schemas.microsoft.com/office/drawing/2014/chart" uri="{C3380CC4-5D6E-409C-BE32-E72D297353CC}">
                  <c16:uniqueId val="{0000000E-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805'!$AY$14:$AZ$14</c:f>
              <c:numCache>
                <c:formatCode>0.0</c:formatCode>
                <c:ptCount val="2"/>
                <c:pt idx="0">
                  <c:v>0</c:v>
                </c:pt>
              </c:numCache>
            </c:numRef>
          </c:val>
          <c:extLst>
            <c:ext xmlns:c16="http://schemas.microsoft.com/office/drawing/2014/chart" uri="{C3380CC4-5D6E-409C-BE32-E72D297353CC}">
              <c16:uniqueId val="{0000000F-9F25-4EAF-B4D0-E1EC7566B131}"/>
            </c:ext>
          </c:extLst>
        </c:ser>
        <c:ser>
          <c:idx val="6"/>
          <c:order val="7"/>
          <c:tx>
            <c:strRef>
              <c:f>'WARM RESULTS 805'!$AV$15</c:f>
              <c:strCache>
                <c:ptCount val="1"/>
                <c:pt idx="0">
                  <c:v>#REF!</c:v>
                </c:pt>
              </c:strCache>
            </c:strRef>
          </c:tx>
          <c:spPr>
            <a:solidFill>
              <a:schemeClr val="tx1">
                <a:lumMod val="75000"/>
                <a:lumOff val="25000"/>
              </a:schemeClr>
            </a:solidFill>
            <a:ln>
              <a:noFill/>
            </a:ln>
            <a:effectLst/>
          </c:spPr>
          <c:invertIfNegative val="0"/>
          <c:dLbls>
            <c:dLbl>
              <c:idx val="1"/>
              <c:delete val="1"/>
              <c:extLst>
                <c:ext xmlns:c15="http://schemas.microsoft.com/office/drawing/2012/chart" uri="{CE6537A1-D6FC-4f65-9D91-7224C49458BB}"/>
                <c:ext xmlns:c16="http://schemas.microsoft.com/office/drawing/2014/chart" uri="{C3380CC4-5D6E-409C-BE32-E72D297353CC}">
                  <c16:uniqueId val="{00000010-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805'!$AY$15:$AZ$15</c:f>
              <c:numCache>
                <c:formatCode>0.0</c:formatCode>
                <c:ptCount val="2"/>
                <c:pt idx="0">
                  <c:v>0</c:v>
                </c:pt>
              </c:numCache>
            </c:numRef>
          </c:val>
          <c:extLst>
            <c:ext xmlns:c16="http://schemas.microsoft.com/office/drawing/2014/chart" uri="{C3380CC4-5D6E-409C-BE32-E72D297353CC}">
              <c16:uniqueId val="{00000011-9F25-4EAF-B4D0-E1EC7566B131}"/>
            </c:ext>
          </c:extLst>
        </c:ser>
        <c:ser>
          <c:idx val="7"/>
          <c:order val="8"/>
          <c:tx>
            <c:strRef>
              <c:f>'WARM RESULTS 805'!$AV$16</c:f>
              <c:strCache>
                <c:ptCount val="1"/>
                <c:pt idx="0">
                  <c:v>#REF!</c:v>
                </c:pt>
              </c:strCache>
            </c:strRef>
          </c:tx>
          <c:spPr>
            <a:solidFill>
              <a:schemeClr val="tx1">
                <a:lumMod val="50000"/>
                <a:lumOff val="50000"/>
              </a:schemeClr>
            </a:solidFill>
            <a:ln>
              <a:noFill/>
            </a:ln>
            <a:effectLst/>
          </c:spPr>
          <c:invertIfNegative val="0"/>
          <c:dLbls>
            <c:dLbl>
              <c:idx val="0"/>
              <c:spPr>
                <a:noFill/>
                <a:ln w="25400">
                  <a:noFill/>
                </a:ln>
                <a:effectLst/>
              </c:spPr>
              <c:txPr>
                <a:bodyPr rot="0" spcFirstLastPara="1" vertOverflow="ellipsis" vert="horz" wrap="square" anchor="ctr" anchorCtr="1"/>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6="http://schemas.microsoft.com/office/drawing/2014/chart" uri="{C3380CC4-5D6E-409C-BE32-E72D297353CC}">
                  <c16:uniqueId val="{00000012-9F25-4EAF-B4D0-E1EC7566B131}"/>
                </c:ext>
              </c:extLst>
            </c:dLbl>
            <c:dLbl>
              <c:idx val="1"/>
              <c:delete val="1"/>
              <c:extLst>
                <c:ext xmlns:c15="http://schemas.microsoft.com/office/drawing/2012/chart" uri="{CE6537A1-D6FC-4f65-9D91-7224C49458BB}"/>
                <c:ext xmlns:c16="http://schemas.microsoft.com/office/drawing/2014/chart" uri="{C3380CC4-5D6E-409C-BE32-E72D297353CC}">
                  <c16:uniqueId val="{00000013-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accent2">
                        <a:lumMod val="20000"/>
                        <a:lumOff val="80000"/>
                      </a:schemeClr>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805'!$AY$16:$AZ$16</c:f>
              <c:numCache>
                <c:formatCode>0.0</c:formatCode>
                <c:ptCount val="2"/>
                <c:pt idx="0">
                  <c:v>0</c:v>
                </c:pt>
              </c:numCache>
            </c:numRef>
          </c:val>
          <c:extLst>
            <c:ext xmlns:c16="http://schemas.microsoft.com/office/drawing/2014/chart" uri="{C3380CC4-5D6E-409C-BE32-E72D297353CC}">
              <c16:uniqueId val="{00000014-9F25-4EAF-B4D0-E1EC7566B131}"/>
            </c:ext>
          </c:extLst>
        </c:ser>
        <c:ser>
          <c:idx val="9"/>
          <c:order val="9"/>
          <c:tx>
            <c:strRef>
              <c:f>'WARM RESULTS 805'!$AV$17</c:f>
              <c:strCache>
                <c:ptCount val="1"/>
                <c:pt idx="0">
                  <c:v>#REF!</c:v>
                </c:pt>
              </c:strCache>
            </c:strRef>
          </c:tx>
          <c:spPr>
            <a:solidFill>
              <a:srgbClr val="FDEADA"/>
            </a:solidFill>
            <a:ln>
              <a:noFill/>
            </a:ln>
            <a:effectLst/>
          </c:spPr>
          <c:invertIfNegative val="0"/>
          <c:dLbls>
            <c:dLbl>
              <c:idx val="0"/>
              <c:delete val="1"/>
              <c:extLst>
                <c:ext xmlns:c15="http://schemas.microsoft.com/office/drawing/2012/chart" uri="{CE6537A1-D6FC-4f65-9D91-7224C49458BB}"/>
                <c:ext xmlns:c16="http://schemas.microsoft.com/office/drawing/2014/chart" uri="{C3380CC4-5D6E-409C-BE32-E72D297353CC}">
                  <c16:uniqueId val="{00000015-9F25-4EAF-B4D0-E1EC7566B131}"/>
                </c:ext>
              </c:extLst>
            </c:dLbl>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805'!$AY$17:$AZ$17</c:f>
              <c:numCache>
                <c:formatCode>0.0</c:formatCode>
                <c:ptCount val="2"/>
                <c:pt idx="1">
                  <c:v>0</c:v>
                </c:pt>
              </c:numCache>
            </c:numRef>
          </c:val>
          <c:extLst>
            <c:ext xmlns:c16="http://schemas.microsoft.com/office/drawing/2014/chart" uri="{C3380CC4-5D6E-409C-BE32-E72D297353CC}">
              <c16:uniqueId val="{00000016-9F25-4EAF-B4D0-E1EC7566B131}"/>
            </c:ext>
          </c:extLst>
        </c:ser>
        <c:ser>
          <c:idx val="8"/>
          <c:order val="10"/>
          <c:tx>
            <c:strRef>
              <c:f>'WARM RESULTS 805'!$AV$18</c:f>
              <c:strCache>
                <c:ptCount val="1"/>
                <c:pt idx="0">
                  <c:v>#REF!</c:v>
                </c:pt>
              </c:strCache>
            </c:strRef>
          </c:tx>
          <c:spPr>
            <a:solidFill>
              <a:srgbClr val="FAC090"/>
            </a:solidFill>
            <a:ln>
              <a:noFill/>
            </a:ln>
            <a:effectLst/>
          </c:spPr>
          <c:invertIfNegative val="0"/>
          <c:dLbls>
            <c:dLbl>
              <c:idx val="1"/>
              <c:spPr>
                <a:noFill/>
                <a:ln w="25400">
                  <a:noFill/>
                </a:ln>
                <a:effectLst/>
              </c:spPr>
              <c:txPr>
                <a:bodyPr rot="0" spcFirstLastPara="1" vertOverflow="ellipsis" vert="horz" wrap="square" anchor="ctr" anchorCtr="1"/>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17-9F25-4EAF-B4D0-E1EC7566B131}"/>
                </c:ext>
              </c:extLst>
            </c:dLbl>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0"/>
            <c:showCatName val="0"/>
            <c:showSerName val="0"/>
            <c:showPercent val="0"/>
            <c:showBubbleSize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805'!$AY$18:$AZ$18</c:f>
              <c:numCache>
                <c:formatCode>0.0</c:formatCode>
                <c:ptCount val="2"/>
                <c:pt idx="1">
                  <c:v>0</c:v>
                </c:pt>
              </c:numCache>
            </c:numRef>
          </c:val>
          <c:extLst>
            <c:ext xmlns:c16="http://schemas.microsoft.com/office/drawing/2014/chart" uri="{C3380CC4-5D6E-409C-BE32-E72D297353CC}">
              <c16:uniqueId val="{00000018-9F25-4EAF-B4D0-E1EC7566B131}"/>
            </c:ext>
          </c:extLst>
        </c:ser>
        <c:ser>
          <c:idx val="10"/>
          <c:order val="11"/>
          <c:tx>
            <c:strRef>
              <c:f>'WARM RESULTS 805'!$AV$19</c:f>
              <c:strCache>
                <c:ptCount val="1"/>
                <c:pt idx="0">
                  <c:v>#REF!</c:v>
                </c:pt>
              </c:strCache>
            </c:strRef>
          </c:tx>
          <c:spPr>
            <a:solidFill>
              <a:srgbClr val="F79646"/>
            </a:solidFill>
            <a:ln>
              <a:noFill/>
            </a:ln>
            <a:effectLst/>
          </c:spPr>
          <c:invertIfNegative val="0"/>
          <c:dLbls>
            <c:dLbl>
              <c:idx val="0"/>
              <c:delete val="1"/>
              <c:extLst>
                <c:ext xmlns:c15="http://schemas.microsoft.com/office/drawing/2012/chart" uri="{CE6537A1-D6FC-4f65-9D91-7224C49458BB}"/>
                <c:ext xmlns:c16="http://schemas.microsoft.com/office/drawing/2014/chart" uri="{C3380CC4-5D6E-409C-BE32-E72D297353CC}">
                  <c16:uniqueId val="{00000019-9F25-4EAF-B4D0-E1EC7566B131}"/>
                </c:ext>
              </c:extLst>
            </c:dLbl>
            <c:numFmt formatCode="0;\-0;;" sourceLinked="0"/>
            <c:spPr>
              <a:noFill/>
              <a:ln w="25400">
                <a:noFill/>
              </a:ln>
              <a:effectLst/>
            </c:spPr>
            <c:txPr>
              <a:bodyPr rot="0" spcFirstLastPara="1" vertOverflow="ellipsis" vert="horz" wrap="square" lIns="38100" tIns="19050" rIns="38100" bIns="19050" anchor="ctr" anchorCtr="1">
                <a:spAutoFit/>
              </a:bodyPr>
              <a:lstStyle/>
              <a:p>
                <a:pPr>
                  <a:defRPr sz="800" b="0" i="0" u="none" strike="noStrike" kern="1200" baseline="0">
                    <a:solidFill>
                      <a:srgbClr val="000000"/>
                    </a:solidFill>
                    <a:latin typeface="Century Gothic" panose="020B0502020202020204" pitchFamily="34" charset="0"/>
                    <a:ea typeface="Arial"/>
                    <a:cs typeface="Arial"/>
                  </a:defRPr>
                </a:pPr>
                <a:endParaRPr lang="en-US"/>
              </a:p>
            </c:txPr>
            <c:showLegendKey val="0"/>
            <c:showVal val="1"/>
            <c:showCatName val="0"/>
            <c:showSerName val="1"/>
            <c:showPercent val="0"/>
            <c:showBubbleSize val="0"/>
            <c:showLeaderLines val="0"/>
            <c:extLst>
              <c:ext xmlns:c15="http://schemas.microsoft.com/office/drawing/2012/chart" uri="{CE6537A1-D6FC-4f65-9D91-7224C49458BB}">
                <c15:showLeaderLines val="0"/>
              </c:ext>
            </c:extLst>
          </c:dLbls>
          <c:cat>
            <c:strRef>
              <c:f>'WARM RESULTS 805'!$AA$5:$AB$5</c:f>
              <c:strCache>
                <c:ptCount val="2"/>
                <c:pt idx="0">
                  <c:v>Losses</c:v>
                </c:pt>
                <c:pt idx="1">
                  <c:v>Gains</c:v>
                </c:pt>
              </c:strCache>
            </c:strRef>
          </c:cat>
          <c:val>
            <c:numRef>
              <c:f>'WARM RESULTS 805'!$AY$19:$AZ$19</c:f>
              <c:numCache>
                <c:formatCode>0.0</c:formatCode>
                <c:ptCount val="2"/>
                <c:pt idx="1">
                  <c:v>0</c:v>
                </c:pt>
              </c:numCache>
            </c:numRef>
          </c:val>
          <c:extLst>
            <c:ext xmlns:c16="http://schemas.microsoft.com/office/drawing/2014/chart" uri="{C3380CC4-5D6E-409C-BE32-E72D297353CC}">
              <c16:uniqueId val="{0000001A-9F25-4EAF-B4D0-E1EC7566B131}"/>
            </c:ext>
          </c:extLst>
        </c:ser>
        <c:dLbls>
          <c:showLegendKey val="0"/>
          <c:showVal val="0"/>
          <c:showCatName val="0"/>
          <c:showSerName val="0"/>
          <c:showPercent val="0"/>
          <c:showBubbleSize val="0"/>
        </c:dLbls>
        <c:gapWidth val="50"/>
        <c:overlap val="100"/>
        <c:axId val="276401216"/>
        <c:axId val="276400824"/>
      </c:barChart>
      <c:catAx>
        <c:axId val="276401216"/>
        <c:scaling>
          <c:orientation val="minMax"/>
        </c:scaling>
        <c:delete val="0"/>
        <c:axPos val="b"/>
        <c:numFmt formatCode="General" sourceLinked="1"/>
        <c:majorTickMark val="out"/>
        <c:minorTickMark val="none"/>
        <c:tickLblPos val="nextTo"/>
        <c:spPr>
          <a:noFill/>
          <a:ln w="3175" cap="flat" cmpd="sng" algn="ctr">
            <a:solidFill>
              <a:srgbClr val="000000"/>
            </a:solidFill>
            <a:prstDash val="solid"/>
            <a:round/>
          </a:ln>
          <a:effectLst/>
        </c:spPr>
        <c:txPr>
          <a:bodyPr rot="0" spcFirstLastPara="1" vertOverflow="ellipsis" wrap="square" anchor="ctr" anchorCtr="1"/>
          <a:lstStyle/>
          <a:p>
            <a:pPr>
              <a:defRPr sz="900" b="1" i="0" u="none" strike="noStrike" kern="1200" cap="all" baseline="0">
                <a:solidFill>
                  <a:srgbClr val="4D4C4C"/>
                </a:solidFill>
                <a:latin typeface="Century Gothic"/>
                <a:ea typeface="Century Gothic"/>
                <a:cs typeface="Century Gothic"/>
              </a:defRPr>
            </a:pPr>
            <a:endParaRPr lang="en-US"/>
          </a:p>
        </c:txPr>
        <c:crossAx val="276400824"/>
        <c:crosses val="autoZero"/>
        <c:auto val="1"/>
        <c:lblAlgn val="ctr"/>
        <c:lblOffset val="100"/>
        <c:tickLblSkip val="1"/>
        <c:tickMarkSkip val="1"/>
        <c:noMultiLvlLbl val="0"/>
      </c:catAx>
      <c:valAx>
        <c:axId val="276400824"/>
        <c:scaling>
          <c:orientation val="minMax"/>
        </c:scaling>
        <c:delete val="0"/>
        <c:axPos val="l"/>
        <c:majorGridlines>
          <c:spPr>
            <a:ln w="3175" cap="flat" cmpd="sng" algn="ctr">
              <a:solidFill>
                <a:srgbClr val="C0C0C0"/>
              </a:solidFill>
              <a:prstDash val="solid"/>
              <a:round/>
            </a:ln>
            <a:effectLst/>
          </c:spPr>
        </c:majorGridlines>
        <c:title>
          <c:tx>
            <c:rich>
              <a:bodyPr rot="-5400000" spcFirstLastPara="1" vertOverflow="ellipsis" vert="horz" wrap="square" anchor="ctr" anchorCtr="1"/>
              <a:lstStyle/>
              <a:p>
                <a:pPr>
                  <a:defRPr sz="875" b="1" i="0" u="none" strike="noStrike" kern="1200" baseline="0">
                    <a:solidFill>
                      <a:srgbClr val="4D4C4C"/>
                    </a:solidFill>
                    <a:latin typeface="Arial"/>
                    <a:ea typeface="Arial"/>
                    <a:cs typeface="Arial"/>
                  </a:defRPr>
                </a:pPr>
                <a:r>
                  <a:rPr lang="en-GB" sz="900">
                    <a:solidFill>
                      <a:srgbClr val="4D4C4C"/>
                    </a:solidFill>
                  </a:rPr>
                  <a:t>W/m</a:t>
                </a:r>
                <a:r>
                  <a:rPr lang="en-GB" sz="900" baseline="30000">
                    <a:solidFill>
                      <a:srgbClr val="4D4C4C"/>
                    </a:solidFill>
                  </a:rPr>
                  <a:t>2</a:t>
                </a:r>
              </a:p>
            </c:rich>
          </c:tx>
          <c:layout>
            <c:manualLayout>
              <c:xMode val="edge"/>
              <c:yMode val="edge"/>
              <c:x val="2.678815756549701E-2"/>
              <c:y val="0.43701386592985886"/>
            </c:manualLayout>
          </c:layout>
          <c:overlay val="0"/>
          <c:spPr>
            <a:noFill/>
            <a:ln w="25400">
              <a:noFill/>
            </a:ln>
            <a:effectLst/>
          </c:spPr>
          <c:txPr>
            <a:bodyPr rot="-5400000" spcFirstLastPara="1" vertOverflow="ellipsis" vert="horz" wrap="square" anchor="ctr" anchorCtr="1"/>
            <a:lstStyle/>
            <a:p>
              <a:pPr>
                <a:defRPr sz="875" b="1" i="0" u="none" strike="noStrike" kern="1200" baseline="0">
                  <a:solidFill>
                    <a:srgbClr val="4D4C4C"/>
                  </a:solidFill>
                  <a:latin typeface="Arial"/>
                  <a:ea typeface="Arial"/>
                  <a:cs typeface="Arial"/>
                </a:defRPr>
              </a:pPr>
              <a:endParaRPr lang="en-US"/>
            </a:p>
          </c:txPr>
        </c:title>
        <c:numFmt formatCode="0" sourceLinked="0"/>
        <c:majorTickMark val="out"/>
        <c:minorTickMark val="out"/>
        <c:tickLblPos val="nextTo"/>
        <c:spPr>
          <a:noFill/>
          <a:ln w="3175" cap="flat" cmpd="sng" algn="ctr">
            <a:solidFill>
              <a:srgbClr val="000000"/>
            </a:solidFill>
            <a:prstDash val="solid"/>
            <a:round/>
          </a:ln>
          <a:effectLst/>
        </c:spPr>
        <c:txPr>
          <a:bodyPr rot="0" spcFirstLastPara="1" vertOverflow="ellipsis" wrap="square" anchor="ctr" anchorCtr="1"/>
          <a:lstStyle/>
          <a:p>
            <a:pPr>
              <a:defRPr sz="1000" b="0" i="0" u="none" strike="noStrike" kern="1200" baseline="0">
                <a:solidFill>
                  <a:srgbClr val="000000"/>
                </a:solidFill>
                <a:latin typeface="Arial"/>
                <a:ea typeface="Arial"/>
                <a:cs typeface="Arial"/>
              </a:defRPr>
            </a:pPr>
            <a:endParaRPr lang="en-US"/>
          </a:p>
        </c:txPr>
        <c:crossAx val="276401216"/>
        <c:crosses val="autoZero"/>
        <c:crossBetween val="between"/>
        <c:minorUnit val="1"/>
      </c:valAx>
      <c:spPr>
        <a:solidFill>
          <a:srgbClr val="FFFFFF"/>
        </a:solidFill>
        <a:ln w="12700">
          <a:solidFill>
            <a:srgbClr val="808080"/>
          </a:solidFill>
          <a:prstDash val="solid"/>
        </a:ln>
        <a:effectLst/>
      </c:spPr>
    </c:plotArea>
    <c:plotVisOnly val="1"/>
    <c:dispBlanksAs val="gap"/>
    <c:showDLblsOverMax val="0"/>
  </c:chart>
  <c:spPr>
    <a:noFill/>
    <a:ln w="9525" cap="flat" cmpd="sng" algn="ctr">
      <a:noFill/>
      <a:prstDash val="solid"/>
      <a:round/>
    </a:ln>
    <a:effectLst/>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all" spc="0" baseline="0">
                <a:solidFill>
                  <a:srgbClr val="4D4C4C"/>
                </a:solidFill>
                <a:latin typeface="Century Gothic" panose="020B0502020202020204" pitchFamily="34" charset="0"/>
                <a:ea typeface="+mn-ea"/>
                <a:cs typeface="+mn-cs"/>
              </a:defRPr>
            </a:pPr>
            <a:r>
              <a:rPr lang="en-US" sz="1500" b="1" cap="all" baseline="0">
                <a:solidFill>
                  <a:srgbClr val="4D4C4C"/>
                </a:solidFill>
                <a:latin typeface="Century Gothic" panose="020B0502020202020204" pitchFamily="34" charset="0"/>
              </a:rPr>
              <a:t>SUMMER COMFORT SCENARIOS</a:t>
            </a:r>
          </a:p>
        </c:rich>
      </c:tx>
      <c:overlay val="0"/>
      <c:spPr>
        <a:noFill/>
        <a:ln>
          <a:noFill/>
        </a:ln>
        <a:effectLst/>
      </c:spPr>
      <c:txPr>
        <a:bodyPr rot="0" spcFirstLastPara="1" vertOverflow="ellipsis" vert="horz" wrap="square" anchor="ctr" anchorCtr="1"/>
        <a:lstStyle/>
        <a:p>
          <a:pPr>
            <a:defRPr sz="1400" b="1" i="0" u="none" strike="noStrike" kern="1200" cap="all" spc="0" baseline="0">
              <a:solidFill>
                <a:srgbClr val="4D4C4C"/>
              </a:solidFill>
              <a:latin typeface="Century Gothic" panose="020B0502020202020204" pitchFamily="34" charset="0"/>
              <a:ea typeface="+mn-ea"/>
              <a:cs typeface="+mn-cs"/>
            </a:defRPr>
          </a:pPr>
          <a:endParaRPr lang="en-US"/>
        </a:p>
      </c:txPr>
    </c:title>
    <c:autoTitleDeleted val="0"/>
    <c:plotArea>
      <c:layout/>
      <c:barChart>
        <c:barDir val="col"/>
        <c:grouping val="clustered"/>
        <c:varyColors val="0"/>
        <c:ser>
          <c:idx val="0"/>
          <c:order val="0"/>
          <c:tx>
            <c:v>Overheating rate</c:v>
          </c:tx>
          <c:spPr>
            <a:solidFill>
              <a:srgbClr val="822025"/>
            </a:solidFill>
            <a:ln>
              <a:solidFill>
                <a:schemeClr val="accent2">
                  <a:lumMod val="75000"/>
                </a:schemeClr>
              </a:solidFill>
            </a:ln>
            <a:effectLst/>
          </c:spPr>
          <c:invertIfNegative val="0"/>
          <c:cat>
            <c:numRef>
              <c:f>'WARM RESULTS 805'!$BE$158:$BE$164</c:f>
              <c:numCache>
                <c:formatCode>0</c:formatCode>
                <c:ptCount val="7"/>
                <c:pt idx="0">
                  <c:v>0</c:v>
                </c:pt>
                <c:pt idx="1">
                  <c:v>0</c:v>
                </c:pt>
                <c:pt idx="2">
                  <c:v>0</c:v>
                </c:pt>
                <c:pt idx="3">
                  <c:v>0</c:v>
                </c:pt>
                <c:pt idx="4">
                  <c:v>0</c:v>
                </c:pt>
                <c:pt idx="5">
                  <c:v>0</c:v>
                </c:pt>
                <c:pt idx="6">
                  <c:v>0</c:v>
                </c:pt>
              </c:numCache>
            </c:numRef>
          </c:cat>
          <c:val>
            <c:numRef>
              <c:f>'WARM RESULTS 805'!$BE$165:$BE$171</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D03-4482-89A7-0D1FF14BB732}"/>
            </c:ext>
          </c:extLst>
        </c:ser>
        <c:dLbls>
          <c:showLegendKey val="0"/>
          <c:showVal val="0"/>
          <c:showCatName val="0"/>
          <c:showSerName val="0"/>
          <c:showPercent val="0"/>
          <c:showBubbleSize val="0"/>
        </c:dLbls>
        <c:gapWidth val="219"/>
        <c:overlap val="-27"/>
        <c:axId val="945454704"/>
        <c:axId val="945459984"/>
      </c:barChart>
      <c:catAx>
        <c:axId val="945454704"/>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cap="all" baseline="0">
                <a:solidFill>
                  <a:srgbClr val="4D4C4C"/>
                </a:solidFill>
                <a:latin typeface="Century Gothic" panose="020B0502020202020204" pitchFamily="34" charset="0"/>
                <a:ea typeface="+mn-ea"/>
                <a:cs typeface="+mn-cs"/>
              </a:defRPr>
            </a:pPr>
            <a:endParaRPr lang="en-US"/>
          </a:p>
        </c:txPr>
        <c:crossAx val="945459984"/>
        <c:crosses val="autoZero"/>
        <c:auto val="1"/>
        <c:lblAlgn val="ctr"/>
        <c:lblOffset val="100"/>
        <c:noMultiLvlLbl val="0"/>
      </c:catAx>
      <c:valAx>
        <c:axId val="945459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rgbClr val="4D4C4C"/>
                    </a:solidFill>
                    <a:latin typeface="+mn-lt"/>
                    <a:ea typeface="+mn-ea"/>
                    <a:cs typeface="+mn-cs"/>
                  </a:defRPr>
                </a:pPr>
                <a:r>
                  <a:rPr lang="en-GB" sz="900" b="1">
                    <a:solidFill>
                      <a:srgbClr val="4D4C4C"/>
                    </a:solidFill>
                    <a:latin typeface="Century Gothic" panose="020B0502020202020204" pitchFamily="34" charset="0"/>
                  </a:rPr>
                  <a:t>OVERHEATING RATE </a:t>
                </a:r>
              </a:p>
              <a:p>
                <a:pPr>
                  <a:defRPr>
                    <a:solidFill>
                      <a:srgbClr val="4D4C4C"/>
                    </a:solidFill>
                  </a:defRPr>
                </a:pPr>
                <a:r>
                  <a:rPr lang="en-GB" sz="900" b="1">
                    <a:solidFill>
                      <a:srgbClr val="4D4C4C"/>
                    </a:solidFill>
                    <a:latin typeface="Century Gothic" panose="020B0502020202020204" pitchFamily="34" charset="0"/>
                  </a:rPr>
                  <a:t>TIME OVER 25 </a:t>
                </a:r>
                <a:r>
                  <a:rPr lang="en-GB" sz="900" b="1" baseline="30000">
                    <a:solidFill>
                      <a:srgbClr val="4D4C4C"/>
                    </a:solidFill>
                    <a:latin typeface="Century Gothic" panose="020B0502020202020204" pitchFamily="34" charset="0"/>
                  </a:rPr>
                  <a:t>o</a:t>
                </a:r>
                <a:r>
                  <a:rPr lang="en-GB" sz="900" b="1">
                    <a:solidFill>
                      <a:srgbClr val="4D4C4C"/>
                    </a:solidFill>
                    <a:latin typeface="Century Gothic" panose="020B0502020202020204" pitchFamily="34" charset="0"/>
                  </a:rPr>
                  <a:t>C</a:t>
                </a:r>
              </a:p>
            </c:rich>
          </c:tx>
          <c:overlay val="0"/>
          <c:spPr>
            <a:noFill/>
            <a:ln>
              <a:noFill/>
            </a:ln>
            <a:effectLst/>
          </c:spPr>
          <c:txPr>
            <a:bodyPr rot="-5400000" spcFirstLastPara="1" vertOverflow="ellipsis" vert="horz" wrap="square" anchor="ctr" anchorCtr="1"/>
            <a:lstStyle/>
            <a:p>
              <a:pPr>
                <a:defRPr sz="1000" b="0" i="0" u="none" strike="noStrike" kern="1200" baseline="0">
                  <a:solidFill>
                    <a:srgbClr val="4D4C4C"/>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545470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4D4C4C"/>
                </a:solidFill>
                <a:latin typeface="+mn-lt"/>
                <a:ea typeface="+mn-ea"/>
                <a:cs typeface="+mn-cs"/>
              </a:defRPr>
            </a:pPr>
            <a:r>
              <a:rPr lang="en-US" sz="1500" b="1" baseline="0">
                <a:solidFill>
                  <a:srgbClr val="4D4C4C"/>
                </a:solidFill>
                <a:latin typeface="Century Gothic" panose="020B0502020202020204" pitchFamily="34" charset="0"/>
              </a:rPr>
              <a:t>PER DEMAND BREAKDOWN</a:t>
            </a:r>
            <a:endParaRPr lang="en-US" sz="1500" b="1">
              <a:solidFill>
                <a:srgbClr val="4D4C4C"/>
              </a:solidFill>
              <a:latin typeface="Century Gothic" panose="020B0502020202020204" pitchFamily="34" charset="0"/>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4D4C4C"/>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2">
                <a:lumMod val="75000"/>
              </a:schemeClr>
            </a:solidFill>
            <a:ln w="12700">
              <a:noFill/>
            </a:ln>
            <a:effectLst/>
          </c:spPr>
          <c:invertIfNegative val="0"/>
          <c:cat>
            <c:strRef>
              <c:f>'WARM RESULTS 805'!$BB$8:$BB$15</c:f>
              <c:strCache>
                <c:ptCount val="8"/>
                <c:pt idx="0">
                  <c:v>Heating</c:v>
                </c:pt>
                <c:pt idx="1">
                  <c:v>Cooling/dehum.</c:v>
                </c:pt>
                <c:pt idx="2">
                  <c:v>DHW</c:v>
                </c:pt>
                <c:pt idx="3">
                  <c:v>Auxiliary Electricity</c:v>
                </c:pt>
                <c:pt idx="4">
                  <c:v>Kitchen</c:v>
                </c:pt>
                <c:pt idx="5">
                  <c:v>Electrical devices</c:v>
                </c:pt>
                <c:pt idx="6">
                  <c:v>Lighting</c:v>
                </c:pt>
                <c:pt idx="7">
                  <c:v>#REF!</c:v>
                </c:pt>
              </c:strCache>
            </c:strRef>
          </c:cat>
          <c:val>
            <c:numRef>
              <c:f>'WARM RESULTS 805'!$BD$8:$BD$15</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1937-4C9D-BB9C-A33B315273D0}"/>
            </c:ext>
          </c:extLst>
        </c:ser>
        <c:dLbls>
          <c:showLegendKey val="0"/>
          <c:showVal val="0"/>
          <c:showCatName val="0"/>
          <c:showSerName val="0"/>
          <c:showPercent val="0"/>
          <c:showBubbleSize val="0"/>
        </c:dLbls>
        <c:gapWidth val="219"/>
        <c:overlap val="-27"/>
        <c:axId val="945381744"/>
        <c:axId val="945377904"/>
      </c:barChart>
      <c:catAx>
        <c:axId val="945381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cap="all" baseline="0">
                <a:solidFill>
                  <a:srgbClr val="4D4C4C"/>
                </a:solidFill>
                <a:latin typeface="Century Gothic" panose="020B0502020202020204" pitchFamily="34" charset="0"/>
                <a:ea typeface="+mn-ea"/>
                <a:cs typeface="+mn-cs"/>
              </a:defRPr>
            </a:pPr>
            <a:endParaRPr lang="en-US"/>
          </a:p>
        </c:txPr>
        <c:crossAx val="945377904"/>
        <c:crosses val="autoZero"/>
        <c:auto val="1"/>
        <c:lblAlgn val="ctr"/>
        <c:lblOffset val="100"/>
        <c:noMultiLvlLbl val="0"/>
      </c:catAx>
      <c:valAx>
        <c:axId val="9453779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rgbClr val="4D4C4C"/>
                    </a:solidFill>
                    <a:latin typeface="+mn-lt"/>
                    <a:ea typeface="+mn-ea"/>
                    <a:cs typeface="+mn-cs"/>
                  </a:defRPr>
                </a:pPr>
                <a:r>
                  <a:rPr lang="en-GB" sz="900" b="1">
                    <a:solidFill>
                      <a:srgbClr val="4D4C4C"/>
                    </a:solidFill>
                    <a:latin typeface="Century Gothic" panose="020B0502020202020204" pitchFamily="34" charset="0"/>
                  </a:rPr>
                  <a:t>PER DEMAND IN kWh/(m</a:t>
                </a:r>
                <a:r>
                  <a:rPr lang="en-GB" sz="900" b="1" baseline="30000">
                    <a:solidFill>
                      <a:srgbClr val="4D4C4C"/>
                    </a:solidFill>
                    <a:latin typeface="Century Gothic" panose="020B0502020202020204" pitchFamily="34" charset="0"/>
                  </a:rPr>
                  <a:t>2</a:t>
                </a:r>
                <a:r>
                  <a:rPr lang="en-GB" sz="900" b="1" baseline="-25000">
                    <a:solidFill>
                      <a:srgbClr val="4D4C4C"/>
                    </a:solidFill>
                    <a:latin typeface="Century Gothic" panose="020B0502020202020204" pitchFamily="34" charset="0"/>
                  </a:rPr>
                  <a:t>TFA</a:t>
                </a:r>
                <a:r>
                  <a:rPr lang="en-GB" sz="900" b="1">
                    <a:solidFill>
                      <a:srgbClr val="4D4C4C"/>
                    </a:solidFill>
                    <a:latin typeface="Century Gothic" panose="020B0502020202020204" pitchFamily="34" charset="0"/>
                  </a:rPr>
                  <a:t>.a)</a:t>
                </a:r>
              </a:p>
            </c:rich>
          </c:tx>
          <c:overlay val="0"/>
          <c:spPr>
            <a:noFill/>
            <a:ln>
              <a:noFill/>
            </a:ln>
            <a:effectLst/>
          </c:spPr>
          <c:txPr>
            <a:bodyPr rot="-5400000" spcFirstLastPara="1" vertOverflow="ellipsis" vert="horz" wrap="square" anchor="ctr" anchorCtr="1"/>
            <a:lstStyle/>
            <a:p>
              <a:pPr>
                <a:defRPr sz="1000" b="0" i="0" u="none" strike="noStrike" kern="1200" baseline="0">
                  <a:solidFill>
                    <a:srgbClr val="4D4C4C"/>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538174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5">
  <a:schemeClr val="accent2"/>
</cs:colorStyle>
</file>

<file path=xl/charts/colors2.xml><?xml version="1.0" encoding="utf-8"?>
<cs:colorStyle xmlns:cs="http://schemas.microsoft.com/office/drawing/2012/chartStyle" xmlns:a="http://schemas.openxmlformats.org/drawingml/2006/main" meth="withinLinear" id="15">
  <a:schemeClr val="accent2"/>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 id="15">
  <a:schemeClr val="accent2"/>
</cs:colorStyle>
</file>

<file path=xl/charts/colors5.xml><?xml version="1.0" encoding="utf-8"?>
<cs:colorStyle xmlns:cs="http://schemas.microsoft.com/office/drawing/2012/chartStyle" xmlns:a="http://schemas.openxmlformats.org/drawingml/2006/main" meth="withinLinear" id="15">
  <a:schemeClr val="accent2"/>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25</xdr:col>
      <xdr:colOff>1236</xdr:colOff>
      <xdr:row>19</xdr:row>
      <xdr:rowOff>152611</xdr:rowOff>
    </xdr:from>
    <xdr:to>
      <xdr:col>30</xdr:col>
      <xdr:colOff>403761</xdr:colOff>
      <xdr:row>45</xdr:row>
      <xdr:rowOff>35719</xdr:rowOff>
    </xdr:to>
    <xdr:graphicFrame macro="">
      <xdr:nvGraphicFramePr>
        <xdr:cNvPr id="2" name="Chart 1">
          <a:extLst>
            <a:ext uri="{FF2B5EF4-FFF2-40B4-BE49-F238E27FC236}">
              <a16:creationId xmlns:a16="http://schemas.microsoft.com/office/drawing/2014/main" id="{B359E24A-93EF-4825-A16C-BAA2AC685D5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33</xdr:col>
      <xdr:colOff>571500</xdr:colOff>
      <xdr:row>0</xdr:row>
      <xdr:rowOff>84604</xdr:rowOff>
    </xdr:from>
    <xdr:to>
      <xdr:col>36</xdr:col>
      <xdr:colOff>379320</xdr:colOff>
      <xdr:row>2</xdr:row>
      <xdr:rowOff>95249</xdr:rowOff>
    </xdr:to>
    <xdr:sp macro="" textlink="">
      <xdr:nvSpPr>
        <xdr:cNvPr id="3" name="Text Box 9">
          <a:extLst>
            <a:ext uri="{FF2B5EF4-FFF2-40B4-BE49-F238E27FC236}">
              <a16:creationId xmlns:a16="http://schemas.microsoft.com/office/drawing/2014/main" id="{C9320736-5FD9-40A4-AA21-EF141C31F4A0}"/>
            </a:ext>
          </a:extLst>
        </xdr:cNvPr>
        <xdr:cNvSpPr txBox="1">
          <a:spLocks noChangeArrowheads="1"/>
        </xdr:cNvSpPr>
      </xdr:nvSpPr>
      <xdr:spPr bwMode="auto">
        <a:xfrm>
          <a:off x="21316950" y="86509"/>
          <a:ext cx="1693770" cy="35545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lgn="in">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CCCCCC"/>
                </a:outerShdw>
              </a:effectLst>
            </a14:hiddenEffects>
          </a:ext>
        </a:extLst>
      </xdr:spPr>
      <xdr:txBody>
        <a:bodyPr vertOverflow="clip" wrap="square" lIns="36576" tIns="36576" rIns="36576" bIns="36576" anchor="t" upright="1"/>
        <a:lstStyle/>
        <a:p>
          <a:pPr algn="r" rtl="0">
            <a:lnSpc>
              <a:spcPts val="700"/>
            </a:lnSpc>
            <a:defRPr sz="1000"/>
          </a:pPr>
          <a:r>
            <a:rPr lang="en-GB" sz="700" b="0" i="0" u="none" strike="noStrike" baseline="0">
              <a:solidFill>
                <a:srgbClr val="C0C0C0"/>
              </a:solidFill>
              <a:latin typeface="Century Gothic"/>
            </a:rPr>
            <a:t>John Trinick - WARM</a:t>
          </a:r>
        </a:p>
        <a:p>
          <a:pPr algn="r" rtl="0">
            <a:lnSpc>
              <a:spcPts val="600"/>
            </a:lnSpc>
            <a:defRPr sz="1000"/>
          </a:pPr>
          <a:r>
            <a:rPr lang="en-GB" sz="700" b="0" i="0" u="none" strike="noStrike" baseline="0">
              <a:solidFill>
                <a:srgbClr val="C0C0C0"/>
              </a:solidFill>
              <a:latin typeface="Century Gothic"/>
            </a:rPr>
            <a:t>Peter Warm - WARM</a:t>
          </a:r>
        </a:p>
        <a:p>
          <a:pPr algn="r" rtl="0">
            <a:lnSpc>
              <a:spcPts val="600"/>
            </a:lnSpc>
            <a:defRPr sz="1000"/>
          </a:pPr>
          <a:r>
            <a:rPr lang="en-GB" sz="700" b="0" i="0" u="none" strike="noStrike" baseline="0">
              <a:solidFill>
                <a:srgbClr val="C0C0C0"/>
              </a:solidFill>
              <a:latin typeface="Century Gothic"/>
              <a:cs typeface="Arial"/>
            </a:rPr>
            <a:t>Liam M</a:t>
          </a:r>
          <a:r>
            <a:rPr lang="en-GB" sz="700" b="0" i="0" u="none" strike="noStrike" baseline="30000">
              <a:solidFill>
                <a:srgbClr val="C0C0C0"/>
              </a:solidFill>
              <a:latin typeface="Century Gothic"/>
              <a:cs typeface="Arial"/>
            </a:rPr>
            <a:t>c</a:t>
          </a:r>
          <a:r>
            <a:rPr lang="en-GB" sz="700" b="0" i="0" u="none" strike="noStrike" baseline="0">
              <a:solidFill>
                <a:srgbClr val="C0C0C0"/>
              </a:solidFill>
              <a:latin typeface="Century Gothic"/>
              <a:cs typeface="Arial"/>
            </a:rPr>
            <a:t>Donagh-Greaves - WARM</a:t>
          </a:r>
          <a:endParaRPr lang="en-GB" sz="700" b="0" i="0" u="none" strike="noStrike" baseline="0">
            <a:solidFill>
              <a:srgbClr val="C0C0C0"/>
            </a:solidFill>
            <a:latin typeface="Arial"/>
            <a:cs typeface="Arial"/>
          </a:endParaRPr>
        </a:p>
        <a:p>
          <a:pPr algn="r" rtl="0">
            <a:lnSpc>
              <a:spcPts val="700"/>
            </a:lnSpc>
            <a:defRPr sz="1000"/>
          </a:pPr>
          <a:r>
            <a:rPr lang="en-GB" sz="700" b="0" i="0" u="none" strike="noStrike" baseline="0">
              <a:solidFill>
                <a:srgbClr val="C0C0C0"/>
              </a:solidFill>
              <a:latin typeface="Arial"/>
              <a:cs typeface="Arial"/>
            </a:rPr>
            <a:t> </a:t>
          </a:r>
        </a:p>
        <a:p>
          <a:pPr algn="r" rtl="0">
            <a:lnSpc>
              <a:spcPts val="700"/>
            </a:lnSpc>
            <a:defRPr sz="1000"/>
          </a:pPr>
          <a:endParaRPr lang="en-GB" sz="700" b="0" i="0" u="none" strike="noStrike" baseline="0">
            <a:solidFill>
              <a:srgbClr val="C0C0C0"/>
            </a:solidFill>
            <a:latin typeface="Arial"/>
            <a:cs typeface="Arial"/>
          </a:endParaRPr>
        </a:p>
      </xdr:txBody>
    </xdr:sp>
    <xdr:clientData/>
  </xdr:twoCellAnchor>
  <xdr:twoCellAnchor>
    <xdr:from>
      <xdr:col>25</xdr:col>
      <xdr:colOff>23733</xdr:colOff>
      <xdr:row>2</xdr:row>
      <xdr:rowOff>115411</xdr:rowOff>
    </xdr:from>
    <xdr:to>
      <xdr:col>36</xdr:col>
      <xdr:colOff>386953</xdr:colOff>
      <xdr:row>2</xdr:row>
      <xdr:rowOff>115411</xdr:rowOff>
    </xdr:to>
    <xdr:sp macro="" textlink="">
      <xdr:nvSpPr>
        <xdr:cNvPr id="4" name="Line 10">
          <a:extLst>
            <a:ext uri="{FF2B5EF4-FFF2-40B4-BE49-F238E27FC236}">
              <a16:creationId xmlns:a16="http://schemas.microsoft.com/office/drawing/2014/main" id="{1B697478-181A-40E3-A5DE-AA88289E271F}"/>
            </a:ext>
          </a:extLst>
        </xdr:cNvPr>
        <xdr:cNvSpPr>
          <a:spLocks noChangeShapeType="1"/>
        </xdr:cNvSpPr>
      </xdr:nvSpPr>
      <xdr:spPr bwMode="auto">
        <a:xfrm>
          <a:off x="15736173" y="458311"/>
          <a:ext cx="7284085" cy="0"/>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22585</xdr:colOff>
      <xdr:row>4</xdr:row>
      <xdr:rowOff>96308</xdr:rowOff>
    </xdr:from>
    <xdr:to>
      <xdr:col>33</xdr:col>
      <xdr:colOff>556244</xdr:colOff>
      <xdr:row>14</xdr:row>
      <xdr:rowOff>38100</xdr:rowOff>
    </xdr:to>
    <xdr:graphicFrame macro="">
      <xdr:nvGraphicFramePr>
        <xdr:cNvPr id="5" name="Chart 1">
          <a:extLst>
            <a:ext uri="{FF2B5EF4-FFF2-40B4-BE49-F238E27FC236}">
              <a16:creationId xmlns:a16="http://schemas.microsoft.com/office/drawing/2014/main" id="{0C76FA03-7281-4C5A-9E6A-7031FBB920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54609</xdr:colOff>
      <xdr:row>48</xdr:row>
      <xdr:rowOff>58208</xdr:rowOff>
    </xdr:from>
    <xdr:to>
      <xdr:col>29</xdr:col>
      <xdr:colOff>588000</xdr:colOff>
      <xdr:row>57</xdr:row>
      <xdr:rowOff>145203</xdr:rowOff>
    </xdr:to>
    <xdr:graphicFrame macro="">
      <xdr:nvGraphicFramePr>
        <xdr:cNvPr id="6" name="Diagramm 1">
          <a:extLst>
            <a:ext uri="{FF2B5EF4-FFF2-40B4-BE49-F238E27FC236}">
              <a16:creationId xmlns:a16="http://schemas.microsoft.com/office/drawing/2014/main" id="{F78ADFD5-25A0-4C0C-A4A4-6E4F554435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xdr:col>
          <xdr:colOff>7620</xdr:colOff>
          <xdr:row>5</xdr:row>
          <xdr:rowOff>7620</xdr:rowOff>
        </xdr:from>
        <xdr:to>
          <xdr:col>3</xdr:col>
          <xdr:colOff>220980</xdr:colOff>
          <xdr:row>6</xdr:row>
          <xdr:rowOff>121920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800" b="0" i="0" u="none" strike="noStrike" baseline="0">
                  <a:solidFill>
                    <a:srgbClr val="000000"/>
                  </a:solidFill>
                  <a:latin typeface="Century Gothic"/>
                </a:rPr>
                <a:t>Click here to record the current results in the revision history</a:t>
              </a:r>
            </a:p>
          </xdr:txBody>
        </xdr:sp>
        <xdr:clientData fPrintsWithSheet="0"/>
      </xdr:twoCellAnchor>
    </mc:Choice>
    <mc:Fallback/>
  </mc:AlternateContent>
  <xdr:twoCellAnchor>
    <xdr:from>
      <xdr:col>25</xdr:col>
      <xdr:colOff>17236</xdr:colOff>
      <xdr:row>19</xdr:row>
      <xdr:rowOff>11430</xdr:rowOff>
    </xdr:from>
    <xdr:to>
      <xdr:col>36</xdr:col>
      <xdr:colOff>571500</xdr:colOff>
      <xdr:row>19</xdr:row>
      <xdr:rowOff>11430</xdr:rowOff>
    </xdr:to>
    <xdr:sp macro="" textlink="">
      <xdr:nvSpPr>
        <xdr:cNvPr id="7" name="Line 4">
          <a:extLst>
            <a:ext uri="{FF2B5EF4-FFF2-40B4-BE49-F238E27FC236}">
              <a16:creationId xmlns:a16="http://schemas.microsoft.com/office/drawing/2014/main" id="{C085F2FD-93AC-42E3-9B32-381CE5E6CA5C}"/>
            </a:ext>
          </a:extLst>
        </xdr:cNvPr>
        <xdr:cNvSpPr>
          <a:spLocks noChangeShapeType="1"/>
        </xdr:cNvSpPr>
      </xdr:nvSpPr>
      <xdr:spPr bwMode="auto">
        <a:xfrm>
          <a:off x="15737296" y="3272790"/>
          <a:ext cx="7465604" cy="0"/>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402345</xdr:colOff>
      <xdr:row>3</xdr:row>
      <xdr:rowOff>17054</xdr:rowOff>
    </xdr:from>
    <xdr:to>
      <xdr:col>28</xdr:col>
      <xdr:colOff>402345</xdr:colOff>
      <xdr:row>17</xdr:row>
      <xdr:rowOff>95250</xdr:rowOff>
    </xdr:to>
    <xdr:sp macro="" textlink="">
      <xdr:nvSpPr>
        <xdr:cNvPr id="8" name="Line 4">
          <a:extLst>
            <a:ext uri="{FF2B5EF4-FFF2-40B4-BE49-F238E27FC236}">
              <a16:creationId xmlns:a16="http://schemas.microsoft.com/office/drawing/2014/main" id="{BD11E3D2-A31C-40EC-8185-30FE39C6661C}"/>
            </a:ext>
          </a:extLst>
        </xdr:cNvPr>
        <xdr:cNvSpPr>
          <a:spLocks noChangeShapeType="1"/>
        </xdr:cNvSpPr>
      </xdr:nvSpPr>
      <xdr:spPr bwMode="auto">
        <a:xfrm>
          <a:off x="18000735" y="535214"/>
          <a:ext cx="0" cy="2470876"/>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343352</xdr:colOff>
      <xdr:row>79</xdr:row>
      <xdr:rowOff>15602</xdr:rowOff>
    </xdr:from>
    <xdr:to>
      <xdr:col>36</xdr:col>
      <xdr:colOff>472893</xdr:colOff>
      <xdr:row>96</xdr:row>
      <xdr:rowOff>68580</xdr:rowOff>
    </xdr:to>
    <xdr:graphicFrame macro="">
      <xdr:nvGraphicFramePr>
        <xdr:cNvPr id="9" name="Diagramm 2">
          <a:extLst>
            <a:ext uri="{FF2B5EF4-FFF2-40B4-BE49-F238E27FC236}">
              <a16:creationId xmlns:a16="http://schemas.microsoft.com/office/drawing/2014/main" id="{43D0F472-C78F-4F01-A1E9-8BF0A1BE20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25</xdr:col>
      <xdr:colOff>17993</xdr:colOff>
      <xdr:row>45</xdr:row>
      <xdr:rowOff>65616</xdr:rowOff>
    </xdr:from>
    <xdr:to>
      <xdr:col>36</xdr:col>
      <xdr:colOff>474980</xdr:colOff>
      <xdr:row>45</xdr:row>
      <xdr:rowOff>65616</xdr:rowOff>
    </xdr:to>
    <xdr:sp macro="" textlink="">
      <xdr:nvSpPr>
        <xdr:cNvPr id="10" name="Line 4">
          <a:extLst>
            <a:ext uri="{FF2B5EF4-FFF2-40B4-BE49-F238E27FC236}">
              <a16:creationId xmlns:a16="http://schemas.microsoft.com/office/drawing/2014/main" id="{02EB592F-23FA-42B2-8C90-A2C252E524FC}"/>
            </a:ext>
          </a:extLst>
        </xdr:cNvPr>
        <xdr:cNvSpPr>
          <a:spLocks noChangeShapeType="1"/>
        </xdr:cNvSpPr>
      </xdr:nvSpPr>
      <xdr:spPr bwMode="auto">
        <a:xfrm>
          <a:off x="15738053" y="7778961"/>
          <a:ext cx="7372137" cy="0"/>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571369</xdr:colOff>
      <xdr:row>20</xdr:row>
      <xdr:rowOff>96553</xdr:rowOff>
    </xdr:from>
    <xdr:to>
      <xdr:col>30</xdr:col>
      <xdr:colOff>571369</xdr:colOff>
      <xdr:row>42</xdr:row>
      <xdr:rowOff>121410</xdr:rowOff>
    </xdr:to>
    <xdr:sp macro="" textlink="">
      <xdr:nvSpPr>
        <xdr:cNvPr id="11" name="Line 4">
          <a:extLst>
            <a:ext uri="{FF2B5EF4-FFF2-40B4-BE49-F238E27FC236}">
              <a16:creationId xmlns:a16="http://schemas.microsoft.com/office/drawing/2014/main" id="{D9408757-B7ED-41AA-A97B-0176B97724F3}"/>
            </a:ext>
          </a:extLst>
        </xdr:cNvPr>
        <xdr:cNvSpPr>
          <a:spLocks noChangeShapeType="1"/>
        </xdr:cNvSpPr>
      </xdr:nvSpPr>
      <xdr:spPr bwMode="auto">
        <a:xfrm>
          <a:off x="19430869" y="3521743"/>
          <a:ext cx="0" cy="3802472"/>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550948</xdr:colOff>
      <xdr:row>19</xdr:row>
      <xdr:rowOff>170020</xdr:rowOff>
    </xdr:from>
    <xdr:to>
      <xdr:col>36</xdr:col>
      <xdr:colOff>593882</xdr:colOff>
      <xdr:row>45</xdr:row>
      <xdr:rowOff>17918</xdr:rowOff>
    </xdr:to>
    <xdr:graphicFrame macro="">
      <xdr:nvGraphicFramePr>
        <xdr:cNvPr id="12" name="Chart 11">
          <a:extLst>
            <a:ext uri="{FF2B5EF4-FFF2-40B4-BE49-F238E27FC236}">
              <a16:creationId xmlns:a16="http://schemas.microsoft.com/office/drawing/2014/main" id="{E757A081-1410-4D71-BB27-AC269CC4FF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25</xdr:col>
      <xdr:colOff>581688</xdr:colOff>
      <xdr:row>62</xdr:row>
      <xdr:rowOff>149087</xdr:rowOff>
    </xdr:from>
    <xdr:to>
      <xdr:col>36</xdr:col>
      <xdr:colOff>226695</xdr:colOff>
      <xdr:row>76</xdr:row>
      <xdr:rowOff>129540</xdr:rowOff>
    </xdr:to>
    <xdr:graphicFrame macro="">
      <xdr:nvGraphicFramePr>
        <xdr:cNvPr id="13" name="Chart 12">
          <a:extLst>
            <a:ext uri="{FF2B5EF4-FFF2-40B4-BE49-F238E27FC236}">
              <a16:creationId xmlns:a16="http://schemas.microsoft.com/office/drawing/2014/main" id="{76EBE7A1-E862-4074-A03E-B28C609927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25</xdr:col>
      <xdr:colOff>59055</xdr:colOff>
      <xdr:row>77</xdr:row>
      <xdr:rowOff>102870</xdr:rowOff>
    </xdr:from>
    <xdr:to>
      <xdr:col>36</xdr:col>
      <xdr:colOff>512232</xdr:colOff>
      <xdr:row>77</xdr:row>
      <xdr:rowOff>102870</xdr:rowOff>
    </xdr:to>
    <xdr:sp macro="" textlink="">
      <xdr:nvSpPr>
        <xdr:cNvPr id="14" name="Line 4">
          <a:extLst>
            <a:ext uri="{FF2B5EF4-FFF2-40B4-BE49-F238E27FC236}">
              <a16:creationId xmlns:a16="http://schemas.microsoft.com/office/drawing/2014/main" id="{1B219CA6-8254-41C3-97C3-6490CC47A889}"/>
            </a:ext>
          </a:extLst>
        </xdr:cNvPr>
        <xdr:cNvSpPr>
          <a:spLocks noChangeShapeType="1"/>
        </xdr:cNvSpPr>
      </xdr:nvSpPr>
      <xdr:spPr bwMode="auto">
        <a:xfrm>
          <a:off x="15771495" y="13302615"/>
          <a:ext cx="7375947" cy="0"/>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95250</xdr:colOff>
      <xdr:row>97</xdr:row>
      <xdr:rowOff>38100</xdr:rowOff>
    </xdr:from>
    <xdr:to>
      <xdr:col>36</xdr:col>
      <xdr:colOff>535092</xdr:colOff>
      <xdr:row>97</xdr:row>
      <xdr:rowOff>38100</xdr:rowOff>
    </xdr:to>
    <xdr:sp macro="" textlink="">
      <xdr:nvSpPr>
        <xdr:cNvPr id="15" name="Line 4">
          <a:extLst>
            <a:ext uri="{FF2B5EF4-FFF2-40B4-BE49-F238E27FC236}">
              <a16:creationId xmlns:a16="http://schemas.microsoft.com/office/drawing/2014/main" id="{2B28972F-9AE5-40E4-80A4-65DACA8EDD21}"/>
            </a:ext>
          </a:extLst>
        </xdr:cNvPr>
        <xdr:cNvSpPr>
          <a:spLocks noChangeShapeType="1"/>
        </xdr:cNvSpPr>
      </xdr:nvSpPr>
      <xdr:spPr bwMode="auto">
        <a:xfrm>
          <a:off x="15807690" y="16668750"/>
          <a:ext cx="7358802" cy="0"/>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53340</xdr:colOff>
      <xdr:row>62</xdr:row>
      <xdr:rowOff>34290</xdr:rowOff>
    </xdr:from>
    <xdr:to>
      <xdr:col>36</xdr:col>
      <xdr:colOff>479847</xdr:colOff>
      <xdr:row>62</xdr:row>
      <xdr:rowOff>34290</xdr:rowOff>
    </xdr:to>
    <xdr:sp macro="" textlink="">
      <xdr:nvSpPr>
        <xdr:cNvPr id="16" name="Line 4">
          <a:extLst>
            <a:ext uri="{FF2B5EF4-FFF2-40B4-BE49-F238E27FC236}">
              <a16:creationId xmlns:a16="http://schemas.microsoft.com/office/drawing/2014/main" id="{FC45830F-6F4E-4C67-9CCE-B62E1973E108}"/>
            </a:ext>
          </a:extLst>
        </xdr:cNvPr>
        <xdr:cNvSpPr>
          <a:spLocks noChangeShapeType="1"/>
        </xdr:cNvSpPr>
      </xdr:nvSpPr>
      <xdr:spPr bwMode="auto">
        <a:xfrm>
          <a:off x="15773400" y="10664190"/>
          <a:ext cx="7334037" cy="0"/>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38100</xdr:colOff>
      <xdr:row>79</xdr:row>
      <xdr:rowOff>19050</xdr:rowOff>
    </xdr:from>
    <xdr:to>
      <xdr:col>32</xdr:col>
      <xdr:colOff>247650</xdr:colOff>
      <xdr:row>96</xdr:row>
      <xdr:rowOff>78106</xdr:rowOff>
    </xdr:to>
    <xdr:graphicFrame macro="">
      <xdr:nvGraphicFramePr>
        <xdr:cNvPr id="17" name="Chart 16">
          <a:extLst>
            <a:ext uri="{FF2B5EF4-FFF2-40B4-BE49-F238E27FC236}">
              <a16:creationId xmlns:a16="http://schemas.microsoft.com/office/drawing/2014/main" id="{3AE3D914-424E-4989-B2D6-56523646E79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33</xdr:col>
      <xdr:colOff>183270</xdr:colOff>
      <xdr:row>3</xdr:row>
      <xdr:rowOff>18959</xdr:rowOff>
    </xdr:from>
    <xdr:to>
      <xdr:col>33</xdr:col>
      <xdr:colOff>183270</xdr:colOff>
      <xdr:row>17</xdr:row>
      <xdr:rowOff>97155</xdr:rowOff>
    </xdr:to>
    <xdr:sp macro="" textlink="">
      <xdr:nvSpPr>
        <xdr:cNvPr id="18" name="Line 4">
          <a:extLst>
            <a:ext uri="{FF2B5EF4-FFF2-40B4-BE49-F238E27FC236}">
              <a16:creationId xmlns:a16="http://schemas.microsoft.com/office/drawing/2014/main" id="{D8E6C329-DFCD-4513-AAB6-53A33CEF7B2A}"/>
            </a:ext>
          </a:extLst>
        </xdr:cNvPr>
        <xdr:cNvSpPr>
          <a:spLocks noChangeShapeType="1"/>
        </xdr:cNvSpPr>
      </xdr:nvSpPr>
      <xdr:spPr bwMode="auto">
        <a:xfrm>
          <a:off x="20926815" y="537119"/>
          <a:ext cx="0" cy="2470876"/>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oneCellAnchor>
    <xdr:from>
      <xdr:col>34</xdr:col>
      <xdr:colOff>101296</xdr:colOff>
      <xdr:row>0</xdr:row>
      <xdr:rowOff>42738</xdr:rowOff>
    </xdr:from>
    <xdr:ext cx="1502246" cy="443954"/>
    <xdr:pic>
      <xdr:nvPicPr>
        <xdr:cNvPr id="19" name="Picture 18">
          <a:extLst>
            <a:ext uri="{FF2B5EF4-FFF2-40B4-BE49-F238E27FC236}">
              <a16:creationId xmlns:a16="http://schemas.microsoft.com/office/drawing/2014/main" id="{A3755302-982E-4B49-9371-692AC4308AD9}"/>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1471586" y="44643"/>
          <a:ext cx="1502246" cy="443954"/>
        </a:xfrm>
        <a:prstGeom prst="rect">
          <a:avLst/>
        </a:prstGeom>
        <a:solidFill>
          <a:schemeClr val="bg1"/>
        </a:solidFill>
      </xdr:spPr>
    </xdr:pic>
    <xdr:clientData/>
  </xdr:oneCellAnchor>
  <xdr:twoCellAnchor>
    <xdr:from>
      <xdr:col>25</xdr:col>
      <xdr:colOff>95250</xdr:colOff>
      <xdr:row>106</xdr:row>
      <xdr:rowOff>120015</xdr:rowOff>
    </xdr:from>
    <xdr:to>
      <xdr:col>36</xdr:col>
      <xdr:colOff>554142</xdr:colOff>
      <xdr:row>106</xdr:row>
      <xdr:rowOff>120015</xdr:rowOff>
    </xdr:to>
    <xdr:sp macro="" textlink="">
      <xdr:nvSpPr>
        <xdr:cNvPr id="20" name="Line 4">
          <a:extLst>
            <a:ext uri="{FF2B5EF4-FFF2-40B4-BE49-F238E27FC236}">
              <a16:creationId xmlns:a16="http://schemas.microsoft.com/office/drawing/2014/main" id="{429F37A9-D6E5-404F-8B20-474AD92F43F7}"/>
            </a:ext>
          </a:extLst>
        </xdr:cNvPr>
        <xdr:cNvSpPr>
          <a:spLocks noChangeShapeType="1"/>
        </xdr:cNvSpPr>
      </xdr:nvSpPr>
      <xdr:spPr bwMode="auto">
        <a:xfrm>
          <a:off x="15807690" y="18295620"/>
          <a:ext cx="7374042" cy="0"/>
        </a:xfrm>
        <a:prstGeom prst="line">
          <a:avLst/>
        </a:prstGeom>
        <a:noFill/>
        <a:ln w="22225">
          <a:solidFill>
            <a:schemeClr val="tx1">
              <a:lumMod val="65000"/>
              <a:lumOff val="35000"/>
            </a:schemeClr>
          </a:solidFill>
          <a:round/>
          <a:headEnd/>
          <a:tailEnd/>
        </a:ln>
        <a:extLst>
          <a:ext uri="{909E8E84-426E-40DD-AFC4-6F175D3DCCD1}">
            <a14:hiddenFill xmlns:a14="http://schemas.microsoft.com/office/drawing/2010/main">
              <a:noFill/>
            </a14:hiddenFill>
          </a:ext>
        </a:extLst>
      </xdr:spPr>
    </xdr:sp>
    <xdr:clientData/>
  </xdr:twoCellAnchor>
  <xdr:oneCellAnchor>
    <xdr:from>
      <xdr:col>34</xdr:col>
      <xdr:colOff>268936</xdr:colOff>
      <xdr:row>60</xdr:row>
      <xdr:rowOff>32627</xdr:rowOff>
    </xdr:from>
    <xdr:ext cx="1502246" cy="443954"/>
    <xdr:pic>
      <xdr:nvPicPr>
        <xdr:cNvPr id="21" name="Picture 20">
          <a:extLst>
            <a:ext uri="{FF2B5EF4-FFF2-40B4-BE49-F238E27FC236}">
              <a16:creationId xmlns:a16="http://schemas.microsoft.com/office/drawing/2014/main" id="{44078E49-E3F5-43FA-B864-9C605984424F}"/>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1643036" y="10317722"/>
          <a:ext cx="1502246" cy="443954"/>
        </a:xfrm>
        <a:prstGeom prst="rect">
          <a:avLst/>
        </a:prstGeom>
        <a:solidFill>
          <a:schemeClr val="bg1"/>
        </a:solidFill>
      </xdr:spPr>
    </xdr:pic>
    <xdr:clientData/>
  </xdr:oneCellAnchor>
</xdr:wsDr>
</file>

<file path=xl/drawings/drawing2.xml><?xml version="1.0" encoding="utf-8"?>
<c:userShapes xmlns:c="http://schemas.openxmlformats.org/drawingml/2006/chart">
  <cdr:relSizeAnchor xmlns:cdr="http://schemas.openxmlformats.org/drawingml/2006/chartDrawing">
    <cdr:from>
      <cdr:x>0.16981</cdr:x>
      <cdr:y>0.28162</cdr:y>
    </cdr:from>
    <cdr:to>
      <cdr:x>0.38827</cdr:x>
      <cdr:y>0.35531</cdr:y>
    </cdr:to>
    <cdr:sp macro="" textlink="">
      <cdr:nvSpPr>
        <cdr:cNvPr id="2" name="Textfeld 1">
          <a:extLst xmlns:a="http://schemas.openxmlformats.org/drawingml/2006/main">
            <a:ext uri="{FF2B5EF4-FFF2-40B4-BE49-F238E27FC236}">
              <a16:creationId xmlns:a16="http://schemas.microsoft.com/office/drawing/2014/main" id="{C675C99E-2C7F-4400-ACF9-EA8F41485A59}"/>
            </a:ext>
          </a:extLst>
        </cdr:cNvPr>
        <cdr:cNvSpPr txBox="1"/>
      </cdr:nvSpPr>
      <cdr:spPr>
        <a:xfrm xmlns:a="http://schemas.openxmlformats.org/drawingml/2006/main">
          <a:off x="445158" y="804354"/>
          <a:ext cx="572696" cy="21047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de-DE" sz="800" b="1">
              <a:solidFill>
                <a:srgbClr val="822025"/>
              </a:solidFill>
              <a:latin typeface="Century Gothic" panose="020B0502020202020204" pitchFamily="34" charset="0"/>
              <a:cs typeface="Arial" panose="020B0604020202020204" pitchFamily="34" charset="0"/>
            </a:rPr>
            <a:t>Premium</a:t>
          </a:r>
        </a:p>
      </cdr:txBody>
    </cdr:sp>
  </cdr:relSizeAnchor>
  <cdr:relSizeAnchor xmlns:cdr="http://schemas.openxmlformats.org/drawingml/2006/chartDrawing">
    <cdr:from>
      <cdr:x>0.28732</cdr:x>
      <cdr:y>0.48977</cdr:y>
    </cdr:from>
    <cdr:to>
      <cdr:x>0.44717</cdr:x>
      <cdr:y>0.55492</cdr:y>
    </cdr:to>
    <cdr:sp macro="" textlink="">
      <cdr:nvSpPr>
        <cdr:cNvPr id="3" name="Textfeld 1">
          <a:extLst xmlns:a="http://schemas.openxmlformats.org/drawingml/2006/main">
            <a:ext uri="{FF2B5EF4-FFF2-40B4-BE49-F238E27FC236}">
              <a16:creationId xmlns:a16="http://schemas.microsoft.com/office/drawing/2014/main" id="{E77589E9-A0B6-4996-B55F-2BD657FD2C5E}"/>
            </a:ext>
          </a:extLst>
        </cdr:cNvPr>
        <cdr:cNvSpPr txBox="1"/>
      </cdr:nvSpPr>
      <cdr:spPr>
        <a:xfrm xmlns:a="http://schemas.openxmlformats.org/drawingml/2006/main">
          <a:off x="753203" y="1398866"/>
          <a:ext cx="419049" cy="186079"/>
        </a:xfrm>
        <a:prstGeom xmlns:a="http://schemas.openxmlformats.org/drawingml/2006/main" prst="rect">
          <a:avLst/>
        </a:prstGeom>
      </cdr:spPr>
      <cdr:txBody>
        <a:bodyPr xmlns:a="http://schemas.openxmlformats.org/drawingml/2006/main" wrap="non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800" b="1">
              <a:solidFill>
                <a:srgbClr val="822025"/>
              </a:solidFill>
              <a:latin typeface="Century Gothic" panose="020B0502020202020204" pitchFamily="34" charset="0"/>
              <a:cs typeface="Arial" panose="020B0604020202020204" pitchFamily="34" charset="0"/>
            </a:rPr>
            <a:t>Plus</a:t>
          </a:r>
        </a:p>
      </cdr:txBody>
    </cdr:sp>
  </cdr:relSizeAnchor>
  <cdr:relSizeAnchor xmlns:cdr="http://schemas.openxmlformats.org/drawingml/2006/chartDrawing">
    <cdr:from>
      <cdr:x>0.46316</cdr:x>
      <cdr:y>0.58361</cdr:y>
    </cdr:from>
    <cdr:to>
      <cdr:x>0.68162</cdr:x>
      <cdr:y>0.6573</cdr:y>
    </cdr:to>
    <cdr:sp macro="" textlink="">
      <cdr:nvSpPr>
        <cdr:cNvPr id="4" name="Textfeld 1">
          <a:extLst xmlns:a="http://schemas.openxmlformats.org/drawingml/2006/main">
            <a:ext uri="{FF2B5EF4-FFF2-40B4-BE49-F238E27FC236}">
              <a16:creationId xmlns:a16="http://schemas.microsoft.com/office/drawing/2014/main" id="{8DE0BEB2-3650-45D1-AFA9-1B334412A468}"/>
            </a:ext>
          </a:extLst>
        </cdr:cNvPr>
        <cdr:cNvSpPr txBox="1"/>
      </cdr:nvSpPr>
      <cdr:spPr>
        <a:xfrm xmlns:a="http://schemas.openxmlformats.org/drawingml/2006/main">
          <a:off x="1214187" y="1666879"/>
          <a:ext cx="572696" cy="210471"/>
        </a:xfrm>
        <a:prstGeom xmlns:a="http://schemas.openxmlformats.org/drawingml/2006/main" prst="rect">
          <a:avLst/>
        </a:prstGeom>
      </cdr:spPr>
      <cdr:txBody>
        <a:bodyPr xmlns:a="http://schemas.openxmlformats.org/drawingml/2006/main" wrap="non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de-DE" sz="800" b="1">
              <a:solidFill>
                <a:srgbClr val="822025"/>
              </a:solidFill>
              <a:latin typeface="Century Gothic" panose="020B0502020202020204" pitchFamily="34" charset="0"/>
              <a:cs typeface="Arial" panose="020B0604020202020204" pitchFamily="34" charset="0"/>
            </a:rPr>
            <a:t>Classic</a:t>
          </a:r>
        </a:p>
      </cdr:txBody>
    </cdr:sp>
  </cdr:relSizeAnchor>
</c:userShapes>
</file>

<file path=xl/persons/person.xml><?xml version="1.0" encoding="utf-8"?>
<personList xmlns="http://schemas.microsoft.com/office/spreadsheetml/2018/threadedcomments" xmlns:x="http://schemas.openxmlformats.org/spreadsheetml/2006/main">
  <person displayName="Liam McDonagh-Greaves" id="{7633C2D8-65F1-4A99-BBF7-5424D26656D4}" userId="S::Liam@peterwarm.co.uk::7948423a-1558-403e-bdad-08c5e9204cbd" providerId="AD"/>
</personList>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Q18" dT="2025-10-31T15:44:09.93" personId="{7633C2D8-65F1-4A99-BBF7-5424D26656D4}" id="{9F1C82DD-3DD1-4E61-BD8C-BA73E1FA03B3}">
    <text>#NA is normal if there are no “Other” areas, e.g. wall to neighbour. This is part of the error handling to stop the FHLF pie chart from trying to display it.</text>
  </threadedComment>
  <threadedComment ref="AQ158" dT="2026-01-30T16:02:27.61" personId="{7633C2D8-65F1-4A99-BBF7-5424D26656D4}" id="{0FD9E046-1527-438B-B917-F866A2824031}">
    <text>Not possible in PHPP9</text>
  </threadedComment>
  <threadedComment ref="AQ174" dT="2026-01-30T15:45:56.88" personId="{7633C2D8-65F1-4A99-BBF7-5424D26656D4}" id="{819FA2DD-A50F-439A-AA66-A6918AEF0857}">
    <text>Don’t bother trying to make it work with PHPP 9 - it’s a faff.</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hyperlink" Target="https://peterwarm.co.uk/" TargetMode="External"/><Relationship Id="rId7" Type="http://schemas.openxmlformats.org/officeDocument/2006/relationships/vmlDrawing" Target="../drawings/vmlDrawing1.vml"/><Relationship Id="rId2" Type="http://schemas.openxmlformats.org/officeDocument/2006/relationships/hyperlink" Target="https://www.linkedin.com/company/warm-low-energy-building-practice" TargetMode="External"/><Relationship Id="rId1" Type="http://schemas.openxmlformats.org/officeDocument/2006/relationships/hyperlink" Target="https://peterwarm.co.uk/"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10" Type="http://schemas.microsoft.com/office/2017/10/relationships/threadedComment" Target="../threadedComments/threadedComment1.xml"/><Relationship Id="rId4" Type="http://schemas.openxmlformats.org/officeDocument/2006/relationships/hyperlink" Target="https://www.linkedin.com/company/warm-low-energy-building-practice" TargetMode="Externa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8BBF3-07A9-472D-A0FC-10A84B64C02A}">
  <sheetPr codeName="warmresults">
    <tabColor rgb="FF822025"/>
  </sheetPr>
  <dimension ref="A1:CG317"/>
  <sheetViews>
    <sheetView showGridLines="0" tabSelected="1" zoomScaleNormal="100" zoomScaleSheetLayoutView="100" workbookViewId="0"/>
  </sheetViews>
  <sheetFormatPr defaultColWidth="9.109375" defaultRowHeight="10.199999999999999" outlineLevelRow="1" outlineLevelCol="1" x14ac:dyDescent="0.2"/>
  <cols>
    <col min="1" max="1" width="6.44140625" style="1" customWidth="1"/>
    <col min="2" max="2" width="46.6640625" style="1" customWidth="1"/>
    <col min="3" max="3" width="4.5546875" style="1" customWidth="1"/>
    <col min="4" max="4" width="4.109375" style="1" customWidth="1"/>
    <col min="5" max="5" width="7" style="1" customWidth="1"/>
    <col min="6" max="6" width="5.5546875" style="1" hidden="1" customWidth="1" outlineLevel="1"/>
    <col min="7" max="7" width="4.44140625" style="1" hidden="1" customWidth="1" outlineLevel="1"/>
    <col min="8" max="9" width="4.5546875" style="1" hidden="1" customWidth="1" outlineLevel="1"/>
    <col min="10" max="10" width="6.6640625" style="1" hidden="1" customWidth="1" outlineLevel="1"/>
    <col min="11" max="11" width="9.109375" style="1" hidden="1" customWidth="1" outlineLevel="1"/>
    <col min="12" max="12" width="8" style="1" hidden="1" customWidth="1" outlineLevel="1"/>
    <col min="13" max="13" width="10.6640625" style="1" customWidth="1" collapsed="1"/>
    <col min="14" max="14" width="8" style="1" customWidth="1"/>
    <col min="15" max="15" width="10.6640625" style="1" customWidth="1"/>
    <col min="16" max="16" width="7.33203125" style="1" hidden="1" customWidth="1" outlineLevel="1"/>
    <col min="17" max="17" width="7.44140625" style="1" customWidth="1" collapsed="1"/>
    <col min="18" max="18" width="9.33203125" style="1" customWidth="1"/>
    <col min="19" max="19" width="7.33203125" style="1" hidden="1" customWidth="1"/>
    <col min="20" max="20" width="9.33203125" style="1" hidden="1" customWidth="1" outlineLevel="1"/>
    <col min="21" max="21" width="7.33203125" style="1" hidden="1" customWidth="1" outlineLevel="1"/>
    <col min="22" max="22" width="8.109375" style="1" hidden="1" customWidth="1" outlineLevel="1"/>
    <col min="23" max="23" width="7" style="1" customWidth="1" collapsed="1"/>
    <col min="24" max="24" width="9.44140625" style="3" customWidth="1"/>
    <col min="25" max="25" width="1.33203125" style="1" customWidth="1"/>
    <col min="26" max="37" width="9" style="1" customWidth="1"/>
    <col min="38" max="38" width="0.6640625" style="2" customWidth="1"/>
    <col min="39" max="54" width="9.109375" style="1"/>
    <col min="55" max="55" width="9.33203125" style="1" bestFit="1" customWidth="1"/>
    <col min="56" max="67" width="9.109375" style="1"/>
    <col min="68" max="68" width="18.33203125" style="1" customWidth="1"/>
    <col min="69" max="69" width="7.5546875" style="1" customWidth="1"/>
    <col min="70" max="70" width="4.33203125" style="1" customWidth="1"/>
    <col min="71" max="71" width="2.33203125" style="1" customWidth="1"/>
    <col min="72" max="72" width="3.5546875" style="1" customWidth="1"/>
    <col min="73" max="73" width="7.6640625" style="1" customWidth="1"/>
    <col min="74" max="74" width="3.33203125" style="1" customWidth="1"/>
    <col min="75" max="75" width="2.109375" style="1" customWidth="1"/>
    <col min="76" max="76" width="3.5546875" style="1" customWidth="1"/>
    <col min="77" max="16384" width="9.109375" style="1"/>
  </cols>
  <sheetData>
    <row r="1" spans="1:60" ht="24" customHeight="1" x14ac:dyDescent="0.25">
      <c r="A1" s="32"/>
      <c r="B1" s="32" t="s">
        <v>654</v>
      </c>
      <c r="C1" s="245"/>
      <c r="D1" s="245"/>
      <c r="E1" s="245"/>
      <c r="F1" s="279"/>
      <c r="G1" s="279"/>
      <c r="H1" s="32"/>
      <c r="I1" s="32"/>
      <c r="J1" s="32"/>
      <c r="K1" s="32"/>
      <c r="L1" s="32"/>
      <c r="M1" s="246"/>
      <c r="N1" s="246"/>
      <c r="O1" s="32"/>
      <c r="P1" s="32"/>
      <c r="Q1" s="245"/>
      <c r="R1" s="245"/>
      <c r="S1" s="245"/>
      <c r="T1" s="245"/>
      <c r="U1" s="245"/>
      <c r="V1" s="32"/>
      <c r="W1" s="32"/>
      <c r="X1" s="244" t="s">
        <v>656</v>
      </c>
      <c r="Z1" s="249" t="s">
        <v>653</v>
      </c>
      <c r="AA1" s="119"/>
      <c r="AB1" s="119"/>
      <c r="AC1" s="119"/>
      <c r="AD1" s="119"/>
      <c r="AE1" s="119"/>
      <c r="AF1" s="248" t="s">
        <v>652</v>
      </c>
      <c r="AG1" s="119"/>
      <c r="AH1" s="118" t="s">
        <v>441</v>
      </c>
      <c r="AM1" s="19" t="s">
        <v>651</v>
      </c>
      <c r="AN1" s="6"/>
      <c r="AO1" s="6"/>
      <c r="AP1" s="6"/>
      <c r="AQ1" s="6"/>
      <c r="AR1" s="6"/>
      <c r="AS1" s="6"/>
      <c r="AT1" s="6"/>
      <c r="AU1" s="6"/>
      <c r="AV1" s="6"/>
      <c r="AW1" s="6"/>
      <c r="AX1" s="6"/>
      <c r="AY1" s="6"/>
      <c r="AZ1" s="6"/>
      <c r="BA1" s="6"/>
      <c r="BB1" s="6"/>
      <c r="BC1" s="6"/>
      <c r="BD1" s="6"/>
      <c r="BE1" s="6"/>
      <c r="BF1" s="6"/>
      <c r="BG1" s="6"/>
      <c r="BH1" s="6"/>
    </row>
    <row r="2" spans="1:60" ht="9.6" customHeight="1" thickBot="1" x14ac:dyDescent="0.3">
      <c r="A2" s="32"/>
      <c r="B2" s="32" t="s">
        <v>650</v>
      </c>
      <c r="C2" s="245"/>
      <c r="D2" s="245"/>
      <c r="E2" s="245"/>
      <c r="F2" s="247"/>
      <c r="G2" s="247"/>
      <c r="H2" s="32"/>
      <c r="I2" s="32"/>
      <c r="J2" s="32"/>
      <c r="K2" s="32"/>
      <c r="L2" s="32"/>
      <c r="M2" s="246"/>
      <c r="N2" s="246"/>
      <c r="O2" s="32"/>
      <c r="P2" s="245"/>
      <c r="Q2" s="245"/>
      <c r="R2" s="245"/>
      <c r="S2" s="245"/>
      <c r="T2" s="245"/>
      <c r="U2" s="245"/>
      <c r="V2" s="32"/>
      <c r="W2" s="32"/>
      <c r="X2" s="244" t="str">
        <f ca="1">"© WARM "&amp;YEAR(TODAY())</f>
        <v>© WARM 2026</v>
      </c>
      <c r="Z2" s="243"/>
      <c r="AA2" s="113"/>
      <c r="AB2" s="113"/>
      <c r="AC2" s="113"/>
      <c r="AD2" s="113"/>
      <c r="AE2" s="113"/>
      <c r="AG2" s="113"/>
      <c r="AH2" s="242" t="s">
        <v>442</v>
      </c>
      <c r="AM2" s="6"/>
      <c r="AN2" s="6"/>
      <c r="AO2" s="6"/>
      <c r="AP2" s="6"/>
      <c r="AQ2" s="6"/>
      <c r="AR2" s="6"/>
      <c r="AS2" s="6"/>
      <c r="AT2" s="6"/>
      <c r="AU2" s="6"/>
      <c r="AV2" s="6"/>
      <c r="AW2" s="6"/>
      <c r="AX2" s="6"/>
      <c r="AY2" s="6"/>
      <c r="AZ2" s="6"/>
      <c r="BA2" s="6"/>
      <c r="BB2" s="6"/>
      <c r="BC2" s="6"/>
      <c r="BD2" s="6"/>
      <c r="BE2" s="6"/>
      <c r="BF2" s="6"/>
      <c r="BG2" s="6"/>
      <c r="BH2" s="6"/>
    </row>
    <row r="3" spans="1:60" ht="12.75" customHeight="1" thickBot="1" x14ac:dyDescent="0.3">
      <c r="A3" s="241"/>
      <c r="B3" s="272" t="s">
        <v>648</v>
      </c>
      <c r="C3" s="272"/>
      <c r="D3" s="272"/>
      <c r="E3" s="272"/>
      <c r="F3" s="240"/>
      <c r="G3" s="239"/>
      <c r="H3" s="239"/>
      <c r="I3" s="239"/>
      <c r="J3" s="239"/>
      <c r="K3" s="239"/>
      <c r="L3" s="238"/>
      <c r="M3" s="237" t="s">
        <v>649</v>
      </c>
      <c r="N3" s="237"/>
      <c r="O3" s="237"/>
      <c r="P3" s="237"/>
      <c r="Q3" s="237"/>
      <c r="R3" s="237"/>
      <c r="S3" s="237"/>
      <c r="T3" s="237"/>
      <c r="U3" s="237"/>
      <c r="V3" s="236"/>
      <c r="W3" s="236"/>
      <c r="X3" s="235"/>
      <c r="AM3" s="6" t="s">
        <v>636</v>
      </c>
      <c r="AN3" s="6"/>
      <c r="AO3" s="6"/>
      <c r="AP3" s="6"/>
      <c r="AQ3" s="6"/>
      <c r="AR3" s="234" t="s">
        <v>648</v>
      </c>
      <c r="AS3" s="233"/>
      <c r="AT3" s="233"/>
      <c r="AU3" s="233"/>
      <c r="AV3" s="233"/>
      <c r="AW3" s="233"/>
      <c r="AX3" s="233"/>
      <c r="AY3" s="233"/>
      <c r="AZ3" s="233"/>
      <c r="BA3" s="233"/>
      <c r="BB3" s="233"/>
      <c r="BC3" s="233"/>
      <c r="BD3" s="233"/>
      <c r="BE3" s="233"/>
      <c r="BF3" s="232"/>
      <c r="BG3" s="6"/>
      <c r="BH3" s="6"/>
    </row>
    <row r="4" spans="1:60" ht="16.5" customHeight="1" x14ac:dyDescent="0.3">
      <c r="A4" s="211"/>
      <c r="B4" s="231" t="s">
        <v>647</v>
      </c>
      <c r="C4" s="230"/>
      <c r="D4" s="230"/>
      <c r="E4" s="229"/>
      <c r="F4" s="273" t="s">
        <v>629</v>
      </c>
      <c r="G4" s="274"/>
      <c r="H4" s="275"/>
      <c r="I4" s="273" t="s">
        <v>628</v>
      </c>
      <c r="J4" s="274"/>
      <c r="K4" s="275"/>
      <c r="L4" s="269" t="s">
        <v>646</v>
      </c>
      <c r="M4" s="267" t="s">
        <v>579</v>
      </c>
      <c r="N4" s="265" t="s">
        <v>549</v>
      </c>
      <c r="O4" s="270" t="s">
        <v>645</v>
      </c>
      <c r="P4" s="265" t="s">
        <v>575</v>
      </c>
      <c r="Q4" s="265" t="s">
        <v>564</v>
      </c>
      <c r="R4" s="267" t="s">
        <v>561</v>
      </c>
      <c r="S4" s="270" t="s">
        <v>644</v>
      </c>
      <c r="T4" s="265" t="s">
        <v>643</v>
      </c>
      <c r="U4" s="265" t="s">
        <v>642</v>
      </c>
      <c r="V4" s="265" t="s">
        <v>641</v>
      </c>
      <c r="W4" s="265" t="s">
        <v>603</v>
      </c>
      <c r="X4" s="276" t="s">
        <v>640</v>
      </c>
      <c r="Z4" s="69" t="s">
        <v>639</v>
      </c>
      <c r="AD4" s="228" t="s">
        <v>638</v>
      </c>
      <c r="AI4" s="69" t="s">
        <v>637</v>
      </c>
      <c r="AM4" s="6" t="s">
        <v>636</v>
      </c>
      <c r="AN4" s="6"/>
      <c r="AO4" s="6"/>
      <c r="AP4" s="6"/>
      <c r="AQ4" s="6"/>
      <c r="AR4" s="227" t="str">
        <f>IF($L$3="","",$L$3)</f>
        <v/>
      </c>
      <c r="AS4" s="94"/>
      <c r="AT4" s="94"/>
      <c r="AU4" s="94"/>
      <c r="AV4" s="94"/>
      <c r="AW4" s="94"/>
      <c r="AX4" s="94"/>
      <c r="AY4" s="94"/>
      <c r="AZ4" s="94"/>
      <c r="BA4" s="94"/>
      <c r="BB4" s="94"/>
      <c r="BC4" s="94"/>
      <c r="BD4" s="94"/>
      <c r="BE4" s="94"/>
      <c r="BF4" s="226"/>
      <c r="BG4" s="6"/>
      <c r="BH4" s="6"/>
    </row>
    <row r="5" spans="1:60" ht="12.75" customHeight="1" x14ac:dyDescent="0.25">
      <c r="A5" s="200"/>
      <c r="B5" s="225" t="e" cm="1">
        <f t="array" aca="1" ref="B5" ca="1">IF(AND(OR(INDEX(L10:L549,COUNTA(L10:L549))="",INDEX(L10:L549,COUNTA(L10:L549))=$L$7),OR(INDEX(O10:O549,COUNTA(O10:O549))="",INDEX(O10:O549,COUNTA(O10:O549))=$O$7),OR(INDEX(P10:P549,COUNTA(P10:P549))="",INDEX(P10:P549,COUNTA(P10:P549))=$P$7),OR(INDEX(Q10:Q549,COUNTA(Q10:Q549))="",INDEX(Q10:Q549,COUNTA(Q10:Q549))=$Q$7),OR(INDEX(R10:R549,COUNTA(R10:R549))="",INDEX(R10:R549,COUNTA(R10:R549))=$R$7)),"","Warning! Last entry in revision history does not match current results.")</f>
        <v>#REF!</v>
      </c>
      <c r="C5" s="200"/>
      <c r="D5" s="200"/>
      <c r="E5" s="223"/>
      <c r="F5" s="269" t="s">
        <v>635</v>
      </c>
      <c r="G5" s="266" t="s">
        <v>634</v>
      </c>
      <c r="H5" s="268" t="s">
        <v>633</v>
      </c>
      <c r="I5" s="269" t="s">
        <v>632</v>
      </c>
      <c r="J5" s="266" t="s">
        <v>631</v>
      </c>
      <c r="K5" s="268" t="s">
        <v>630</v>
      </c>
      <c r="L5" s="269"/>
      <c r="M5" s="268"/>
      <c r="N5" s="266"/>
      <c r="O5" s="271"/>
      <c r="P5" s="266"/>
      <c r="Q5" s="266"/>
      <c r="R5" s="268"/>
      <c r="S5" s="271"/>
      <c r="T5" s="266"/>
      <c r="U5" s="266"/>
      <c r="V5" s="266"/>
      <c r="W5" s="266"/>
      <c r="X5" s="277"/>
      <c r="Z5" s="32"/>
      <c r="AA5" s="32" t="s">
        <v>629</v>
      </c>
      <c r="AB5" s="32" t="s">
        <v>628</v>
      </c>
      <c r="AC5" s="32"/>
      <c r="AD5" s="32"/>
      <c r="AE5" s="32"/>
      <c r="AF5" s="32"/>
      <c r="AG5" s="32"/>
      <c r="AH5" s="32"/>
      <c r="AI5" s="32"/>
      <c r="AJ5" s="32" t="s">
        <v>629</v>
      </c>
      <c r="AK5" s="32" t="s">
        <v>628</v>
      </c>
      <c r="AM5" s="6"/>
      <c r="AN5" s="6"/>
      <c r="AO5" s="6"/>
      <c r="AP5" s="6"/>
      <c r="AQ5" s="6"/>
      <c r="AR5" s="6"/>
      <c r="AS5" s="6"/>
      <c r="AT5" s="6"/>
      <c r="AU5" s="6"/>
      <c r="AV5" s="6"/>
      <c r="AW5" s="6"/>
      <c r="AX5" s="6"/>
      <c r="AY5" s="6"/>
      <c r="AZ5" s="6"/>
      <c r="BA5" s="6"/>
      <c r="BB5" s="6"/>
      <c r="BC5" s="6"/>
      <c r="BD5" s="6"/>
      <c r="BE5" s="6"/>
      <c r="BF5" s="6"/>
      <c r="BG5" s="6"/>
      <c r="BH5" s="6"/>
    </row>
    <row r="6" spans="1:60" ht="12.75" customHeight="1" outlineLevel="1" x14ac:dyDescent="0.25">
      <c r="A6" s="200"/>
      <c r="B6" s="224"/>
      <c r="C6" s="200"/>
      <c r="D6" s="200"/>
      <c r="E6" s="223"/>
      <c r="F6" s="269"/>
      <c r="G6" s="266"/>
      <c r="H6" s="268"/>
      <c r="I6" s="269"/>
      <c r="J6" s="266"/>
      <c r="K6" s="268"/>
      <c r="L6" s="269"/>
      <c r="M6" s="268"/>
      <c r="N6" s="266"/>
      <c r="O6" s="271"/>
      <c r="P6" s="266"/>
      <c r="Q6" s="266"/>
      <c r="R6" s="268"/>
      <c r="S6" s="271"/>
      <c r="T6" s="266"/>
      <c r="U6" s="266"/>
      <c r="V6" s="266"/>
      <c r="W6" s="266"/>
      <c r="X6" s="277"/>
      <c r="Z6" s="222" t="e">
        <f ca="1">IF(AA6&lt;0.1,"","Windows")</f>
        <v>#REF!</v>
      </c>
      <c r="AA6" s="178" t="e">
        <f ca="1">BE97/BE41</f>
        <v>#REF!</v>
      </c>
      <c r="AB6" s="65"/>
      <c r="AC6" s="32"/>
      <c r="AD6" s="32"/>
      <c r="AE6" s="32"/>
      <c r="AF6" s="32"/>
      <c r="AG6" s="32"/>
      <c r="AH6" s="32"/>
      <c r="AI6" s="222" t="e">
        <f ca="1">IF(AJ6&lt;0.1,"","Windows")</f>
        <v>#REF!</v>
      </c>
      <c r="AJ6" s="178" t="e">
        <f ca="1">AY8</f>
        <v>#REF!</v>
      </c>
      <c r="AK6" s="65"/>
      <c r="AM6" s="6" t="s">
        <v>627</v>
      </c>
      <c r="AN6" s="6"/>
      <c r="AO6" s="6"/>
      <c r="AP6" s="6"/>
      <c r="AQ6" s="6"/>
      <c r="AR6" s="6"/>
      <c r="AS6" s="6"/>
      <c r="AT6" s="6"/>
      <c r="AU6" s="6"/>
      <c r="AV6" s="6" t="s">
        <v>626</v>
      </c>
      <c r="AW6" s="6"/>
      <c r="AX6" s="6"/>
      <c r="AY6" s="6"/>
      <c r="AZ6" s="6"/>
      <c r="BA6" s="6"/>
      <c r="BB6" s="6" t="s">
        <v>625</v>
      </c>
      <c r="BC6" s="6"/>
      <c r="BD6" s="6"/>
      <c r="BE6" s="6"/>
      <c r="BF6" s="6"/>
      <c r="BG6" s="6"/>
      <c r="BH6" s="6"/>
    </row>
    <row r="7" spans="1:60" ht="12.75" customHeight="1" outlineLevel="1" thickBot="1" x14ac:dyDescent="0.3">
      <c r="A7" s="221"/>
      <c r="B7" s="221"/>
      <c r="C7" s="221"/>
      <c r="D7" s="221"/>
      <c r="E7" s="220">
        <f ca="1">TODAY()</f>
        <v>46174</v>
      </c>
      <c r="F7" s="218" t="e">
        <f ca="1">$BE$113</f>
        <v>#REF!</v>
      </c>
      <c r="G7" s="218" t="e">
        <f ca="1">$BE$112</f>
        <v>#REF!</v>
      </c>
      <c r="H7" s="217" t="e">
        <f ca="1">$BE$116</f>
        <v>#REF!</v>
      </c>
      <c r="I7" s="218" t="e">
        <f ca="1">$BE$115</f>
        <v>#REF!</v>
      </c>
      <c r="J7" s="218" t="e">
        <f ca="1">$BE$114</f>
        <v>#REF!</v>
      </c>
      <c r="K7" s="217" t="e">
        <f ca="1">$BE$117</f>
        <v>#REF!</v>
      </c>
      <c r="L7" s="218" t="e">
        <f ca="1">IF($BE$118=0,"",$BE$118)</f>
        <v>#REF!</v>
      </c>
      <c r="M7" s="217" t="e">
        <f ca="1">IF($BE$29=0,"",$BE$29)</f>
        <v>#REF!</v>
      </c>
      <c r="N7" s="216" t="e">
        <f ca="1">$BE$36</f>
        <v>#REF!</v>
      </c>
      <c r="O7" s="219" t="e">
        <f ca="1">$BE$32/100</f>
        <v>#REF!</v>
      </c>
      <c r="P7" s="218" t="e">
        <f ca="1">IF($BE$30=0,"",$BE$30)</f>
        <v>#REF!</v>
      </c>
      <c r="Q7" s="218" t="e">
        <f ca="1">IF($BE$33=0,"",$BE$33)</f>
        <v>#REF!</v>
      </c>
      <c r="R7" s="217" t="e">
        <f ca="1">$BE$34</f>
        <v>#REF!</v>
      </c>
      <c r="S7" s="216" t="e">
        <f ca="1">BE35</f>
        <v>#REF!</v>
      </c>
      <c r="T7" s="215" t="e">
        <f ca="1">$BE$38</f>
        <v>#REF!</v>
      </c>
      <c r="U7" s="215" t="e">
        <f ca="1">$BE$39</f>
        <v>#REF!</v>
      </c>
      <c r="V7" s="215" t="e">
        <f ca="1">$BE$37</f>
        <v>#REF!</v>
      </c>
      <c r="W7" s="214" t="str">
        <f ca="1">IFERROR($BE$55/$BE$41,"")</f>
        <v/>
      </c>
      <c r="X7" s="278"/>
      <c r="Z7" s="213" t="e">
        <f ca="1">IF(AA7&lt;0.1,"","Roof")</f>
        <v>#REF!</v>
      </c>
      <c r="AA7" s="178" t="e">
        <f ca="1">BE92/BE41</f>
        <v>#REF!</v>
      </c>
      <c r="AB7" s="65"/>
      <c r="AC7" s="32"/>
      <c r="AE7" s="32"/>
      <c r="AF7" s="32"/>
      <c r="AG7" s="32"/>
      <c r="AH7" s="32"/>
      <c r="AI7" s="213" t="e">
        <f ca="1">IF(AJ7&lt;0.1,"","Roof")</f>
        <v>#REF!</v>
      </c>
      <c r="AJ7" s="178" t="e">
        <f ca="1">AY9</f>
        <v>#REF!</v>
      </c>
      <c r="AK7" s="65"/>
      <c r="AM7" s="260" t="s">
        <v>624</v>
      </c>
      <c r="AN7" s="261"/>
      <c r="AO7" s="261"/>
      <c r="AP7" s="261"/>
      <c r="AQ7" s="261" t="s">
        <v>187</v>
      </c>
      <c r="AR7" s="261"/>
      <c r="AS7" s="261"/>
      <c r="AT7" s="261"/>
      <c r="AU7" s="6"/>
      <c r="AV7" s="14"/>
      <c r="AW7" s="14">
        <v>1</v>
      </c>
      <c r="AX7" s="14">
        <v>2</v>
      </c>
      <c r="AY7" s="212" t="s">
        <v>623</v>
      </c>
      <c r="AZ7" s="212"/>
      <c r="BA7" s="6"/>
      <c r="BB7" s="14" t="s">
        <v>622</v>
      </c>
      <c r="BC7" s="14" t="s">
        <v>621</v>
      </c>
      <c r="BD7" s="14" t="s">
        <v>620</v>
      </c>
      <c r="BE7" s="6"/>
      <c r="BF7" s="6"/>
      <c r="BG7" s="6"/>
      <c r="BH7" s="6"/>
    </row>
    <row r="8" spans="1:60" ht="16.5" customHeight="1" outlineLevel="1" x14ac:dyDescent="0.3">
      <c r="A8" s="211"/>
      <c r="B8" s="210" t="s">
        <v>619</v>
      </c>
      <c r="C8" s="209" t="s">
        <v>618</v>
      </c>
      <c r="D8" s="208"/>
      <c r="E8" s="207"/>
      <c r="F8" s="206"/>
      <c r="G8" s="205"/>
      <c r="H8" s="205"/>
      <c r="I8" s="206"/>
      <c r="J8" s="205"/>
      <c r="K8" s="204"/>
      <c r="L8" s="199"/>
      <c r="M8" s="201"/>
      <c r="N8" s="201"/>
      <c r="O8" s="203"/>
      <c r="P8" s="202"/>
      <c r="Q8" s="199"/>
      <c r="R8" s="201"/>
      <c r="S8" s="199"/>
      <c r="T8" s="200"/>
      <c r="U8" s="200"/>
      <c r="V8" s="199"/>
      <c r="W8" s="199"/>
      <c r="X8" s="198"/>
      <c r="Z8" s="197" t="e">
        <f ca="1">IF(AA8&lt;0.1,"","Floor")</f>
        <v>#REF!</v>
      </c>
      <c r="AA8" s="178" t="e">
        <f ca="1">BE93/BE41</f>
        <v>#REF!</v>
      </c>
      <c r="AB8" s="65"/>
      <c r="AC8" s="32"/>
      <c r="AD8" s="32"/>
      <c r="AE8" s="32"/>
      <c r="AF8" s="32"/>
      <c r="AG8" s="32"/>
      <c r="AH8" s="32"/>
      <c r="AI8" s="197" t="e">
        <f ca="1">IF(AJ8&lt;0.1,"","Floor")</f>
        <v>#REF!</v>
      </c>
      <c r="AJ8" s="178" t="e">
        <f ca="1">AY10</f>
        <v>#REF!</v>
      </c>
      <c r="AK8" s="65"/>
      <c r="AM8" s="159" t="s">
        <v>617</v>
      </c>
      <c r="AN8" s="14">
        <v>0</v>
      </c>
      <c r="AO8" s="14" t="s">
        <v>605</v>
      </c>
      <c r="AP8" s="14">
        <v>45</v>
      </c>
      <c r="AQ8" s="14" t="s">
        <v>617</v>
      </c>
      <c r="AR8" s="14">
        <v>0</v>
      </c>
      <c r="AS8" s="14" t="s">
        <v>605</v>
      </c>
      <c r="AT8" s="14">
        <v>35</v>
      </c>
      <c r="AU8" s="6"/>
      <c r="AV8" s="14" t="e">
        <f ca="1">IF(AY8&lt;0.1,"","Windows")</f>
        <v>#REF!</v>
      </c>
      <c r="AW8" s="167" t="e">
        <f ca="1">BE123/BE41</f>
        <v>#REF!</v>
      </c>
      <c r="AX8" s="167" t="e">
        <f ca="1">BE124/BE41</f>
        <v>#REF!</v>
      </c>
      <c r="AY8" s="167" t="e">
        <f t="shared" ref="AY8:AY16" ca="1" si="0">IF($AW$19&gt;$AX$19,AW8,AX8)</f>
        <v>#REF!</v>
      </c>
      <c r="AZ8" s="167"/>
      <c r="BA8" s="6"/>
      <c r="BB8" s="14" t="str">
        <f>AM175</f>
        <v>Heating</v>
      </c>
      <c r="BC8" s="14"/>
      <c r="BD8" s="176" t="e">
        <f ca="1">BE175</f>
        <v>#REF!</v>
      </c>
      <c r="BE8" s="6"/>
      <c r="BF8" s="6"/>
      <c r="BG8" s="6"/>
      <c r="BH8" s="6"/>
    </row>
    <row r="9" spans="1:60" ht="12.75" customHeight="1" x14ac:dyDescent="0.25">
      <c r="A9" s="196" t="s">
        <v>616</v>
      </c>
      <c r="B9" s="196" t="s">
        <v>615</v>
      </c>
      <c r="C9" s="196" t="s">
        <v>614</v>
      </c>
      <c r="D9" s="195" t="s">
        <v>613</v>
      </c>
      <c r="E9" s="194" t="s">
        <v>612</v>
      </c>
      <c r="F9" s="193" t="s">
        <v>610</v>
      </c>
      <c r="G9" s="192"/>
      <c r="H9" s="192"/>
      <c r="I9" s="193" t="s">
        <v>610</v>
      </c>
      <c r="J9" s="192"/>
      <c r="K9" s="191"/>
      <c r="L9" s="262" t="s">
        <v>610</v>
      </c>
      <c r="M9" s="263"/>
      <c r="N9" s="189" t="s">
        <v>611</v>
      </c>
      <c r="O9" s="190" t="s">
        <v>493</v>
      </c>
      <c r="P9" s="264" t="s">
        <v>610</v>
      </c>
      <c r="Q9" s="262"/>
      <c r="R9" s="263"/>
      <c r="S9" s="188"/>
      <c r="T9" s="187" t="s">
        <v>610</v>
      </c>
      <c r="U9" s="259" t="s">
        <v>611</v>
      </c>
      <c r="V9" s="259"/>
      <c r="W9" s="186" t="s">
        <v>462</v>
      </c>
      <c r="X9" s="185" t="s">
        <v>610</v>
      </c>
      <c r="Z9" s="184" t="e">
        <f ca="1">IF(AA9&lt;0.1,"","Wall")</f>
        <v>#REF!</v>
      </c>
      <c r="AA9" s="178" t="e">
        <f ca="1">(BE90+BE91)/BE41</f>
        <v>#REF!</v>
      </c>
      <c r="AB9" s="65"/>
      <c r="AC9" s="32"/>
      <c r="AD9" s="32"/>
      <c r="AE9" s="32"/>
      <c r="AF9" s="32"/>
      <c r="AG9" s="32"/>
      <c r="AH9" s="32"/>
      <c r="AI9" s="184" t="e">
        <f ca="1">IF(AJ9&lt;0.1,"","Wall")</f>
        <v>#REF!</v>
      </c>
      <c r="AJ9" s="178" t="e">
        <f ca="1">AY11</f>
        <v>#REF!</v>
      </c>
      <c r="AK9" s="65"/>
      <c r="AM9" s="159" t="s">
        <v>609</v>
      </c>
      <c r="AN9" s="14">
        <v>45</v>
      </c>
      <c r="AO9" s="14" t="s">
        <v>605</v>
      </c>
      <c r="AP9" s="14">
        <v>55</v>
      </c>
      <c r="AQ9" s="14" t="s">
        <v>609</v>
      </c>
      <c r="AR9" s="14">
        <v>35</v>
      </c>
      <c r="AS9" s="14" t="s">
        <v>605</v>
      </c>
      <c r="AT9" s="14">
        <v>50</v>
      </c>
      <c r="AU9" s="6"/>
      <c r="AV9" s="14" t="e">
        <f ca="1">IF(AY9&lt;0.1,"","Roof")</f>
        <v>#REF!</v>
      </c>
      <c r="AW9" s="167" t="e">
        <f ca="1">BE125/BE41</f>
        <v>#REF!</v>
      </c>
      <c r="AX9" s="167" t="e">
        <f ca="1">BE126/BE41</f>
        <v>#REF!</v>
      </c>
      <c r="AY9" s="167" t="e">
        <f t="shared" ca="1" si="0"/>
        <v>#REF!</v>
      </c>
      <c r="AZ9" s="167"/>
      <c r="BA9" s="6"/>
      <c r="BB9" s="14" t="str">
        <f>AM176</f>
        <v>Cooling/dehum.</v>
      </c>
      <c r="BC9" s="14"/>
      <c r="BD9" s="176" t="e">
        <f ca="1">BE176</f>
        <v>#REF!</v>
      </c>
      <c r="BE9" s="6"/>
      <c r="BF9" s="6"/>
      <c r="BG9" s="6"/>
      <c r="BH9" s="6"/>
    </row>
    <row r="10" spans="1:60" ht="12.75" customHeight="1" x14ac:dyDescent="0.25">
      <c r="A10" s="65">
        <v>0</v>
      </c>
      <c r="B10" s="64"/>
      <c r="C10" s="65"/>
      <c r="D10" s="163"/>
      <c r="E10" s="162"/>
      <c r="F10" s="56"/>
      <c r="G10" s="55"/>
      <c r="H10" s="54"/>
      <c r="I10" s="56"/>
      <c r="J10" s="55"/>
      <c r="K10" s="54"/>
      <c r="L10" s="50"/>
      <c r="M10" s="51"/>
      <c r="N10" s="51"/>
      <c r="O10" s="53"/>
      <c r="P10" s="52"/>
      <c r="Q10" s="50"/>
      <c r="R10" s="51"/>
      <c r="S10" s="50"/>
      <c r="T10" s="49"/>
      <c r="U10" s="49"/>
      <c r="V10" s="49"/>
      <c r="W10" s="49"/>
      <c r="X10" s="48">
        <v>0</v>
      </c>
      <c r="Z10" s="183" t="e">
        <f ca="1">IF(ABS(AA10)&lt;0.1,"","Thermal Bridges")</f>
        <v>#REF!</v>
      </c>
      <c r="AA10" s="178" t="e">
        <f ca="1">((IF(ISNUMBER(BE99),BE99,0))+(IF(ISNUMBER(BE100),BE100,0))+(IF(ISNUMBER(BE101),BE101,0)))/BE41</f>
        <v>#REF!</v>
      </c>
      <c r="AB10" s="65"/>
      <c r="AC10" s="32"/>
      <c r="AD10" s="32"/>
      <c r="AE10" s="32"/>
      <c r="AF10" s="32"/>
      <c r="AG10" s="32"/>
      <c r="AH10" s="32"/>
      <c r="AI10" s="183" t="e">
        <f ca="1">IF(ABS(AJ10)&lt;0.1,"","Thermal Bridges")</f>
        <v>#REF!</v>
      </c>
      <c r="AJ10" s="178" t="e">
        <f ca="1">AY14</f>
        <v>#REF!</v>
      </c>
      <c r="AK10" s="65"/>
      <c r="AM10" s="159" t="s">
        <v>608</v>
      </c>
      <c r="AN10" s="14">
        <v>55</v>
      </c>
      <c r="AO10" s="14" t="s">
        <v>605</v>
      </c>
      <c r="AP10" s="14">
        <v>75</v>
      </c>
      <c r="AQ10" s="14" t="s">
        <v>608</v>
      </c>
      <c r="AR10" s="14">
        <v>50</v>
      </c>
      <c r="AS10" s="14" t="s">
        <v>605</v>
      </c>
      <c r="AT10" s="14">
        <v>70</v>
      </c>
      <c r="AU10" s="6"/>
      <c r="AV10" s="14" t="e">
        <f ca="1">IF(AY10&lt;0.1,"","Floor")</f>
        <v>#REF!</v>
      </c>
      <c r="AW10" s="167" t="e">
        <f ca="1">BE127/BE41</f>
        <v>#REF!</v>
      </c>
      <c r="AX10" s="167" t="e">
        <f ca="1">BE128/BE41</f>
        <v>#REF!</v>
      </c>
      <c r="AY10" s="167" t="e">
        <f t="shared" ca="1" si="0"/>
        <v>#REF!</v>
      </c>
      <c r="AZ10" s="167"/>
      <c r="BA10" s="6"/>
      <c r="BB10" s="14" t="str">
        <f>AM177</f>
        <v>DHW</v>
      </c>
      <c r="BC10" s="14"/>
      <c r="BD10" s="176" t="e">
        <f ca="1">BE177</f>
        <v>#REF!</v>
      </c>
      <c r="BE10" s="6"/>
      <c r="BF10" s="6"/>
      <c r="BG10" s="6"/>
      <c r="BH10" s="6"/>
    </row>
    <row r="11" spans="1:60" ht="12.75" customHeight="1" x14ac:dyDescent="0.25">
      <c r="A11" s="65">
        <f t="shared" ref="A11:A42" si="1">$A10+1</f>
        <v>1</v>
      </c>
      <c r="B11" s="64"/>
      <c r="C11" s="65"/>
      <c r="D11" s="163"/>
      <c r="E11" s="162"/>
      <c r="F11" s="56"/>
      <c r="G11" s="55"/>
      <c r="H11" s="54"/>
      <c r="I11" s="56"/>
      <c r="J11" s="55"/>
      <c r="K11" s="54"/>
      <c r="L11" s="50"/>
      <c r="M11" s="51"/>
      <c r="N11" s="51"/>
      <c r="O11" s="53"/>
      <c r="P11" s="52"/>
      <c r="Q11" s="50"/>
      <c r="R11" s="51"/>
      <c r="S11" s="50"/>
      <c r="T11" s="49"/>
      <c r="U11" s="49"/>
      <c r="V11" s="49"/>
      <c r="W11" s="49"/>
      <c r="X11" s="48">
        <f t="shared" ref="X11:X42" si="2">M11-M10</f>
        <v>0</v>
      </c>
      <c r="Z11" s="182" t="e">
        <f ca="1">IF(AA11&lt;0.1,"","Doors")</f>
        <v>#REF!</v>
      </c>
      <c r="AA11" s="178" t="e">
        <f ca="1">BE98/BE41</f>
        <v>#REF!</v>
      </c>
      <c r="AB11" s="65"/>
      <c r="AC11" s="32"/>
      <c r="AD11" s="32"/>
      <c r="AE11" s="32"/>
      <c r="AF11" s="32"/>
      <c r="AG11" s="32"/>
      <c r="AH11" s="32"/>
      <c r="AI11" s="182" t="e">
        <f ca="1">IF(AJ11&lt;0.1,"","Doors")</f>
        <v>#REF!</v>
      </c>
      <c r="AJ11" s="178" t="e">
        <f ca="1">AY13</f>
        <v>#REF!</v>
      </c>
      <c r="AK11" s="65"/>
      <c r="AM11" s="159" t="s">
        <v>607</v>
      </c>
      <c r="AN11" s="14">
        <v>75</v>
      </c>
      <c r="AO11" s="14" t="s">
        <v>605</v>
      </c>
      <c r="AP11" s="14">
        <v>85</v>
      </c>
      <c r="AQ11" s="14" t="s">
        <v>607</v>
      </c>
      <c r="AR11" s="14">
        <v>70</v>
      </c>
      <c r="AS11" s="14" t="s">
        <v>605</v>
      </c>
      <c r="AT11" s="14">
        <v>80</v>
      </c>
      <c r="AU11" s="6"/>
      <c r="AV11" s="14" t="e">
        <f ca="1">IF(AY11&lt;0.1,"","Wall")</f>
        <v>#REF!</v>
      </c>
      <c r="AW11" s="167" t="e">
        <f ca="1">(BE129+BE131)/BE41</f>
        <v>#REF!</v>
      </c>
      <c r="AX11" s="167" t="e">
        <f ca="1">(BE130+BE132)/BE41</f>
        <v>#REF!</v>
      </c>
      <c r="AY11" s="167" t="e">
        <f t="shared" ca="1" si="0"/>
        <v>#REF!</v>
      </c>
      <c r="AZ11" s="167"/>
      <c r="BA11" s="6"/>
      <c r="BB11" s="14" t="str">
        <f>AM179</f>
        <v>Auxiliary Electricity</v>
      </c>
      <c r="BC11" s="14"/>
      <c r="BD11" s="176" t="e">
        <f ca="1">BE179</f>
        <v>#REF!</v>
      </c>
      <c r="BE11" s="6"/>
      <c r="BF11" s="6"/>
      <c r="BG11" s="6"/>
      <c r="BH11" s="6"/>
    </row>
    <row r="12" spans="1:60" ht="12.75" customHeight="1" x14ac:dyDescent="0.25">
      <c r="A12" s="65">
        <f t="shared" si="1"/>
        <v>2</v>
      </c>
      <c r="B12" s="64"/>
      <c r="C12" s="65"/>
      <c r="D12" s="163"/>
      <c r="E12" s="162"/>
      <c r="F12" s="56"/>
      <c r="G12" s="55"/>
      <c r="H12" s="54"/>
      <c r="I12" s="56"/>
      <c r="J12" s="55"/>
      <c r="K12" s="54"/>
      <c r="L12" s="50"/>
      <c r="M12" s="51"/>
      <c r="N12" s="51"/>
      <c r="O12" s="53"/>
      <c r="P12" s="52"/>
      <c r="Q12" s="50"/>
      <c r="R12" s="51"/>
      <c r="S12" s="50"/>
      <c r="T12" s="49"/>
      <c r="U12" s="49"/>
      <c r="V12" s="49"/>
      <c r="W12" s="49"/>
      <c r="X12" s="48">
        <f t="shared" si="2"/>
        <v>0</v>
      </c>
      <c r="Z12" s="181" t="e">
        <f ca="1">IF(AA12&lt;0.1,"","Other")</f>
        <v>#REF!</v>
      </c>
      <c r="AA12" s="178" t="e">
        <f ca="1">(BE94+BE95+BE96)/BE41</f>
        <v>#REF!</v>
      </c>
      <c r="AB12" s="65"/>
      <c r="AC12" s="32"/>
      <c r="AD12" s="32"/>
      <c r="AE12" s="32"/>
      <c r="AF12" s="32"/>
      <c r="AG12" s="32"/>
      <c r="AH12" s="32"/>
      <c r="AI12" s="181" t="e">
        <f ca="1">IF(AJ12&lt;0.1,"","Other")</f>
        <v>#REF!</v>
      </c>
      <c r="AJ12" s="178" t="e">
        <f ca="1">AY12</f>
        <v>#REF!</v>
      </c>
      <c r="AK12" s="65"/>
      <c r="AM12" s="159" t="s">
        <v>606</v>
      </c>
      <c r="AN12" s="14">
        <v>85</v>
      </c>
      <c r="AO12" s="14" t="s">
        <v>605</v>
      </c>
      <c r="AP12" s="14">
        <v>100</v>
      </c>
      <c r="AQ12" s="14" t="s">
        <v>606</v>
      </c>
      <c r="AR12" s="14">
        <v>80</v>
      </c>
      <c r="AS12" s="14" t="s">
        <v>605</v>
      </c>
      <c r="AT12" s="14">
        <v>100</v>
      </c>
      <c r="AU12" s="6"/>
      <c r="AV12" s="14" t="e">
        <f ca="1">IF(AY12&lt;0.1,"","Other")</f>
        <v>#REF!</v>
      </c>
      <c r="AW12" s="167" t="e">
        <f ca="1">(BE133+BE135+BE137)/BE41</f>
        <v>#REF!</v>
      </c>
      <c r="AX12" s="167" t="e">
        <f ca="1">(BE134+BE136+BE138)/BE41</f>
        <v>#REF!</v>
      </c>
      <c r="AY12" s="167" t="e">
        <f t="shared" ca="1" si="0"/>
        <v>#REF!</v>
      </c>
      <c r="AZ12" s="167"/>
      <c r="BA12" s="6"/>
      <c r="BB12" s="14" t="s">
        <v>151</v>
      </c>
      <c r="BC12" s="176" t="e">
        <f ca="1">IF(BE174=1,SUM(BE180:BE185),BE191)</f>
        <v>#REF!</v>
      </c>
      <c r="BD12" s="176" t="e">
        <f ca="1">BC12/$BE$41</f>
        <v>#REF!</v>
      </c>
      <c r="BE12" s="6"/>
      <c r="BF12" s="6"/>
      <c r="BG12" s="6"/>
      <c r="BH12" s="6"/>
    </row>
    <row r="13" spans="1:60" ht="12.75" customHeight="1" x14ac:dyDescent="0.25">
      <c r="A13" s="65">
        <f t="shared" si="1"/>
        <v>3</v>
      </c>
      <c r="B13" s="64"/>
      <c r="C13" s="65"/>
      <c r="D13" s="163"/>
      <c r="E13" s="162"/>
      <c r="F13" s="56"/>
      <c r="G13" s="55"/>
      <c r="H13" s="54"/>
      <c r="I13" s="56"/>
      <c r="J13" s="55"/>
      <c r="K13" s="54"/>
      <c r="L13" s="50"/>
      <c r="M13" s="51"/>
      <c r="N13" s="51"/>
      <c r="O13" s="53"/>
      <c r="P13" s="52"/>
      <c r="Q13" s="50"/>
      <c r="R13" s="51"/>
      <c r="S13" s="50"/>
      <c r="T13" s="49"/>
      <c r="U13" s="49"/>
      <c r="V13" s="49"/>
      <c r="W13" s="49"/>
      <c r="X13" s="48">
        <f t="shared" si="2"/>
        <v>0</v>
      </c>
      <c r="Z13" s="180" t="e">
        <f ca="1">IF(AA13&lt;0.1,"","Infiltration")</f>
        <v>#REF!</v>
      </c>
      <c r="AA13" s="178" t="e">
        <f ca="1">BE102*BE103*BE104*BE105/BE41</f>
        <v>#REF!</v>
      </c>
      <c r="AB13" s="65"/>
      <c r="AC13" s="32"/>
      <c r="AD13" s="32"/>
      <c r="AE13" s="32"/>
      <c r="AF13" s="32"/>
      <c r="AG13" s="32"/>
      <c r="AH13" s="32"/>
      <c r="AI13" s="180" t="e">
        <f ca="1">IF(AJ13&lt;0.1,"","Infiltration")</f>
        <v>#REF!</v>
      </c>
      <c r="AJ13" s="178" t="e">
        <f ca="1">AY15</f>
        <v>#REF!</v>
      </c>
      <c r="AK13" s="65"/>
      <c r="AM13" s="6"/>
      <c r="AN13" s="6"/>
      <c r="AO13" s="6"/>
      <c r="AP13" s="6"/>
      <c r="AQ13" s="6"/>
      <c r="AR13" s="147"/>
      <c r="AS13" s="6"/>
      <c r="AT13" s="6"/>
      <c r="AU13" s="6"/>
      <c r="AV13" s="14" t="e">
        <f ca="1">IF(AY13&lt;0.1,"","Doors")</f>
        <v>#REF!</v>
      </c>
      <c r="AW13" s="167" t="e">
        <f ca="1">BE139/BE41</f>
        <v>#REF!</v>
      </c>
      <c r="AX13" s="167" t="e">
        <f ca="1">BE140/BE41</f>
        <v>#REF!</v>
      </c>
      <c r="AY13" s="167" t="e">
        <f t="shared" ca="1" si="0"/>
        <v>#REF!</v>
      </c>
      <c r="AZ13" s="167"/>
      <c r="BA13" s="6"/>
      <c r="BB13" s="14" t="str">
        <f>AM188</f>
        <v>Electrical devices</v>
      </c>
      <c r="BC13" s="176" t="e">
        <f ca="1">IF(BE174=1,BE188,BE192)</f>
        <v>#REF!</v>
      </c>
      <c r="BD13" s="176" t="e">
        <f ca="1">BC13/$BE$41</f>
        <v>#REF!</v>
      </c>
      <c r="BE13" s="6"/>
      <c r="BF13" s="6"/>
      <c r="BG13" s="6"/>
      <c r="BH13" s="6"/>
    </row>
    <row r="14" spans="1:60" ht="12.75" customHeight="1" x14ac:dyDescent="0.25">
      <c r="A14" s="65">
        <f t="shared" si="1"/>
        <v>4</v>
      </c>
      <c r="B14" s="64"/>
      <c r="C14" s="65"/>
      <c r="D14" s="163"/>
      <c r="E14" s="162"/>
      <c r="F14" s="56"/>
      <c r="G14" s="55"/>
      <c r="H14" s="54"/>
      <c r="I14" s="56"/>
      <c r="J14" s="55"/>
      <c r="K14" s="54"/>
      <c r="L14" s="50"/>
      <c r="M14" s="51"/>
      <c r="N14" s="51"/>
      <c r="O14" s="53"/>
      <c r="P14" s="52"/>
      <c r="Q14" s="50"/>
      <c r="R14" s="51"/>
      <c r="S14" s="50"/>
      <c r="T14" s="49"/>
      <c r="U14" s="49"/>
      <c r="V14" s="49"/>
      <c r="W14" s="49"/>
      <c r="X14" s="48">
        <f t="shared" si="2"/>
        <v>0</v>
      </c>
      <c r="Z14" s="179" t="e">
        <f ca="1">IF(AA14&lt;0.1,"","Ventilation")</f>
        <v>#REF!</v>
      </c>
      <c r="AA14" s="178" t="e">
        <f ca="1">BE107-AA13</f>
        <v>#REF!</v>
      </c>
      <c r="AB14" s="65"/>
      <c r="AC14" s="32"/>
      <c r="AD14" s="32"/>
      <c r="AE14" s="32"/>
      <c r="AF14" s="32"/>
      <c r="AG14" s="32"/>
      <c r="AH14" s="32"/>
      <c r="AI14" s="179" t="e">
        <f ca="1">IF(AJ14&lt;0.1,"","Ventilation")</f>
        <v>#REF!</v>
      </c>
      <c r="AJ14" s="178" t="e">
        <f ca="1">AY16</f>
        <v>#REF!</v>
      </c>
      <c r="AK14" s="65"/>
      <c r="AM14" s="94" t="s">
        <v>604</v>
      </c>
      <c r="AN14" s="94"/>
      <c r="AO14" s="6"/>
      <c r="AP14" s="94" t="s">
        <v>603</v>
      </c>
      <c r="AQ14" s="6"/>
      <c r="AR14" s="6"/>
      <c r="AS14" s="6"/>
      <c r="AT14" s="6"/>
      <c r="AU14" s="6"/>
      <c r="AV14" s="14" t="e">
        <f ca="1">IF(ABS(AY14)&lt;0.1,"","Thermal Bridges")</f>
        <v>#REF!</v>
      </c>
      <c r="AW14" s="167" t="e">
        <f ca="1">(BE141+BE143+BE145)/BE41</f>
        <v>#REF!</v>
      </c>
      <c r="AX14" s="167" t="e">
        <f ca="1">(BE142+BE144+BE146)/BE41</f>
        <v>#REF!</v>
      </c>
      <c r="AY14" s="167" t="e">
        <f t="shared" ca="1" si="0"/>
        <v>#REF!</v>
      </c>
      <c r="AZ14" s="167"/>
      <c r="BA14" s="6"/>
      <c r="BB14" s="14" t="str">
        <f>AM189</f>
        <v>Lighting</v>
      </c>
      <c r="BC14" s="176" t="e">
        <f ca="1">IF(BE174=1,BE189,BE193)</f>
        <v>#REF!</v>
      </c>
      <c r="BD14" s="176" t="e">
        <f ca="1">BC14/$BE$41</f>
        <v>#REF!</v>
      </c>
      <c r="BE14" s="6"/>
      <c r="BF14" s="6"/>
      <c r="BG14" s="6"/>
      <c r="BH14" s="6"/>
    </row>
    <row r="15" spans="1:60" ht="12.75" customHeight="1" x14ac:dyDescent="0.25">
      <c r="A15" s="65">
        <f t="shared" si="1"/>
        <v>5</v>
      </c>
      <c r="B15" s="64"/>
      <c r="C15" s="65"/>
      <c r="D15" s="163"/>
      <c r="E15" s="162"/>
      <c r="F15" s="56"/>
      <c r="G15" s="55"/>
      <c r="H15" s="54"/>
      <c r="I15" s="56"/>
      <c r="J15" s="55"/>
      <c r="K15" s="54"/>
      <c r="L15" s="50"/>
      <c r="M15" s="51"/>
      <c r="N15" s="51"/>
      <c r="O15" s="53"/>
      <c r="P15" s="52"/>
      <c r="Q15" s="50"/>
      <c r="R15" s="51"/>
      <c r="S15" s="50"/>
      <c r="T15" s="49"/>
      <c r="U15" s="49"/>
      <c r="V15" s="49"/>
      <c r="W15" s="49"/>
      <c r="X15" s="48">
        <f t="shared" si="2"/>
        <v>0</v>
      </c>
      <c r="Z15" s="177" t="e">
        <f ca="1">IF(AB15&lt;0.1,"","Solar")</f>
        <v>#REF!</v>
      </c>
      <c r="AA15" s="65"/>
      <c r="AB15" s="172" t="e">
        <f ca="1">BE109*BE106</f>
        <v>#REF!</v>
      </c>
      <c r="AC15" s="32"/>
      <c r="AH15" s="32"/>
      <c r="AI15" s="177" t="e">
        <f ca="1">IF(AK15&lt;0.1,"","Solar")</f>
        <v>#REF!</v>
      </c>
      <c r="AJ15" s="65"/>
      <c r="AK15" s="172" t="e">
        <f ca="1">AZ17</f>
        <v>#REF!</v>
      </c>
      <c r="AM15" s="159" t="s">
        <v>488</v>
      </c>
      <c r="AN15" s="14" t="e">
        <f ca="1">SUMIFS(INDIRECT(BA58),INDIRECT(BA59),"North",INDIRECT(BA56),8,INDIRECT(BA57),"&gt;0")</f>
        <v>#REF!</v>
      </c>
      <c r="AO15" s="6"/>
      <c r="AP15" s="14" t="s">
        <v>602</v>
      </c>
      <c r="AQ15" s="168" t="e">
        <f ca="1">SUM(BE42:BE45,BE47:BE49)/BE41</f>
        <v>#REF!</v>
      </c>
      <c r="AR15" s="6"/>
      <c r="AS15" s="6"/>
      <c r="AT15" s="6"/>
      <c r="AU15" s="6"/>
      <c r="AV15" s="14" t="e">
        <f ca="1">IF(AY15&lt;0.1,"","Infiltration")</f>
        <v>#REF!</v>
      </c>
      <c r="AW15" s="167" t="e">
        <f ca="1">(BE102*BE147*BE104*BE148)/BE41</f>
        <v>#REF!</v>
      </c>
      <c r="AX15" s="167" t="e">
        <f ca="1">(BE102*BE147*BE104*BE149)/BE41</f>
        <v>#REF!</v>
      </c>
      <c r="AY15" s="167" t="e">
        <f t="shared" ca="1" si="0"/>
        <v>#REF!</v>
      </c>
      <c r="AZ15" s="167"/>
      <c r="BA15" s="6"/>
      <c r="BB15" s="14" t="e">
        <f ca="1">IF(BE174=1,"Laundry","")</f>
        <v>#REF!</v>
      </c>
      <c r="BC15" s="176" t="e">
        <f ca="1">IF(BE174=1,SUM(BE186:BE187),0)</f>
        <v>#REF!</v>
      </c>
      <c r="BD15" s="176" t="e">
        <f ca="1">BC15/$BE$41</f>
        <v>#REF!</v>
      </c>
      <c r="BE15" s="6"/>
      <c r="BF15" s="6"/>
      <c r="BG15" s="6"/>
      <c r="BH15" s="6"/>
    </row>
    <row r="16" spans="1:60" ht="12.75" customHeight="1" x14ac:dyDescent="0.3">
      <c r="A16" s="65">
        <f t="shared" si="1"/>
        <v>6</v>
      </c>
      <c r="B16" s="64"/>
      <c r="C16" s="65"/>
      <c r="D16" s="163"/>
      <c r="E16" s="162"/>
      <c r="F16" s="56"/>
      <c r="G16" s="55"/>
      <c r="H16" s="54"/>
      <c r="I16" s="56"/>
      <c r="J16" s="55"/>
      <c r="K16" s="54"/>
      <c r="L16" s="50"/>
      <c r="M16" s="51"/>
      <c r="N16" s="51"/>
      <c r="O16" s="53"/>
      <c r="P16" s="52"/>
      <c r="Q16" s="50"/>
      <c r="R16" s="51"/>
      <c r="S16" s="50"/>
      <c r="T16" s="49"/>
      <c r="U16" s="49"/>
      <c r="V16" s="49"/>
      <c r="W16" s="49"/>
      <c r="X16" s="48">
        <f t="shared" si="2"/>
        <v>0</v>
      </c>
      <c r="Z16" s="175" t="e">
        <f ca="1">IF(AB16&lt;0.1,"","Internal")</f>
        <v>#REF!</v>
      </c>
      <c r="AA16" s="65"/>
      <c r="AB16" s="172" t="e">
        <f ca="1">BE108*BE106</f>
        <v>#REF!</v>
      </c>
      <c r="AC16" s="86"/>
      <c r="AD16" s="171" t="e">
        <f ca="1">"Building FHLF: "&amp;ROUND(AQ19,2)</f>
        <v>#REF!</v>
      </c>
      <c r="AE16" s="32"/>
      <c r="AF16" s="32"/>
      <c r="AG16" s="32"/>
      <c r="AH16" s="32"/>
      <c r="AI16" s="175" t="e">
        <f ca="1">IF(AK16&lt;0.1,"","Internal")</f>
        <v>#REF!</v>
      </c>
      <c r="AJ16" s="65"/>
      <c r="AK16" s="172" t="e">
        <f ca="1">AZ18</f>
        <v>#REF!</v>
      </c>
      <c r="AM16" s="159" t="s">
        <v>483</v>
      </c>
      <c r="AN16" s="14" t="e">
        <f ca="1">SUMIFS(INDIRECT(BA58),INDIRECT(BA59),"East",INDIRECT(BA56),8,INDIRECT(BA57),"&gt;0")</f>
        <v>#REF!</v>
      </c>
      <c r="AO16" s="6"/>
      <c r="AP16" s="14" t="s">
        <v>601</v>
      </c>
      <c r="AQ16" s="168" t="e">
        <f ca="1">(BE50+BE46)/BE41</f>
        <v>#REF!</v>
      </c>
      <c r="AR16" s="6"/>
      <c r="AS16" s="6"/>
      <c r="AT16" s="6"/>
      <c r="AU16" s="6"/>
      <c r="AV16" s="14" t="e">
        <f ca="1">IF(AY16&lt;0.1,"","Ventilation")</f>
        <v>#REF!</v>
      </c>
      <c r="AW16" s="167" t="e">
        <f ca="1">(BE150/BE41)-AW15</f>
        <v>#REF!</v>
      </c>
      <c r="AX16" s="167" t="e">
        <f ca="1">(BE151/BE41)-AX15</f>
        <v>#REF!</v>
      </c>
      <c r="AY16" s="167" t="e">
        <f t="shared" ca="1" si="0"/>
        <v>#REF!</v>
      </c>
      <c r="AZ16" s="167"/>
      <c r="BA16" s="6"/>
      <c r="BB16" s="6"/>
      <c r="BC16" s="6"/>
      <c r="BD16" s="6"/>
      <c r="BE16" s="6"/>
      <c r="BF16" s="6"/>
      <c r="BG16" s="6"/>
      <c r="BH16" s="6"/>
    </row>
    <row r="17" spans="1:85" ht="12.75" customHeight="1" x14ac:dyDescent="0.3">
      <c r="A17" s="65">
        <f t="shared" si="1"/>
        <v>7</v>
      </c>
      <c r="B17" s="64"/>
      <c r="C17" s="65"/>
      <c r="D17" s="163"/>
      <c r="E17" s="162"/>
      <c r="F17" s="56"/>
      <c r="G17" s="55"/>
      <c r="H17" s="54"/>
      <c r="I17" s="56"/>
      <c r="J17" s="55"/>
      <c r="K17" s="54"/>
      <c r="L17" s="50"/>
      <c r="M17" s="51"/>
      <c r="N17" s="51"/>
      <c r="O17" s="53"/>
      <c r="P17" s="52"/>
      <c r="Q17" s="50"/>
      <c r="R17" s="51"/>
      <c r="S17" s="50"/>
      <c r="T17" s="49"/>
      <c r="U17" s="49"/>
      <c r="V17" s="49"/>
      <c r="W17" s="49"/>
      <c r="X17" s="48">
        <f t="shared" si="2"/>
        <v>0</v>
      </c>
      <c r="Z17" s="174" t="e">
        <f ca="1">IF(AB17&lt;0.1,"","Heating")</f>
        <v>#REF!</v>
      </c>
      <c r="AA17" s="173"/>
      <c r="AB17" s="172" t="e">
        <f ca="1">BE29</f>
        <v>#REF!</v>
      </c>
      <c r="AC17" s="32"/>
      <c r="AD17" s="171" t="e">
        <f ca="1">"Typical insulation thickness for PH: "&amp;ROUNDUP(100*AQ19,-1)&amp; " mm"</f>
        <v>#REF!</v>
      </c>
      <c r="AH17" s="32"/>
      <c r="AI17" s="174" t="e">
        <f ca="1">IF(AK17&lt;0.1,"","Heating")</f>
        <v>#REF!</v>
      </c>
      <c r="AJ17" s="173"/>
      <c r="AK17" s="172" t="e">
        <f ca="1">AZ19</f>
        <v>#REF!</v>
      </c>
      <c r="AM17" s="159" t="s">
        <v>478</v>
      </c>
      <c r="AN17" s="14" t="e">
        <f ca="1">SUMIFS(INDIRECT(BA58),INDIRECT(BA59),"South",INDIRECT(BA56),8,INDIRECT(BA57),"&gt;0")</f>
        <v>#REF!</v>
      </c>
      <c r="AO17" s="6"/>
      <c r="AP17" s="14" t="s">
        <v>600</v>
      </c>
      <c r="AQ17" s="168" t="e">
        <f ca="1">BE51/BE41</f>
        <v>#REF!</v>
      </c>
      <c r="AR17" s="6"/>
      <c r="AS17" s="6"/>
      <c r="AT17" s="6"/>
      <c r="AU17" s="6"/>
      <c r="AV17" s="14" t="e">
        <f ca="1">IF(AZ17&lt;0.1,"","Solar")</f>
        <v>#REF!</v>
      </c>
      <c r="AW17" s="167" t="e">
        <f ca="1">BE152/BE41</f>
        <v>#REF!</v>
      </c>
      <c r="AX17" s="167" t="e">
        <f ca="1">BE153/BE41</f>
        <v>#REF!</v>
      </c>
      <c r="AY17" s="167"/>
      <c r="AZ17" s="167" t="e">
        <f ca="1">IF($AW$19&gt;$AX$19,AW17,AX17)</f>
        <v>#REF!</v>
      </c>
      <c r="BA17" s="6"/>
      <c r="BB17" s="6"/>
      <c r="BC17" s="6"/>
      <c r="BD17" s="6"/>
      <c r="BE17" s="6"/>
      <c r="BF17" s="6"/>
      <c r="BG17" s="6"/>
      <c r="BH17" s="6"/>
      <c r="BK17" s="136"/>
    </row>
    <row r="18" spans="1:85" ht="12.75" customHeight="1" x14ac:dyDescent="0.3">
      <c r="A18" s="65">
        <f t="shared" si="1"/>
        <v>8</v>
      </c>
      <c r="B18" s="64"/>
      <c r="C18" s="65"/>
      <c r="D18" s="163"/>
      <c r="E18" s="162"/>
      <c r="F18" s="56"/>
      <c r="G18" s="55"/>
      <c r="H18" s="54"/>
      <c r="I18" s="56"/>
      <c r="J18" s="55"/>
      <c r="K18" s="54"/>
      <c r="L18" s="50"/>
      <c r="M18" s="51"/>
      <c r="N18" s="51"/>
      <c r="O18" s="53"/>
      <c r="P18" s="52"/>
      <c r="Q18" s="50"/>
      <c r="R18" s="51"/>
      <c r="S18" s="50"/>
      <c r="T18" s="49"/>
      <c r="U18" s="49"/>
      <c r="V18" s="49"/>
      <c r="W18" s="49"/>
      <c r="X18" s="48">
        <f t="shared" si="2"/>
        <v>0</v>
      </c>
      <c r="Z18" s="81" t="s">
        <v>599</v>
      </c>
      <c r="AA18" s="170" t="e">
        <f ca="1">SUM(AA6:AA17)</f>
        <v>#REF!</v>
      </c>
      <c r="AB18" s="170" t="e">
        <f ca="1">SUM(AB6:AB17)</f>
        <v>#REF!</v>
      </c>
      <c r="AC18" s="32"/>
      <c r="AD18" s="171" t="e">
        <f ca="1">"Estimated upfront carbon: "&amp;282+ROUND(AQ19,0)*45&amp; " kgCO2e/m2"</f>
        <v>#REF!</v>
      </c>
      <c r="AH18" s="32"/>
      <c r="AI18" s="81" t="s">
        <v>599</v>
      </c>
      <c r="AJ18" s="170" t="e">
        <f ca="1">SUM(AJ6:AJ17)</f>
        <v>#REF!</v>
      </c>
      <c r="AK18" s="170" t="e">
        <f ca="1">SUM(AK6:AK17)</f>
        <v>#REF!</v>
      </c>
      <c r="AM18" s="159" t="s">
        <v>473</v>
      </c>
      <c r="AN18" s="14" t="e">
        <f ca="1">SUMIFS(INDIRECT(BA58),INDIRECT(BA59),"West",INDIRECT(BA56),8,INDIRECT(BA57),"&gt;0")</f>
        <v>#REF!</v>
      </c>
      <c r="AO18" s="6"/>
      <c r="AP18" s="14" t="str">
        <f ca="1">IF(ISERROR(AQ18),"","Other")</f>
        <v/>
      </c>
      <c r="AQ18" s="168" t="e" cm="1">
        <f t="array" aca="1" ref="AQ18" ca="1">IF((BE52+BE53+BE54+SUM(SUMIF(INDIRECT(BA60),{12,13,14},INDIRECT(BA61))))/BE41&gt;0,(BE52+BE53+BE54+SUM(SUMIF(INDIRECT(BA60),{12,13,14},INDIRECT(BA61))))/BE41,NA())</f>
        <v>#REF!</v>
      </c>
      <c r="AR18" s="6"/>
      <c r="AS18" s="6"/>
      <c r="AT18" s="6"/>
      <c r="AU18" s="6"/>
      <c r="AV18" s="14" t="e">
        <f ca="1">IF(AZ18&lt;0.1,"","Internal")</f>
        <v>#REF!</v>
      </c>
      <c r="AW18" s="167" t="e">
        <f ca="1">BE154/BE41</f>
        <v>#REF!</v>
      </c>
      <c r="AX18" s="167" t="e">
        <f ca="1">BE155/BE41</f>
        <v>#REF!</v>
      </c>
      <c r="AY18" s="167"/>
      <c r="AZ18" s="167" t="e">
        <f ca="1">IF($AW$19&gt;$AX$19,AW18,AX18)</f>
        <v>#REF!</v>
      </c>
      <c r="BA18" s="7"/>
      <c r="BB18" s="6"/>
      <c r="BC18" s="6"/>
      <c r="BD18" s="6"/>
      <c r="BE18" s="6"/>
      <c r="BF18" s="6"/>
      <c r="BG18" s="6"/>
      <c r="BH18" s="6"/>
    </row>
    <row r="19" spans="1:85" ht="10.8" x14ac:dyDescent="0.25">
      <c r="A19" s="65">
        <f t="shared" si="1"/>
        <v>9</v>
      </c>
      <c r="B19" s="64"/>
      <c r="C19" s="65"/>
      <c r="D19" s="163"/>
      <c r="E19" s="162"/>
      <c r="F19" s="56"/>
      <c r="G19" s="55"/>
      <c r="H19" s="54"/>
      <c r="I19" s="56"/>
      <c r="J19" s="55"/>
      <c r="K19" s="54"/>
      <c r="L19" s="50"/>
      <c r="M19" s="51"/>
      <c r="N19" s="51"/>
      <c r="O19" s="53"/>
      <c r="P19" s="52"/>
      <c r="Q19" s="50"/>
      <c r="R19" s="51"/>
      <c r="S19" s="50"/>
      <c r="T19" s="49"/>
      <c r="U19" s="49"/>
      <c r="V19" s="49"/>
      <c r="W19" s="49"/>
      <c r="X19" s="48">
        <f t="shared" si="2"/>
        <v>0</v>
      </c>
      <c r="AJ19" s="169"/>
      <c r="AM19" s="6"/>
      <c r="AN19" s="6"/>
      <c r="AO19" s="6"/>
      <c r="AP19" s="14" t="s">
        <v>463</v>
      </c>
      <c r="AQ19" s="168" t="e">
        <f ca="1">SUM(AQ15:AQ17,IFERROR(AQ18,0))</f>
        <v>#REF!</v>
      </c>
      <c r="AR19" s="6"/>
      <c r="AS19" s="6"/>
      <c r="AT19" s="6"/>
      <c r="AU19" s="6"/>
      <c r="AV19" s="14" t="e">
        <f ca="1">IF(AZ19&lt;0.1,"","Heating")</f>
        <v>#REF!</v>
      </c>
      <c r="AW19" s="167" t="e">
        <f ca="1">BE121/BE41</f>
        <v>#REF!</v>
      </c>
      <c r="AX19" s="167" t="e">
        <f ca="1">BE122/BE41</f>
        <v>#REF!</v>
      </c>
      <c r="AY19" s="167"/>
      <c r="AZ19" s="167" t="e">
        <f ca="1">IF($AW$19&gt;$AX$19,AW19,AX19)</f>
        <v>#REF!</v>
      </c>
      <c r="BA19" s="6"/>
      <c r="BB19" s="6"/>
      <c r="BC19" s="6"/>
      <c r="BD19" s="6"/>
      <c r="BE19" s="6"/>
      <c r="BF19" s="6"/>
      <c r="BG19" s="6"/>
      <c r="BH19" s="6"/>
    </row>
    <row r="20" spans="1:85" ht="13.8" thickBot="1" x14ac:dyDescent="0.3">
      <c r="A20" s="65">
        <f t="shared" si="1"/>
        <v>10</v>
      </c>
      <c r="B20" s="64"/>
      <c r="C20" s="65"/>
      <c r="D20" s="163"/>
      <c r="E20" s="162"/>
      <c r="F20" s="56"/>
      <c r="G20" s="55"/>
      <c r="H20" s="54"/>
      <c r="I20" s="56"/>
      <c r="J20" s="55"/>
      <c r="K20" s="54"/>
      <c r="L20" s="50"/>
      <c r="M20" s="51"/>
      <c r="N20" s="51"/>
      <c r="O20" s="53"/>
      <c r="P20" s="52"/>
      <c r="Q20" s="50"/>
      <c r="R20" s="51"/>
      <c r="S20" s="50"/>
      <c r="T20" s="49"/>
      <c r="U20" s="49"/>
      <c r="V20" s="49"/>
      <c r="W20" s="49"/>
      <c r="X20" s="48">
        <f t="shared" si="2"/>
        <v>0</v>
      </c>
      <c r="AE20" s="166"/>
      <c r="AF20" s="165"/>
      <c r="AG20" s="32"/>
      <c r="AM20" s="6"/>
      <c r="AN20" s="6"/>
      <c r="AO20" s="6"/>
      <c r="AP20" s="6"/>
      <c r="AQ20" s="6"/>
      <c r="AR20" s="6"/>
      <c r="AS20" s="6"/>
      <c r="AT20" s="6"/>
      <c r="AU20" s="7"/>
      <c r="AV20" s="6"/>
      <c r="AW20" s="6"/>
      <c r="AX20" s="6"/>
      <c r="AY20" s="6"/>
      <c r="AZ20" s="6"/>
      <c r="BA20" s="6"/>
      <c r="BB20" s="6"/>
      <c r="BC20" s="12"/>
      <c r="BD20" s="12"/>
      <c r="BE20" s="12"/>
      <c r="BF20" s="12"/>
      <c r="BG20" s="6"/>
      <c r="BH20" s="6"/>
    </row>
    <row r="21" spans="1:85" ht="13.8" thickBot="1" x14ac:dyDescent="0.3">
      <c r="A21" s="65">
        <f t="shared" si="1"/>
        <v>11</v>
      </c>
      <c r="B21" s="32"/>
      <c r="C21" s="65"/>
      <c r="D21" s="163"/>
      <c r="E21" s="162"/>
      <c r="F21" s="56"/>
      <c r="G21" s="55"/>
      <c r="H21" s="54"/>
      <c r="I21" s="56"/>
      <c r="J21" s="55"/>
      <c r="K21" s="54"/>
      <c r="L21" s="50"/>
      <c r="M21" s="51"/>
      <c r="N21" s="51"/>
      <c r="O21" s="53"/>
      <c r="P21" s="52"/>
      <c r="Q21" s="50"/>
      <c r="R21" s="51"/>
      <c r="S21" s="50"/>
      <c r="T21" s="49"/>
      <c r="U21" s="49"/>
      <c r="V21" s="49"/>
      <c r="W21" s="49"/>
      <c r="X21" s="48">
        <f t="shared" si="2"/>
        <v>0</v>
      </c>
      <c r="AM21" s="6" t="s">
        <v>598</v>
      </c>
      <c r="AN21" s="6"/>
      <c r="AO21" s="6"/>
      <c r="AP21" s="6"/>
      <c r="AQ21" s="7"/>
      <c r="AR21" s="160" t="str">
        <f>IF(B3="This PHPP","",B3)</f>
        <v/>
      </c>
      <c r="AS21" s="6"/>
      <c r="AT21" s="6"/>
      <c r="AU21" s="6"/>
      <c r="AV21" s="6"/>
      <c r="AW21" s="6"/>
      <c r="AX21" s="6"/>
      <c r="AY21" s="6"/>
      <c r="AZ21" s="6"/>
      <c r="BA21" s="6"/>
      <c r="BB21" s="6"/>
      <c r="BC21" s="12"/>
      <c r="BD21" s="12"/>
      <c r="BE21" s="12"/>
      <c r="BF21" s="12"/>
      <c r="BG21" s="6"/>
      <c r="BH21" s="6"/>
    </row>
    <row r="22" spans="1:85" ht="13.5" customHeight="1" thickBot="1" x14ac:dyDescent="0.3">
      <c r="A22" s="65">
        <f t="shared" si="1"/>
        <v>12</v>
      </c>
      <c r="B22" s="141" t="s">
        <v>597</v>
      </c>
      <c r="C22" s="65"/>
      <c r="D22" s="163"/>
      <c r="E22" s="162"/>
      <c r="F22" s="56"/>
      <c r="G22" s="55"/>
      <c r="H22" s="54"/>
      <c r="I22" s="56"/>
      <c r="J22" s="55"/>
      <c r="K22" s="54"/>
      <c r="L22" s="50"/>
      <c r="M22" s="51"/>
      <c r="N22" s="51"/>
      <c r="O22" s="53"/>
      <c r="P22" s="52"/>
      <c r="Q22" s="50"/>
      <c r="R22" s="51"/>
      <c r="S22" s="50"/>
      <c r="T22" s="49"/>
      <c r="U22" s="49"/>
      <c r="V22" s="49"/>
      <c r="W22" s="49"/>
      <c r="X22" s="48">
        <f t="shared" si="2"/>
        <v>0</v>
      </c>
      <c r="AM22" s="6" t="s">
        <v>596</v>
      </c>
      <c r="AN22" s="6"/>
      <c r="AO22" s="6"/>
      <c r="AP22" s="6"/>
      <c r="AQ22" s="7"/>
      <c r="AR22" s="164" t="e">
        <f ca="1">IFERROR(BE27,BE28)</f>
        <v>#REF!</v>
      </c>
      <c r="AS22" s="6"/>
      <c r="AT22" s="6"/>
      <c r="AU22" s="6"/>
      <c r="AV22" s="6"/>
      <c r="AW22" s="6"/>
      <c r="AX22" s="6"/>
      <c r="AY22" s="6"/>
      <c r="AZ22" s="6"/>
      <c r="BA22" s="6"/>
      <c r="BB22" s="6"/>
      <c r="BC22" s="12"/>
      <c r="BD22" s="12"/>
      <c r="BE22" s="12"/>
      <c r="BF22" s="12"/>
      <c r="BG22" s="6"/>
      <c r="BH22" s="6"/>
    </row>
    <row r="23" spans="1:85" ht="13.8" thickBot="1" x14ac:dyDescent="0.3">
      <c r="A23" s="65">
        <f t="shared" si="1"/>
        <v>13</v>
      </c>
      <c r="B23" s="32" t="s">
        <v>595</v>
      </c>
      <c r="C23" s="65"/>
      <c r="D23" s="163"/>
      <c r="E23" s="162"/>
      <c r="F23" s="56"/>
      <c r="G23" s="55"/>
      <c r="H23" s="54"/>
      <c r="I23" s="56"/>
      <c r="J23" s="55"/>
      <c r="K23" s="54"/>
      <c r="L23" s="50"/>
      <c r="M23" s="51"/>
      <c r="N23" s="51"/>
      <c r="O23" s="53"/>
      <c r="P23" s="52"/>
      <c r="Q23" s="50"/>
      <c r="R23" s="51"/>
      <c r="S23" s="50"/>
      <c r="T23" s="49"/>
      <c r="U23" s="49"/>
      <c r="V23" s="49"/>
      <c r="W23" s="49"/>
      <c r="X23" s="48">
        <f t="shared" si="2"/>
        <v>0</v>
      </c>
      <c r="AA23" s="161"/>
      <c r="AM23" s="6" t="s">
        <v>594</v>
      </c>
      <c r="AN23" s="6"/>
      <c r="AO23" s="6"/>
      <c r="AP23" s="6"/>
      <c r="AQ23" s="6"/>
      <c r="AR23" s="160" t="e">
        <f ca="1">IF((AR22=AQ25),1,IF(AR22=AS25,2,IF(OR(AR22=AU25,AR22=AU24,AR22=AU23),3)))</f>
        <v>#REF!</v>
      </c>
      <c r="AS23" s="11" t="s">
        <v>593</v>
      </c>
      <c r="AT23" s="160" t="e">
        <f ca="1">(AR23-1)*2</f>
        <v>#REF!</v>
      </c>
      <c r="AU23" s="7">
        <v>10.6</v>
      </c>
      <c r="AV23" s="6"/>
      <c r="AW23" s="6"/>
      <c r="AX23" s="6"/>
      <c r="AY23" s="6"/>
      <c r="AZ23" s="6"/>
      <c r="BA23" s="6"/>
      <c r="BB23" s="6"/>
      <c r="BC23" s="12"/>
      <c r="BD23" s="12"/>
      <c r="BE23" s="12"/>
      <c r="BF23" s="12"/>
      <c r="BG23" s="6"/>
      <c r="BH23" s="6"/>
    </row>
    <row r="24" spans="1:85" ht="12.75" customHeight="1" x14ac:dyDescent="0.25">
      <c r="A24" s="65">
        <f t="shared" si="1"/>
        <v>14</v>
      </c>
      <c r="B24" s="32" t="s">
        <v>655</v>
      </c>
      <c r="C24" s="32"/>
      <c r="D24" s="58"/>
      <c r="E24" s="57"/>
      <c r="F24" s="56"/>
      <c r="G24" s="55"/>
      <c r="H24" s="54"/>
      <c r="I24" s="56"/>
      <c r="J24" s="55"/>
      <c r="K24" s="54"/>
      <c r="L24" s="50"/>
      <c r="M24" s="51"/>
      <c r="N24" s="51"/>
      <c r="O24" s="53"/>
      <c r="P24" s="52"/>
      <c r="Q24" s="50"/>
      <c r="R24" s="51"/>
      <c r="S24" s="50"/>
      <c r="T24" s="49"/>
      <c r="U24" s="49"/>
      <c r="V24" s="49"/>
      <c r="W24" s="49"/>
      <c r="X24" s="48">
        <f t="shared" si="2"/>
        <v>0</v>
      </c>
      <c r="AA24" s="146"/>
      <c r="AM24" s="6"/>
      <c r="AN24" s="6"/>
      <c r="AO24" s="6"/>
      <c r="AP24" s="6"/>
      <c r="AQ24" s="6"/>
      <c r="AR24" s="6"/>
      <c r="AS24" s="6"/>
      <c r="AT24" s="6"/>
      <c r="AU24" s="7">
        <v>10.4</v>
      </c>
      <c r="AV24" s="6"/>
      <c r="AW24" s="6"/>
      <c r="AX24" s="6"/>
      <c r="AY24" s="6"/>
      <c r="AZ24" s="6"/>
      <c r="BA24" s="6"/>
      <c r="BB24" s="6"/>
      <c r="BC24" s="12"/>
      <c r="BD24" s="12"/>
      <c r="BE24" s="12"/>
      <c r="BF24" s="12"/>
      <c r="BG24" s="6"/>
      <c r="BH24" s="6"/>
    </row>
    <row r="25" spans="1:85" ht="12.75" customHeight="1" x14ac:dyDescent="0.25">
      <c r="A25" s="65">
        <f t="shared" si="1"/>
        <v>15</v>
      </c>
      <c r="B25" s="32" t="s">
        <v>592</v>
      </c>
      <c r="C25" s="32"/>
      <c r="D25" s="58"/>
      <c r="E25" s="57"/>
      <c r="F25" s="56"/>
      <c r="G25" s="55"/>
      <c r="H25" s="54"/>
      <c r="I25" s="56"/>
      <c r="J25" s="55"/>
      <c r="K25" s="54"/>
      <c r="L25" s="50"/>
      <c r="M25" s="51"/>
      <c r="N25" s="51"/>
      <c r="O25" s="53"/>
      <c r="P25" s="52"/>
      <c r="Q25" s="50"/>
      <c r="R25" s="51"/>
      <c r="S25" s="50"/>
      <c r="T25" s="49"/>
      <c r="U25" s="49"/>
      <c r="V25" s="49"/>
      <c r="W25" s="49"/>
      <c r="X25" s="48">
        <f t="shared" si="2"/>
        <v>0</v>
      </c>
      <c r="AM25" s="7" t="s">
        <v>591</v>
      </c>
      <c r="AN25" s="7"/>
      <c r="AO25" s="7"/>
      <c r="AP25" s="7"/>
      <c r="AQ25" s="7">
        <v>9.3000000000000007</v>
      </c>
      <c r="AR25" s="6"/>
      <c r="AS25" s="7">
        <v>9.6</v>
      </c>
      <c r="AT25" s="6"/>
      <c r="AU25" s="7">
        <v>10.3</v>
      </c>
      <c r="AV25" s="6"/>
      <c r="AW25" s="6"/>
      <c r="AX25" s="6"/>
      <c r="AY25" s="6"/>
      <c r="AZ25" s="6"/>
      <c r="BA25" s="7"/>
      <c r="BB25" s="7"/>
      <c r="BC25" s="7"/>
      <c r="BD25" s="7"/>
      <c r="BE25" s="7"/>
      <c r="BF25" s="6"/>
      <c r="BG25" s="6"/>
      <c r="BH25" s="6"/>
    </row>
    <row r="26" spans="1:85" ht="12.75" customHeight="1" x14ac:dyDescent="0.25">
      <c r="A26" s="65">
        <f t="shared" si="1"/>
        <v>16</v>
      </c>
      <c r="B26" s="32" t="s">
        <v>590</v>
      </c>
      <c r="C26" s="32"/>
      <c r="D26" s="58"/>
      <c r="E26" s="57"/>
      <c r="F26" s="56"/>
      <c r="G26" s="55"/>
      <c r="H26" s="54"/>
      <c r="I26" s="56"/>
      <c r="J26" s="55"/>
      <c r="K26" s="54"/>
      <c r="L26" s="50"/>
      <c r="M26" s="51"/>
      <c r="N26" s="51"/>
      <c r="O26" s="53"/>
      <c r="P26" s="52"/>
      <c r="Q26" s="50"/>
      <c r="R26" s="51"/>
      <c r="S26" s="50"/>
      <c r="T26" s="49"/>
      <c r="U26" s="49"/>
      <c r="V26" s="49"/>
      <c r="W26" s="49"/>
      <c r="X26" s="48">
        <f t="shared" si="2"/>
        <v>0</v>
      </c>
      <c r="AM26" s="159"/>
      <c r="AN26" s="14"/>
      <c r="AO26" s="14"/>
      <c r="AP26" s="14"/>
      <c r="AQ26" s="14" t="s">
        <v>589</v>
      </c>
      <c r="AR26" s="14" t="s">
        <v>588</v>
      </c>
      <c r="AS26" s="14" t="s">
        <v>589</v>
      </c>
      <c r="AT26" s="14" t="s">
        <v>588</v>
      </c>
      <c r="AU26" s="14" t="s">
        <v>589</v>
      </c>
      <c r="AV26" s="14" t="s">
        <v>588</v>
      </c>
      <c r="AW26" s="6"/>
      <c r="AX26" s="6"/>
      <c r="AY26" s="6"/>
      <c r="AZ26" s="14"/>
      <c r="BA26" s="14" t="s">
        <v>587</v>
      </c>
      <c r="BB26" s="14"/>
      <c r="BC26" s="14"/>
      <c r="BD26" s="14"/>
      <c r="BE26" s="14" t="s">
        <v>586</v>
      </c>
      <c r="BF26" s="6"/>
      <c r="BG26" s="6"/>
      <c r="BH26" s="6"/>
    </row>
    <row r="27" spans="1:85" ht="12.75" customHeight="1" x14ac:dyDescent="0.25">
      <c r="A27" s="65">
        <f t="shared" si="1"/>
        <v>17</v>
      </c>
      <c r="B27" s="32" t="s">
        <v>585</v>
      </c>
      <c r="C27" s="32"/>
      <c r="D27" s="58"/>
      <c r="E27" s="57"/>
      <c r="F27" s="56"/>
      <c r="G27" s="55"/>
      <c r="H27" s="54"/>
      <c r="I27" s="56"/>
      <c r="J27" s="55"/>
      <c r="K27" s="54"/>
      <c r="L27" s="50"/>
      <c r="M27" s="51"/>
      <c r="N27" s="51"/>
      <c r="O27" s="53"/>
      <c r="P27" s="52"/>
      <c r="Q27" s="50"/>
      <c r="R27" s="51"/>
      <c r="S27" s="50"/>
      <c r="T27" s="49"/>
      <c r="U27" s="49"/>
      <c r="V27" s="49"/>
      <c r="W27" s="49"/>
      <c r="X27" s="48">
        <f t="shared" si="2"/>
        <v>0</v>
      </c>
      <c r="AM27" s="156" t="s">
        <v>583</v>
      </c>
      <c r="AN27" s="156"/>
      <c r="AO27" s="156"/>
      <c r="AP27" s="156"/>
      <c r="AQ27" s="157" t="s">
        <v>584</v>
      </c>
      <c r="AR27" s="157" t="s">
        <v>581</v>
      </c>
      <c r="AS27" s="157"/>
      <c r="AT27" s="157"/>
      <c r="AU27" s="157" t="s">
        <v>584</v>
      </c>
      <c r="AV27" s="157" t="s">
        <v>581</v>
      </c>
      <c r="AW27" s="6"/>
      <c r="AX27" s="6"/>
      <c r="AY27" s="6"/>
      <c r="AZ27" s="156"/>
      <c r="BA27" s="156" t="str">
        <f>IF($AR$21="","'","'["&amp;$AR$21&amp;"]")&amp;$AQ$27&amp;"'!"&amp;$AR$27</f>
        <v>'Brief instructions'!D3</v>
      </c>
      <c r="BB27" s="156"/>
      <c r="BC27" s="156"/>
      <c r="BD27" s="156"/>
      <c r="BE27" s="155" t="e">
        <f ca="1">IF(ISNUMBER(VALUE(MID(INDIRECT(BA27),9,4))),VALUE(MID(INDIRECT(BA27),9,4)),VALUE(MID(INDIRECT(BA27),9,3)))</f>
        <v>#REF!</v>
      </c>
      <c r="BF27" s="6"/>
      <c r="BG27" s="6"/>
      <c r="BH27" s="6"/>
    </row>
    <row r="28" spans="1:85" ht="12.75" customHeight="1" x14ac:dyDescent="0.25">
      <c r="A28" s="65">
        <f t="shared" si="1"/>
        <v>18</v>
      </c>
      <c r="B28" s="32"/>
      <c r="C28" s="32"/>
      <c r="D28" s="58"/>
      <c r="E28" s="57"/>
      <c r="F28" s="56"/>
      <c r="G28" s="55"/>
      <c r="H28" s="54"/>
      <c r="I28" s="56"/>
      <c r="J28" s="55"/>
      <c r="K28" s="54"/>
      <c r="L28" s="50"/>
      <c r="M28" s="51"/>
      <c r="N28" s="51"/>
      <c r="O28" s="53"/>
      <c r="P28" s="52"/>
      <c r="Q28" s="50"/>
      <c r="R28" s="51"/>
      <c r="S28" s="50"/>
      <c r="T28" s="49"/>
      <c r="U28" s="49"/>
      <c r="V28" s="49"/>
      <c r="W28" s="49"/>
      <c r="X28" s="48">
        <f t="shared" si="2"/>
        <v>0</v>
      </c>
      <c r="Z28" s="158"/>
      <c r="AM28" s="156" t="s">
        <v>583</v>
      </c>
      <c r="AN28" s="156"/>
      <c r="AO28" s="156"/>
      <c r="AP28" s="156"/>
      <c r="AQ28" s="157"/>
      <c r="AR28" s="157"/>
      <c r="AS28" s="157" t="s">
        <v>582</v>
      </c>
      <c r="AT28" s="157" t="s">
        <v>581</v>
      </c>
      <c r="AU28" s="157"/>
      <c r="AV28" s="157"/>
      <c r="AW28" s="6"/>
      <c r="AX28" s="6"/>
      <c r="AY28" s="6"/>
      <c r="AZ28" s="156"/>
      <c r="BA28" s="156" t="str">
        <f>IF($AR$21="","'","'["&amp;$AR$21&amp;"]")&amp;$AS$28&amp;"'!"&amp;$AT$28</f>
        <v>'Instructions'!D3</v>
      </c>
      <c r="BB28" s="156"/>
      <c r="BC28" s="156"/>
      <c r="BD28" s="156"/>
      <c r="BE28" s="155" t="e">
        <f ca="1">IF(ISNUMBER(VALUE(MID(INDIRECT(BA28),9,4))),VALUE(MID(INDIRECT(BA28),9,4)),VALUE(MID(INDIRECT(BA28),9,3)))</f>
        <v>#REF!</v>
      </c>
      <c r="BF28" s="6"/>
      <c r="BG28" s="6"/>
      <c r="BH28" s="6"/>
    </row>
    <row r="29" spans="1:85" ht="12.75" customHeight="1" x14ac:dyDescent="0.25">
      <c r="A29" s="65">
        <f t="shared" si="1"/>
        <v>19</v>
      </c>
      <c r="B29" s="145" t="s">
        <v>580</v>
      </c>
      <c r="C29" s="32"/>
      <c r="D29" s="58"/>
      <c r="E29" s="57"/>
      <c r="F29" s="56"/>
      <c r="G29" s="55"/>
      <c r="H29" s="54"/>
      <c r="I29" s="56"/>
      <c r="J29" s="55"/>
      <c r="K29" s="54"/>
      <c r="L29" s="50"/>
      <c r="M29" s="51"/>
      <c r="N29" s="51"/>
      <c r="O29" s="53"/>
      <c r="P29" s="52"/>
      <c r="Q29" s="50"/>
      <c r="R29" s="51"/>
      <c r="S29" s="50"/>
      <c r="T29" s="49"/>
      <c r="U29" s="49"/>
      <c r="V29" s="49"/>
      <c r="W29" s="49"/>
      <c r="X29" s="48">
        <f t="shared" si="2"/>
        <v>0</v>
      </c>
      <c r="Z29" s="110"/>
      <c r="AM29" s="6" t="s">
        <v>579</v>
      </c>
      <c r="AN29" s="6"/>
      <c r="AO29" s="6"/>
      <c r="AP29" s="6"/>
      <c r="AQ29" s="14" t="s">
        <v>183</v>
      </c>
      <c r="AR29" s="14" t="s">
        <v>578</v>
      </c>
      <c r="AS29" s="14" t="s">
        <v>183</v>
      </c>
      <c r="AT29" s="14" t="s">
        <v>578</v>
      </c>
      <c r="AU29" s="14" t="s">
        <v>183</v>
      </c>
      <c r="AV29" s="14" t="s">
        <v>577</v>
      </c>
      <c r="AW29" s="6"/>
      <c r="AX29" s="6"/>
      <c r="AY29" s="6"/>
      <c r="AZ29" s="6"/>
      <c r="BA29" s="6" t="e">
        <f t="shared" ref="BA29:BA39" ca="1" si="3">IF($AR$21="","'","'["&amp;$AR$21&amp;"]")&amp;(OFFSET($AQ29,0,$AT$23))&amp;"'!"&amp;OFFSET($AR29,0,$AT$23)</f>
        <v>#REF!</v>
      </c>
      <c r="BB29" s="6"/>
      <c r="BC29" s="6"/>
      <c r="BD29" s="6"/>
      <c r="BE29" s="151" t="e">
        <f t="shared" ref="BE29:BE39" ca="1" si="4">INDIRECT(BA29)</f>
        <v>#REF!</v>
      </c>
      <c r="BF29" s="6"/>
      <c r="BG29" s="6"/>
      <c r="BH29" s="6"/>
      <c r="BI29" s="4"/>
      <c r="BK29" s="4"/>
      <c r="BL29" s="154"/>
      <c r="BM29" s="154"/>
      <c r="BN29" s="154"/>
      <c r="BO29" s="154"/>
      <c r="BP29" s="154"/>
      <c r="BQ29" s="154"/>
      <c r="BR29" s="154"/>
      <c r="BS29" s="154"/>
      <c r="BW29" s="4"/>
      <c r="BY29" s="4"/>
      <c r="BZ29" s="154"/>
      <c r="CA29" s="154"/>
      <c r="CB29" s="154"/>
      <c r="CC29" s="154"/>
      <c r="CD29" s="154"/>
      <c r="CE29" s="154"/>
      <c r="CF29" s="154"/>
      <c r="CG29" s="154"/>
    </row>
    <row r="30" spans="1:85" ht="12.75" customHeight="1" x14ac:dyDescent="0.25">
      <c r="A30" s="65">
        <f t="shared" si="1"/>
        <v>20</v>
      </c>
      <c r="B30" s="64" t="s">
        <v>576</v>
      </c>
      <c r="C30" s="32"/>
      <c r="D30" s="58"/>
      <c r="E30" s="57"/>
      <c r="F30" s="56"/>
      <c r="G30" s="55"/>
      <c r="H30" s="54"/>
      <c r="I30" s="56"/>
      <c r="J30" s="55"/>
      <c r="K30" s="54"/>
      <c r="L30" s="50"/>
      <c r="M30" s="51"/>
      <c r="N30" s="51"/>
      <c r="O30" s="53"/>
      <c r="P30" s="52"/>
      <c r="Q30" s="50"/>
      <c r="R30" s="51"/>
      <c r="S30" s="50"/>
      <c r="T30" s="49"/>
      <c r="U30" s="49"/>
      <c r="V30" s="49"/>
      <c r="W30" s="49"/>
      <c r="X30" s="48">
        <f t="shared" si="2"/>
        <v>0</v>
      </c>
      <c r="Z30" s="110"/>
      <c r="AM30" s="6" t="s">
        <v>575</v>
      </c>
      <c r="AN30" s="6"/>
      <c r="AO30" s="6"/>
      <c r="AP30" s="6"/>
      <c r="AQ30" s="14" t="s">
        <v>183</v>
      </c>
      <c r="AR30" s="14" t="s">
        <v>574</v>
      </c>
      <c r="AS30" s="14" t="s">
        <v>183</v>
      </c>
      <c r="AT30" s="14" t="s">
        <v>573</v>
      </c>
      <c r="AU30" s="14" t="s">
        <v>183</v>
      </c>
      <c r="AV30" s="14" t="s">
        <v>573</v>
      </c>
      <c r="AW30" s="6"/>
      <c r="AX30" s="6"/>
      <c r="AY30" s="6"/>
      <c r="AZ30" s="6"/>
      <c r="BA30" s="6" t="e">
        <f t="shared" ca="1" si="3"/>
        <v>#REF!</v>
      </c>
      <c r="BB30" s="6"/>
      <c r="BC30" s="6"/>
      <c r="BD30" s="6"/>
      <c r="BE30" s="151" t="e">
        <f t="shared" ca="1" si="4"/>
        <v>#REF!</v>
      </c>
      <c r="BF30" s="6"/>
      <c r="BG30" s="6"/>
      <c r="BH30" s="6"/>
      <c r="BI30" s="258"/>
      <c r="BJ30" s="258"/>
      <c r="BK30" s="258"/>
      <c r="BL30" s="258"/>
      <c r="BM30" s="258"/>
      <c r="BN30" s="258"/>
      <c r="BO30" s="258"/>
      <c r="BP30" s="153"/>
      <c r="BQ30" s="258"/>
      <c r="BR30" s="258"/>
      <c r="BS30" s="258"/>
      <c r="BU30" s="258"/>
      <c r="BV30" s="257"/>
      <c r="BW30" s="258"/>
      <c r="BX30" s="258"/>
      <c r="BY30" s="258"/>
      <c r="BZ30" s="258"/>
      <c r="CA30" s="258"/>
      <c r="CB30" s="258"/>
      <c r="CC30" s="258"/>
      <c r="CD30" s="153"/>
      <c r="CE30" s="258"/>
      <c r="CF30" s="258"/>
      <c r="CG30" s="258"/>
    </row>
    <row r="31" spans="1:85" ht="12.75" customHeight="1" x14ac:dyDescent="0.25">
      <c r="A31" s="65">
        <f t="shared" si="1"/>
        <v>21</v>
      </c>
      <c r="B31" s="64" t="s">
        <v>572</v>
      </c>
      <c r="C31" s="32"/>
      <c r="D31" s="58"/>
      <c r="E31" s="57"/>
      <c r="F31" s="56"/>
      <c r="G31" s="55"/>
      <c r="H31" s="54"/>
      <c r="I31" s="56"/>
      <c r="J31" s="55"/>
      <c r="K31" s="54"/>
      <c r="L31" s="50"/>
      <c r="M31" s="51"/>
      <c r="N31" s="51"/>
      <c r="O31" s="53"/>
      <c r="P31" s="52"/>
      <c r="Q31" s="50"/>
      <c r="R31" s="51"/>
      <c r="S31" s="50"/>
      <c r="T31" s="49"/>
      <c r="U31" s="49"/>
      <c r="V31" s="49"/>
      <c r="W31" s="49"/>
      <c r="X31" s="48">
        <f t="shared" si="2"/>
        <v>0</v>
      </c>
      <c r="Z31" s="110"/>
      <c r="AM31" s="6" t="s">
        <v>571</v>
      </c>
      <c r="AN31" s="6"/>
      <c r="AO31" s="6"/>
      <c r="AP31" s="6"/>
      <c r="AQ31" s="14" t="s">
        <v>183</v>
      </c>
      <c r="AR31" s="14" t="s">
        <v>570</v>
      </c>
      <c r="AS31" s="14" t="s">
        <v>183</v>
      </c>
      <c r="AT31" s="14" t="s">
        <v>569</v>
      </c>
      <c r="AU31" s="14" t="s">
        <v>183</v>
      </c>
      <c r="AV31" s="14" t="s">
        <v>569</v>
      </c>
      <c r="AW31" s="6"/>
      <c r="AX31" s="6"/>
      <c r="AY31" s="6"/>
      <c r="AZ31" s="6"/>
      <c r="BA31" s="6" t="e">
        <f t="shared" ca="1" si="3"/>
        <v>#REF!</v>
      </c>
      <c r="BB31" s="6"/>
      <c r="BC31" s="6"/>
      <c r="BD31" s="6"/>
      <c r="BE31" s="151" t="e">
        <f t="shared" ca="1" si="4"/>
        <v>#REF!</v>
      </c>
      <c r="BF31" s="6"/>
      <c r="BG31" s="6"/>
      <c r="BH31" s="6"/>
      <c r="BI31" s="258"/>
      <c r="BJ31" s="258"/>
      <c r="BK31" s="258"/>
      <c r="BL31" s="258"/>
      <c r="BM31" s="258"/>
      <c r="BN31" s="258"/>
      <c r="BO31" s="258"/>
      <c r="BP31" s="153"/>
      <c r="BQ31" s="258"/>
      <c r="BR31" s="258"/>
      <c r="BS31" s="258"/>
      <c r="BU31" s="258"/>
      <c r="BV31" s="257"/>
      <c r="BW31" s="258"/>
      <c r="BX31" s="258"/>
      <c r="BY31" s="258"/>
      <c r="BZ31" s="258"/>
      <c r="CA31" s="258"/>
      <c r="CB31" s="258"/>
      <c r="CC31" s="258"/>
      <c r="CD31" s="153"/>
      <c r="CE31" s="258"/>
      <c r="CF31" s="258"/>
      <c r="CG31" s="258"/>
    </row>
    <row r="32" spans="1:85" ht="12.75" customHeight="1" x14ac:dyDescent="0.25">
      <c r="A32" s="65">
        <f t="shared" si="1"/>
        <v>22</v>
      </c>
      <c r="B32" s="64" t="s">
        <v>568</v>
      </c>
      <c r="C32" s="32"/>
      <c r="D32" s="58"/>
      <c r="E32" s="57"/>
      <c r="F32" s="56"/>
      <c r="G32" s="55"/>
      <c r="H32" s="54"/>
      <c r="I32" s="56"/>
      <c r="J32" s="55"/>
      <c r="K32" s="54"/>
      <c r="L32" s="50"/>
      <c r="M32" s="51"/>
      <c r="N32" s="51"/>
      <c r="O32" s="53"/>
      <c r="P32" s="52"/>
      <c r="Q32" s="50"/>
      <c r="R32" s="51"/>
      <c r="S32" s="50"/>
      <c r="T32" s="49"/>
      <c r="U32" s="49"/>
      <c r="V32" s="49"/>
      <c r="W32" s="49"/>
      <c r="X32" s="48">
        <f t="shared" si="2"/>
        <v>0</v>
      </c>
      <c r="AA32" s="4"/>
      <c r="AB32" s="4"/>
      <c r="AC32" s="4"/>
      <c r="AM32" s="6" t="s">
        <v>567</v>
      </c>
      <c r="AN32" s="6"/>
      <c r="AO32" s="6"/>
      <c r="AP32" s="6"/>
      <c r="AQ32" s="14"/>
      <c r="AR32" s="14"/>
      <c r="AS32" s="14"/>
      <c r="AT32" s="14"/>
      <c r="AU32" s="14" t="s">
        <v>183</v>
      </c>
      <c r="AV32" s="14" t="s">
        <v>566</v>
      </c>
      <c r="AW32" s="6"/>
      <c r="AX32" s="6"/>
      <c r="AY32" s="6"/>
      <c r="AZ32" s="6"/>
      <c r="BA32" s="6" t="e">
        <f t="shared" ca="1" si="3"/>
        <v>#REF!</v>
      </c>
      <c r="BB32" s="6"/>
      <c r="BC32" s="6"/>
      <c r="BD32" s="6"/>
      <c r="BE32" s="151" t="e">
        <f t="shared" ca="1" si="4"/>
        <v>#REF!</v>
      </c>
      <c r="BF32" s="6"/>
      <c r="BG32" s="6"/>
      <c r="BH32" s="6"/>
      <c r="BI32" s="103"/>
      <c r="BJ32" s="103"/>
      <c r="BK32" s="103"/>
      <c r="BL32" s="136"/>
      <c r="BS32" s="24"/>
      <c r="BV32" s="143"/>
      <c r="BW32" s="103"/>
      <c r="BX32" s="103"/>
      <c r="BY32" s="103"/>
      <c r="CG32" s="24"/>
    </row>
    <row r="33" spans="1:85" ht="12.75" customHeight="1" x14ac:dyDescent="0.25">
      <c r="A33" s="65">
        <f t="shared" si="1"/>
        <v>23</v>
      </c>
      <c r="B33" s="32" t="s">
        <v>565</v>
      </c>
      <c r="C33" s="32"/>
      <c r="D33" s="58"/>
      <c r="E33" s="57"/>
      <c r="F33" s="56"/>
      <c r="G33" s="55"/>
      <c r="H33" s="54"/>
      <c r="I33" s="56"/>
      <c r="J33" s="55"/>
      <c r="K33" s="54"/>
      <c r="L33" s="50"/>
      <c r="M33" s="51"/>
      <c r="N33" s="51"/>
      <c r="O33" s="53"/>
      <c r="P33" s="52"/>
      <c r="Q33" s="50"/>
      <c r="R33" s="51"/>
      <c r="S33" s="50"/>
      <c r="T33" s="49"/>
      <c r="U33" s="49"/>
      <c r="V33" s="49"/>
      <c r="W33" s="49"/>
      <c r="X33" s="48">
        <f t="shared" si="2"/>
        <v>0</v>
      </c>
      <c r="AM33" s="6" t="s">
        <v>564</v>
      </c>
      <c r="AN33" s="6"/>
      <c r="AO33" s="6"/>
      <c r="AP33" s="6"/>
      <c r="AQ33" s="14" t="s">
        <v>183</v>
      </c>
      <c r="AR33" s="14" t="s">
        <v>563</v>
      </c>
      <c r="AS33" s="14" t="s">
        <v>183</v>
      </c>
      <c r="AT33" s="14" t="s">
        <v>560</v>
      </c>
      <c r="AU33" s="14" t="s">
        <v>183</v>
      </c>
      <c r="AV33" s="14" t="s">
        <v>560</v>
      </c>
      <c r="AW33" s="6"/>
      <c r="AX33" s="6"/>
      <c r="AY33" s="6"/>
      <c r="AZ33" s="6"/>
      <c r="BA33" s="6" t="e">
        <f t="shared" ca="1" si="3"/>
        <v>#REF!</v>
      </c>
      <c r="BB33" s="6"/>
      <c r="BC33" s="6"/>
      <c r="BD33" s="6"/>
      <c r="BE33" s="151" t="e">
        <f t="shared" ca="1" si="4"/>
        <v>#REF!</v>
      </c>
      <c r="BF33" s="6"/>
      <c r="BG33" s="6"/>
      <c r="BH33" s="6"/>
      <c r="BI33" s="103"/>
      <c r="BJ33" s="103"/>
      <c r="BK33" s="103"/>
      <c r="BL33" s="136"/>
      <c r="BS33" s="24"/>
      <c r="BV33" s="143"/>
      <c r="BW33" s="103"/>
      <c r="BX33" s="103"/>
      <c r="BY33" s="103"/>
      <c r="CG33" s="24"/>
    </row>
    <row r="34" spans="1:85" ht="12.75" customHeight="1" x14ac:dyDescent="0.25">
      <c r="A34" s="65">
        <f t="shared" si="1"/>
        <v>24</v>
      </c>
      <c r="B34" s="32" t="s">
        <v>562</v>
      </c>
      <c r="C34" s="32"/>
      <c r="D34" s="58"/>
      <c r="E34" s="57"/>
      <c r="F34" s="56"/>
      <c r="G34" s="55"/>
      <c r="H34" s="54"/>
      <c r="I34" s="56"/>
      <c r="J34" s="55"/>
      <c r="K34" s="54"/>
      <c r="L34" s="50"/>
      <c r="M34" s="51"/>
      <c r="N34" s="51"/>
      <c r="O34" s="53"/>
      <c r="P34" s="52"/>
      <c r="Q34" s="50"/>
      <c r="R34" s="51"/>
      <c r="S34" s="50"/>
      <c r="T34" s="49"/>
      <c r="U34" s="49"/>
      <c r="V34" s="49"/>
      <c r="W34" s="49"/>
      <c r="X34" s="48">
        <f t="shared" si="2"/>
        <v>0</v>
      </c>
      <c r="AA34" s="152"/>
      <c r="AB34" s="152"/>
      <c r="AC34" s="152"/>
      <c r="AM34" s="6" t="s">
        <v>561</v>
      </c>
      <c r="AN34" s="6"/>
      <c r="AO34" s="6"/>
      <c r="AP34" s="6"/>
      <c r="AQ34" s="14" t="s">
        <v>183</v>
      </c>
      <c r="AR34" s="14" t="s">
        <v>560</v>
      </c>
      <c r="AS34" s="14" t="s">
        <v>183</v>
      </c>
      <c r="AT34" s="14" t="s">
        <v>559</v>
      </c>
      <c r="AU34" s="14" t="s">
        <v>183</v>
      </c>
      <c r="AV34" s="14" t="s">
        <v>559</v>
      </c>
      <c r="AW34" s="6"/>
      <c r="AX34" s="6"/>
      <c r="AY34" s="6"/>
      <c r="AZ34" s="6"/>
      <c r="BA34" s="6" t="e">
        <f t="shared" ca="1" si="3"/>
        <v>#REF!</v>
      </c>
      <c r="BB34" s="6"/>
      <c r="BC34" s="6"/>
      <c r="BD34" s="6"/>
      <c r="BE34" s="151" t="e">
        <f t="shared" ca="1" si="4"/>
        <v>#REF!</v>
      </c>
      <c r="BF34" s="6"/>
      <c r="BG34" s="6"/>
      <c r="BH34" s="6"/>
      <c r="BI34" s="103"/>
      <c r="BJ34" s="103"/>
      <c r="BK34" s="103"/>
      <c r="BL34" s="136"/>
      <c r="BS34" s="24"/>
      <c r="BV34" s="143"/>
      <c r="BW34" s="103"/>
      <c r="BX34" s="103"/>
      <c r="BY34" s="103"/>
      <c r="CG34" s="24"/>
    </row>
    <row r="35" spans="1:85" ht="12.75" customHeight="1" x14ac:dyDescent="0.25">
      <c r="A35" s="65">
        <f t="shared" si="1"/>
        <v>25</v>
      </c>
      <c r="B35" s="32" t="s">
        <v>558</v>
      </c>
      <c r="C35" s="32"/>
      <c r="D35" s="58"/>
      <c r="E35" s="57"/>
      <c r="F35" s="56"/>
      <c r="G35" s="55"/>
      <c r="H35" s="54"/>
      <c r="I35" s="56"/>
      <c r="J35" s="55"/>
      <c r="K35" s="54"/>
      <c r="L35" s="50"/>
      <c r="M35" s="51"/>
      <c r="N35" s="51"/>
      <c r="O35" s="53"/>
      <c r="P35" s="52"/>
      <c r="Q35" s="50"/>
      <c r="R35" s="51"/>
      <c r="S35" s="50"/>
      <c r="T35" s="49"/>
      <c r="U35" s="49"/>
      <c r="V35" s="49"/>
      <c r="W35" s="49"/>
      <c r="X35" s="48">
        <f t="shared" si="2"/>
        <v>0</v>
      </c>
      <c r="AA35" s="143"/>
      <c r="AB35" s="143"/>
      <c r="AC35" s="143"/>
      <c r="AM35" s="6" t="s">
        <v>557</v>
      </c>
      <c r="AN35" s="6"/>
      <c r="AO35" s="6"/>
      <c r="AP35" s="6"/>
      <c r="AQ35" s="14" t="s">
        <v>183</v>
      </c>
      <c r="AR35" s="14" t="s">
        <v>556</v>
      </c>
      <c r="AS35" s="14" t="s">
        <v>183</v>
      </c>
      <c r="AT35" s="14" t="s">
        <v>555</v>
      </c>
      <c r="AU35" s="14" t="s">
        <v>183</v>
      </c>
      <c r="AV35" s="14" t="s">
        <v>555</v>
      </c>
      <c r="AW35" s="6"/>
      <c r="AX35" s="6"/>
      <c r="AY35" s="6"/>
      <c r="AZ35" s="6"/>
      <c r="BA35" s="6" t="e">
        <f t="shared" ca="1" si="3"/>
        <v>#REF!</v>
      </c>
      <c r="BB35" s="6"/>
      <c r="BC35" s="6"/>
      <c r="BD35" s="6"/>
      <c r="BE35" s="151" t="e">
        <f t="shared" ca="1" si="4"/>
        <v>#REF!</v>
      </c>
      <c r="BF35" s="6"/>
      <c r="BG35" s="150"/>
      <c r="BH35" s="149"/>
      <c r="BI35" s="103"/>
      <c r="BJ35" s="103"/>
      <c r="BK35" s="103"/>
      <c r="BL35" s="136"/>
      <c r="BM35" s="4"/>
      <c r="BN35" s="4"/>
      <c r="BO35" s="4"/>
      <c r="BP35" s="4"/>
      <c r="BQ35" s="4"/>
      <c r="BR35" s="4"/>
      <c r="BS35" s="24"/>
      <c r="BV35" s="143"/>
      <c r="BW35" s="103"/>
      <c r="BX35" s="103"/>
      <c r="BY35" s="103"/>
      <c r="BZ35" s="4"/>
      <c r="CA35" s="4"/>
      <c r="CB35" s="4"/>
      <c r="CC35" s="4"/>
      <c r="CD35" s="4"/>
      <c r="CE35" s="4"/>
      <c r="CF35" s="4"/>
      <c r="CG35" s="24"/>
    </row>
    <row r="36" spans="1:85" ht="12.75" customHeight="1" x14ac:dyDescent="0.25">
      <c r="A36" s="65">
        <f t="shared" si="1"/>
        <v>26</v>
      </c>
      <c r="B36" s="32" t="s">
        <v>554</v>
      </c>
      <c r="C36" s="32"/>
      <c r="D36" s="58"/>
      <c r="E36" s="57"/>
      <c r="F36" s="56"/>
      <c r="G36" s="55"/>
      <c r="H36" s="54"/>
      <c r="I36" s="56"/>
      <c r="J36" s="55"/>
      <c r="K36" s="54"/>
      <c r="L36" s="50"/>
      <c r="M36" s="51"/>
      <c r="N36" s="51"/>
      <c r="O36" s="53"/>
      <c r="P36" s="52"/>
      <c r="Q36" s="50"/>
      <c r="R36" s="51"/>
      <c r="S36" s="50"/>
      <c r="T36" s="49"/>
      <c r="U36" s="49"/>
      <c r="V36" s="49"/>
      <c r="W36" s="49"/>
      <c r="X36" s="48">
        <f t="shared" si="2"/>
        <v>0</v>
      </c>
      <c r="AA36" s="146"/>
      <c r="AB36" s="146"/>
      <c r="AC36" s="146"/>
      <c r="AM36" s="6" t="s">
        <v>217</v>
      </c>
      <c r="AN36" s="7"/>
      <c r="AO36" s="7"/>
      <c r="AP36" s="7"/>
      <c r="AQ36" s="14" t="s">
        <v>549</v>
      </c>
      <c r="AR36" s="14" t="s">
        <v>553</v>
      </c>
      <c r="AS36" s="14" t="s">
        <v>549</v>
      </c>
      <c r="AT36" s="14" t="s">
        <v>553</v>
      </c>
      <c r="AU36" s="14" t="s">
        <v>549</v>
      </c>
      <c r="AV36" s="14" t="s">
        <v>552</v>
      </c>
      <c r="AW36" s="6"/>
      <c r="AX36" s="6"/>
      <c r="AY36" s="6"/>
      <c r="AZ36" s="6"/>
      <c r="BA36" s="6" t="e">
        <f t="shared" ca="1" si="3"/>
        <v>#REF!</v>
      </c>
      <c r="BB36" s="6"/>
      <c r="BC36" s="6"/>
      <c r="BD36" s="6"/>
      <c r="BE36" s="148" t="e">
        <f t="shared" ca="1" si="4"/>
        <v>#REF!</v>
      </c>
      <c r="BF36" s="7"/>
      <c r="BG36" s="7"/>
      <c r="BH36" s="7"/>
      <c r="BI36" s="103"/>
      <c r="BJ36" s="103"/>
      <c r="BK36" s="103"/>
      <c r="BL36" s="136"/>
      <c r="BM36" s="24"/>
      <c r="BN36" s="24"/>
      <c r="BO36" s="24"/>
      <c r="BP36" s="24"/>
      <c r="BQ36" s="24"/>
      <c r="BR36" s="24"/>
      <c r="BS36" s="24"/>
      <c r="BV36" s="143"/>
      <c r="BW36" s="103"/>
      <c r="BX36" s="103"/>
      <c r="BY36" s="103"/>
      <c r="BZ36" s="24"/>
      <c r="CA36" s="24"/>
      <c r="CB36" s="24"/>
      <c r="CC36" s="24"/>
      <c r="CD36" s="24"/>
      <c r="CE36" s="24"/>
      <c r="CF36" s="24"/>
      <c r="CG36" s="24"/>
    </row>
    <row r="37" spans="1:85" ht="12.75" customHeight="1" x14ac:dyDescent="0.25">
      <c r="A37" s="65">
        <f t="shared" si="1"/>
        <v>27</v>
      </c>
      <c r="B37" s="32"/>
      <c r="C37" s="32"/>
      <c r="D37" s="58"/>
      <c r="E37" s="57"/>
      <c r="F37" s="56"/>
      <c r="G37" s="55"/>
      <c r="H37" s="54"/>
      <c r="I37" s="56"/>
      <c r="J37" s="55"/>
      <c r="K37" s="54"/>
      <c r="L37" s="50"/>
      <c r="M37" s="51"/>
      <c r="N37" s="51"/>
      <c r="O37" s="53"/>
      <c r="P37" s="52"/>
      <c r="Q37" s="50"/>
      <c r="R37" s="51"/>
      <c r="S37" s="50"/>
      <c r="T37" s="49"/>
      <c r="U37" s="49"/>
      <c r="V37" s="49"/>
      <c r="W37" s="49"/>
      <c r="X37" s="48">
        <f t="shared" si="2"/>
        <v>0</v>
      </c>
      <c r="Y37" s="110" t="s">
        <v>551</v>
      </c>
      <c r="AA37" s="146"/>
      <c r="AB37" s="146"/>
      <c r="AC37" s="146"/>
      <c r="AM37" s="6" t="s">
        <v>550</v>
      </c>
      <c r="AN37" s="7"/>
      <c r="AO37" s="7"/>
      <c r="AP37" s="7"/>
      <c r="AQ37" s="14" t="s">
        <v>549</v>
      </c>
      <c r="AR37" s="14" t="s">
        <v>548</v>
      </c>
      <c r="AS37" s="14" t="s">
        <v>549</v>
      </c>
      <c r="AT37" s="14" t="s">
        <v>548</v>
      </c>
      <c r="AU37" s="14" t="s">
        <v>549</v>
      </c>
      <c r="AV37" s="14" t="s">
        <v>548</v>
      </c>
      <c r="AW37" s="6"/>
      <c r="AX37" s="6"/>
      <c r="AY37" s="6"/>
      <c r="AZ37" s="6"/>
      <c r="BA37" s="6" t="e">
        <f t="shared" ca="1" si="3"/>
        <v>#REF!</v>
      </c>
      <c r="BB37" s="6"/>
      <c r="BC37" s="6"/>
      <c r="BD37" s="6"/>
      <c r="BE37" s="148" t="e">
        <f t="shared" ca="1" si="4"/>
        <v>#REF!</v>
      </c>
      <c r="BF37" s="7"/>
      <c r="BG37" s="7"/>
      <c r="BH37" s="7"/>
      <c r="BI37" s="103"/>
      <c r="BJ37" s="103"/>
      <c r="BK37" s="103"/>
      <c r="BL37" s="136"/>
      <c r="BS37" s="24"/>
    </row>
    <row r="38" spans="1:85" ht="12.75" customHeight="1" x14ac:dyDescent="0.25">
      <c r="A38" s="65">
        <f t="shared" si="1"/>
        <v>28</v>
      </c>
      <c r="B38" s="141" t="s">
        <v>547</v>
      </c>
      <c r="C38" s="32"/>
      <c r="D38" s="58"/>
      <c r="E38" s="57"/>
      <c r="F38" s="56"/>
      <c r="G38" s="55"/>
      <c r="H38" s="54"/>
      <c r="I38" s="56"/>
      <c r="J38" s="55"/>
      <c r="K38" s="54"/>
      <c r="L38" s="50"/>
      <c r="M38" s="51"/>
      <c r="N38" s="51"/>
      <c r="O38" s="53"/>
      <c r="P38" s="52"/>
      <c r="Q38" s="50"/>
      <c r="R38" s="51"/>
      <c r="S38" s="50"/>
      <c r="T38" s="49"/>
      <c r="U38" s="49"/>
      <c r="V38" s="49"/>
      <c r="W38" s="49"/>
      <c r="X38" s="48">
        <f t="shared" si="2"/>
        <v>0</v>
      </c>
      <c r="Y38" s="110" t="s">
        <v>546</v>
      </c>
      <c r="AA38" s="146"/>
      <c r="AB38" s="146"/>
      <c r="AC38" s="146"/>
      <c r="AM38" s="6" t="s">
        <v>545</v>
      </c>
      <c r="AN38" s="7"/>
      <c r="AO38" s="7"/>
      <c r="AP38" s="7"/>
      <c r="AQ38" s="14" t="s">
        <v>544</v>
      </c>
      <c r="AR38" s="14" t="s">
        <v>543</v>
      </c>
      <c r="AS38" s="14" t="s">
        <v>544</v>
      </c>
      <c r="AT38" s="14" t="s">
        <v>543</v>
      </c>
      <c r="AU38" s="14" t="s">
        <v>544</v>
      </c>
      <c r="AV38" s="14" t="s">
        <v>543</v>
      </c>
      <c r="AW38" s="6"/>
      <c r="AX38" s="6"/>
      <c r="AY38" s="6"/>
      <c r="AZ38" s="6"/>
      <c r="BA38" s="6" t="e">
        <f t="shared" ca="1" si="3"/>
        <v>#REF!</v>
      </c>
      <c r="BB38" s="6"/>
      <c r="BC38" s="6"/>
      <c r="BD38" s="6"/>
      <c r="BE38" s="148" t="e">
        <f t="shared" ca="1" si="4"/>
        <v>#REF!</v>
      </c>
      <c r="BF38" s="7"/>
      <c r="BG38" s="7"/>
      <c r="BH38" s="7"/>
      <c r="BI38" s="103"/>
      <c r="BJ38" s="103"/>
      <c r="BK38" s="103"/>
      <c r="BL38" s="136"/>
      <c r="BS38" s="24"/>
    </row>
    <row r="39" spans="1:85" ht="12.75" customHeight="1" x14ac:dyDescent="0.25">
      <c r="A39" s="65">
        <f t="shared" si="1"/>
        <v>29</v>
      </c>
      <c r="B39" s="64" t="s">
        <v>542</v>
      </c>
      <c r="C39" s="32"/>
      <c r="D39" s="58"/>
      <c r="E39" s="57"/>
      <c r="F39" s="56"/>
      <c r="G39" s="55"/>
      <c r="H39" s="54"/>
      <c r="I39" s="56"/>
      <c r="J39" s="55"/>
      <c r="K39" s="54"/>
      <c r="L39" s="50"/>
      <c r="M39" s="51"/>
      <c r="N39" s="51"/>
      <c r="O39" s="53"/>
      <c r="P39" s="52"/>
      <c r="Q39" s="50"/>
      <c r="R39" s="51"/>
      <c r="S39" s="50"/>
      <c r="T39" s="49"/>
      <c r="U39" s="49"/>
      <c r="V39" s="49"/>
      <c r="W39" s="49"/>
      <c r="X39" s="48">
        <f t="shared" si="2"/>
        <v>0</v>
      </c>
      <c r="Y39" s="110" t="s">
        <v>541</v>
      </c>
      <c r="AA39" s="146"/>
      <c r="AB39" s="146"/>
      <c r="AC39" s="146"/>
      <c r="AM39" s="6" t="s">
        <v>539</v>
      </c>
      <c r="AN39" s="7"/>
      <c r="AO39" s="7"/>
      <c r="AP39" s="7"/>
      <c r="AQ39" s="14" t="s">
        <v>539</v>
      </c>
      <c r="AR39" s="14" t="s">
        <v>540</v>
      </c>
      <c r="AS39" s="14" t="s">
        <v>539</v>
      </c>
      <c r="AT39" s="14" t="s">
        <v>540</v>
      </c>
      <c r="AU39" s="14" t="s">
        <v>539</v>
      </c>
      <c r="AV39" s="14" t="s">
        <v>538</v>
      </c>
      <c r="AW39" s="6"/>
      <c r="AX39" s="6"/>
      <c r="AY39" s="6"/>
      <c r="AZ39" s="6"/>
      <c r="BA39" s="6" t="e">
        <f t="shared" ca="1" si="3"/>
        <v>#REF!</v>
      </c>
      <c r="BB39" s="6"/>
      <c r="BC39" s="6"/>
      <c r="BD39" s="6"/>
      <c r="BE39" s="148" t="e">
        <f t="shared" ca="1" si="4"/>
        <v>#REF!</v>
      </c>
      <c r="BF39" s="7"/>
      <c r="BG39" s="7"/>
      <c r="BH39" s="7"/>
      <c r="BI39" s="103"/>
      <c r="BJ39" s="103"/>
      <c r="BK39" s="103"/>
      <c r="BL39" s="136"/>
      <c r="BS39" s="24"/>
    </row>
    <row r="40" spans="1:85" ht="12.75" customHeight="1" x14ac:dyDescent="0.25">
      <c r="A40" s="65">
        <f t="shared" si="1"/>
        <v>30</v>
      </c>
      <c r="B40" s="64" t="s">
        <v>537</v>
      </c>
      <c r="C40" s="32"/>
      <c r="D40" s="58"/>
      <c r="E40" s="57"/>
      <c r="F40" s="56"/>
      <c r="G40" s="55"/>
      <c r="H40" s="54"/>
      <c r="I40" s="56"/>
      <c r="J40" s="55"/>
      <c r="K40" s="54"/>
      <c r="L40" s="50"/>
      <c r="M40" s="51"/>
      <c r="N40" s="51"/>
      <c r="O40" s="53"/>
      <c r="P40" s="52"/>
      <c r="Q40" s="50"/>
      <c r="R40" s="51"/>
      <c r="S40" s="50"/>
      <c r="T40" s="49"/>
      <c r="U40" s="49"/>
      <c r="V40" s="49"/>
      <c r="W40" s="49"/>
      <c r="X40" s="48">
        <f t="shared" si="2"/>
        <v>0</v>
      </c>
      <c r="Y40" s="110" t="s">
        <v>536</v>
      </c>
      <c r="AA40" s="146"/>
      <c r="AB40" s="146"/>
      <c r="AC40" s="146"/>
      <c r="AM40" s="6"/>
      <c r="AN40" s="6"/>
      <c r="AO40" s="6"/>
      <c r="AP40" s="6"/>
      <c r="AQ40" s="6"/>
      <c r="AR40" s="6"/>
      <c r="AS40" s="6"/>
      <c r="AT40" s="6"/>
      <c r="AU40" s="6"/>
      <c r="AV40" s="6"/>
      <c r="AW40" s="6"/>
      <c r="AX40" s="6"/>
      <c r="AY40" s="6"/>
      <c r="AZ40" s="6"/>
      <c r="BA40" s="6"/>
      <c r="BB40" s="6"/>
      <c r="BC40" s="6"/>
      <c r="BD40" s="6"/>
      <c r="BE40" s="6"/>
      <c r="BF40" s="6"/>
      <c r="BG40" s="6"/>
      <c r="BH40" s="147"/>
      <c r="BI40" s="103"/>
      <c r="BJ40" s="103"/>
      <c r="BK40" s="103"/>
      <c r="BL40" s="136"/>
      <c r="BM40" s="4"/>
      <c r="BN40" s="4"/>
      <c r="BO40" s="4"/>
      <c r="BP40" s="4"/>
      <c r="BQ40" s="4"/>
      <c r="BR40" s="4"/>
      <c r="BS40" s="24"/>
    </row>
    <row r="41" spans="1:85" ht="12.75" customHeight="1" x14ac:dyDescent="0.25">
      <c r="A41" s="65">
        <f t="shared" si="1"/>
        <v>31</v>
      </c>
      <c r="B41" s="32" t="s">
        <v>535</v>
      </c>
      <c r="C41" s="32"/>
      <c r="D41" s="58"/>
      <c r="E41" s="57"/>
      <c r="F41" s="56"/>
      <c r="G41" s="55"/>
      <c r="H41" s="54"/>
      <c r="I41" s="56"/>
      <c r="J41" s="55"/>
      <c r="K41" s="54"/>
      <c r="L41" s="50"/>
      <c r="M41" s="51"/>
      <c r="N41" s="51"/>
      <c r="O41" s="53"/>
      <c r="P41" s="52"/>
      <c r="Q41" s="50"/>
      <c r="R41" s="51"/>
      <c r="S41" s="50"/>
      <c r="T41" s="49"/>
      <c r="U41" s="49"/>
      <c r="V41" s="49"/>
      <c r="W41" s="49"/>
      <c r="X41" s="48">
        <f t="shared" si="2"/>
        <v>0</v>
      </c>
      <c r="Y41" s="110" t="s">
        <v>534</v>
      </c>
      <c r="AA41" s="146"/>
      <c r="AB41" s="146"/>
      <c r="AC41" s="146"/>
      <c r="AM41" s="6" t="s">
        <v>533</v>
      </c>
      <c r="AN41" s="6"/>
      <c r="AO41" s="6"/>
      <c r="AP41" s="6"/>
      <c r="AQ41" s="14" t="s">
        <v>438</v>
      </c>
      <c r="AR41" s="14" t="s">
        <v>532</v>
      </c>
      <c r="AS41" s="14" t="s">
        <v>438</v>
      </c>
      <c r="AT41" s="14" t="s">
        <v>532</v>
      </c>
      <c r="AU41" s="14" t="s">
        <v>438</v>
      </c>
      <c r="AV41" s="14" t="s">
        <v>531</v>
      </c>
      <c r="AW41" s="6"/>
      <c r="AX41" s="6"/>
      <c r="AY41" s="6"/>
      <c r="AZ41" s="6"/>
      <c r="BA41" s="6" t="e">
        <f t="shared" ref="BA41:BA63" ca="1" si="5">IF($AR$21="","'","'["&amp;$AR$21&amp;"]")&amp;(OFFSET($AQ41,0,$AT$23))&amp;"'!"&amp;OFFSET($AR41,0,$AT$23)</f>
        <v>#REF!</v>
      </c>
      <c r="BB41" s="6"/>
      <c r="BC41" s="6"/>
      <c r="BD41" s="6"/>
      <c r="BE41" s="15" t="e">
        <f t="shared" ref="BE41:BE55" ca="1" si="6">INDIRECT(BA41)</f>
        <v>#REF!</v>
      </c>
      <c r="BF41" s="6"/>
      <c r="BG41" s="6"/>
      <c r="BH41" s="6"/>
      <c r="BI41" s="103"/>
      <c r="BJ41" s="103"/>
      <c r="BK41" s="103"/>
      <c r="BL41" s="136"/>
      <c r="BM41" s="24"/>
      <c r="BN41" s="24"/>
      <c r="BO41" s="24"/>
      <c r="BP41" s="24"/>
      <c r="BQ41" s="24"/>
      <c r="BR41" s="24"/>
      <c r="BS41" s="24"/>
    </row>
    <row r="42" spans="1:85" ht="12.75" customHeight="1" x14ac:dyDescent="0.25">
      <c r="A42" s="65">
        <f t="shared" si="1"/>
        <v>32</v>
      </c>
      <c r="B42" s="32"/>
      <c r="C42" s="32"/>
      <c r="D42" s="58"/>
      <c r="E42" s="57"/>
      <c r="F42" s="56"/>
      <c r="G42" s="55"/>
      <c r="H42" s="54"/>
      <c r="I42" s="56"/>
      <c r="J42" s="55"/>
      <c r="K42" s="54"/>
      <c r="L42" s="50"/>
      <c r="M42" s="51"/>
      <c r="N42" s="51"/>
      <c r="O42" s="53"/>
      <c r="P42" s="52"/>
      <c r="Q42" s="50"/>
      <c r="R42" s="51"/>
      <c r="S42" s="50"/>
      <c r="T42" s="49"/>
      <c r="U42" s="49"/>
      <c r="V42" s="49"/>
      <c r="W42" s="49"/>
      <c r="X42" s="48">
        <f t="shared" si="2"/>
        <v>0</v>
      </c>
      <c r="AM42" s="6" t="s">
        <v>530</v>
      </c>
      <c r="AN42" s="6"/>
      <c r="AO42" s="6"/>
      <c r="AP42" s="6"/>
      <c r="AQ42" s="14" t="s">
        <v>438</v>
      </c>
      <c r="AR42" s="14" t="s">
        <v>529</v>
      </c>
      <c r="AS42" s="14" t="s">
        <v>438</v>
      </c>
      <c r="AT42" s="14" t="s">
        <v>529</v>
      </c>
      <c r="AU42" s="14" t="s">
        <v>438</v>
      </c>
      <c r="AV42" s="14" t="s">
        <v>528</v>
      </c>
      <c r="AW42" s="6"/>
      <c r="AX42" s="6"/>
      <c r="AY42" s="6"/>
      <c r="AZ42" s="6"/>
      <c r="BA42" s="6" t="e">
        <f t="shared" ca="1" si="5"/>
        <v>#REF!</v>
      </c>
      <c r="BB42" s="6"/>
      <c r="BC42" s="6"/>
      <c r="BD42" s="6"/>
      <c r="BE42" s="15" t="e">
        <f t="shared" ca="1" si="6"/>
        <v>#REF!</v>
      </c>
      <c r="BF42" s="6"/>
      <c r="BG42" s="6"/>
      <c r="BH42" s="6"/>
    </row>
    <row r="43" spans="1:85" ht="12.75" customHeight="1" x14ac:dyDescent="0.25">
      <c r="A43" s="65">
        <f t="shared" ref="A43:A74" si="7">$A42+1</f>
        <v>33</v>
      </c>
      <c r="B43" s="145" t="s">
        <v>527</v>
      </c>
      <c r="C43" s="32"/>
      <c r="D43" s="58"/>
      <c r="E43" s="57"/>
      <c r="F43" s="56"/>
      <c r="G43" s="55"/>
      <c r="H43" s="54"/>
      <c r="I43" s="56"/>
      <c r="J43" s="55"/>
      <c r="K43" s="54"/>
      <c r="L43" s="50"/>
      <c r="M43" s="51"/>
      <c r="N43" s="51"/>
      <c r="O43" s="53"/>
      <c r="P43" s="52"/>
      <c r="Q43" s="50"/>
      <c r="R43" s="51"/>
      <c r="S43" s="50"/>
      <c r="T43" s="49"/>
      <c r="U43" s="49"/>
      <c r="V43" s="49"/>
      <c r="W43" s="49"/>
      <c r="X43" s="48">
        <f t="shared" ref="X43:X74" si="8">M43-M42</f>
        <v>0</v>
      </c>
      <c r="AM43" s="6" t="s">
        <v>526</v>
      </c>
      <c r="AN43" s="6"/>
      <c r="AO43" s="6"/>
      <c r="AP43" s="6"/>
      <c r="AQ43" s="14" t="s">
        <v>438</v>
      </c>
      <c r="AR43" s="14" t="s">
        <v>525</v>
      </c>
      <c r="AS43" s="14" t="s">
        <v>438</v>
      </c>
      <c r="AT43" s="14" t="s">
        <v>525</v>
      </c>
      <c r="AU43" s="14" t="s">
        <v>438</v>
      </c>
      <c r="AV43" s="14" t="s">
        <v>524</v>
      </c>
      <c r="AW43" s="6"/>
      <c r="AX43" s="6"/>
      <c r="AY43" s="6"/>
      <c r="AZ43" s="6"/>
      <c r="BA43" s="6" t="e">
        <f t="shared" ca="1" si="5"/>
        <v>#REF!</v>
      </c>
      <c r="BB43" s="6"/>
      <c r="BC43" s="6"/>
      <c r="BD43" s="6"/>
      <c r="BE43" s="15" t="e">
        <f t="shared" ca="1" si="6"/>
        <v>#REF!</v>
      </c>
      <c r="BF43" s="6"/>
      <c r="BG43" s="6"/>
      <c r="BH43" s="6"/>
    </row>
    <row r="44" spans="1:85" ht="12.75" customHeight="1" x14ac:dyDescent="0.25">
      <c r="A44" s="65">
        <f t="shared" si="7"/>
        <v>34</v>
      </c>
      <c r="B44" s="64" t="s">
        <v>523</v>
      </c>
      <c r="C44" s="32"/>
      <c r="D44" s="58"/>
      <c r="E44" s="57"/>
      <c r="F44" s="56"/>
      <c r="G44" s="55"/>
      <c r="H44" s="54"/>
      <c r="I44" s="56"/>
      <c r="J44" s="55"/>
      <c r="K44" s="54"/>
      <c r="L44" s="50"/>
      <c r="M44" s="51"/>
      <c r="N44" s="51"/>
      <c r="O44" s="53"/>
      <c r="P44" s="52"/>
      <c r="Q44" s="50"/>
      <c r="R44" s="51"/>
      <c r="S44" s="50"/>
      <c r="T44" s="49"/>
      <c r="U44" s="49"/>
      <c r="V44" s="49"/>
      <c r="W44" s="49"/>
      <c r="X44" s="48">
        <f t="shared" si="8"/>
        <v>0</v>
      </c>
      <c r="Z44" s="144"/>
      <c r="AM44" s="6" t="s">
        <v>522</v>
      </c>
      <c r="AN44" s="6"/>
      <c r="AO44" s="6"/>
      <c r="AP44" s="6"/>
      <c r="AQ44" s="14" t="s">
        <v>438</v>
      </c>
      <c r="AR44" s="14" t="s">
        <v>521</v>
      </c>
      <c r="AS44" s="14" t="s">
        <v>438</v>
      </c>
      <c r="AT44" s="14" t="s">
        <v>521</v>
      </c>
      <c r="AU44" s="14" t="s">
        <v>438</v>
      </c>
      <c r="AV44" s="14" t="s">
        <v>520</v>
      </c>
      <c r="AW44" s="6"/>
      <c r="AX44" s="6"/>
      <c r="AY44" s="6"/>
      <c r="AZ44" s="6"/>
      <c r="BA44" s="6" t="e">
        <f t="shared" ca="1" si="5"/>
        <v>#REF!</v>
      </c>
      <c r="BB44" s="6"/>
      <c r="BC44" s="6"/>
      <c r="BD44" s="6"/>
      <c r="BE44" s="15" t="e">
        <f t="shared" ca="1" si="6"/>
        <v>#REF!</v>
      </c>
      <c r="BF44" s="6"/>
      <c r="BG44" s="6"/>
      <c r="BH44" s="6"/>
    </row>
    <row r="45" spans="1:85" ht="12.75" customHeight="1" x14ac:dyDescent="0.25">
      <c r="A45" s="65">
        <f t="shared" si="7"/>
        <v>35</v>
      </c>
      <c r="B45" s="64" t="s">
        <v>519</v>
      </c>
      <c r="C45" s="32"/>
      <c r="D45" s="58"/>
      <c r="E45" s="57"/>
      <c r="F45" s="56"/>
      <c r="G45" s="55"/>
      <c r="H45" s="54"/>
      <c r="I45" s="56"/>
      <c r="J45" s="55"/>
      <c r="K45" s="54"/>
      <c r="L45" s="50"/>
      <c r="M45" s="51"/>
      <c r="N45" s="51"/>
      <c r="O45" s="53"/>
      <c r="P45" s="52"/>
      <c r="Q45" s="50"/>
      <c r="R45" s="51"/>
      <c r="S45" s="50"/>
      <c r="T45" s="49"/>
      <c r="U45" s="49"/>
      <c r="V45" s="49"/>
      <c r="W45" s="49"/>
      <c r="X45" s="48">
        <f t="shared" si="8"/>
        <v>0</v>
      </c>
      <c r="AB45" s="4"/>
      <c r="AD45" s="143"/>
      <c r="AM45" s="6" t="s">
        <v>518</v>
      </c>
      <c r="AN45" s="6"/>
      <c r="AO45" s="6"/>
      <c r="AP45" s="6"/>
      <c r="AQ45" s="14" t="s">
        <v>438</v>
      </c>
      <c r="AR45" s="14" t="s">
        <v>517</v>
      </c>
      <c r="AS45" s="14" t="s">
        <v>438</v>
      </c>
      <c r="AT45" s="14" t="s">
        <v>517</v>
      </c>
      <c r="AU45" s="14" t="s">
        <v>438</v>
      </c>
      <c r="AV45" s="14" t="s">
        <v>516</v>
      </c>
      <c r="AW45" s="6"/>
      <c r="AX45" s="6"/>
      <c r="AY45" s="6"/>
      <c r="AZ45" s="6"/>
      <c r="BA45" s="6" t="e">
        <f t="shared" ca="1" si="5"/>
        <v>#REF!</v>
      </c>
      <c r="BB45" s="6"/>
      <c r="BC45" s="6"/>
      <c r="BD45" s="6"/>
      <c r="BE45" s="15" t="e">
        <f t="shared" ca="1" si="6"/>
        <v>#REF!</v>
      </c>
      <c r="BF45" s="6"/>
      <c r="BG45" s="6"/>
      <c r="BH45" s="6"/>
    </row>
    <row r="46" spans="1:85" ht="12.75" customHeight="1" x14ac:dyDescent="0.25">
      <c r="A46" s="65">
        <f t="shared" si="7"/>
        <v>36</v>
      </c>
      <c r="B46" s="64" t="s">
        <v>515</v>
      </c>
      <c r="C46" s="32"/>
      <c r="D46" s="58"/>
      <c r="E46" s="57"/>
      <c r="F46" s="56"/>
      <c r="G46" s="55"/>
      <c r="H46" s="54"/>
      <c r="I46" s="56"/>
      <c r="J46" s="55"/>
      <c r="K46" s="54"/>
      <c r="L46" s="50"/>
      <c r="M46" s="51"/>
      <c r="N46" s="51"/>
      <c r="O46" s="53"/>
      <c r="P46" s="52"/>
      <c r="Q46" s="50"/>
      <c r="R46" s="51"/>
      <c r="S46" s="50"/>
      <c r="T46" s="49"/>
      <c r="U46" s="49"/>
      <c r="V46" s="49"/>
      <c r="W46" s="49"/>
      <c r="X46" s="48">
        <f t="shared" si="8"/>
        <v>0</v>
      </c>
      <c r="AM46" s="6" t="s">
        <v>514</v>
      </c>
      <c r="AN46" s="6"/>
      <c r="AO46" s="6"/>
      <c r="AP46" s="6"/>
      <c r="AQ46" s="14" t="s">
        <v>438</v>
      </c>
      <c r="AR46" s="14" t="s">
        <v>513</v>
      </c>
      <c r="AS46" s="14" t="s">
        <v>438</v>
      </c>
      <c r="AT46" s="14" t="s">
        <v>513</v>
      </c>
      <c r="AU46" s="14" t="s">
        <v>438</v>
      </c>
      <c r="AV46" s="14" t="s">
        <v>512</v>
      </c>
      <c r="AW46" s="6"/>
      <c r="AX46" s="6"/>
      <c r="AY46" s="6"/>
      <c r="AZ46" s="6"/>
      <c r="BA46" s="6" t="e">
        <f t="shared" ca="1" si="5"/>
        <v>#REF!</v>
      </c>
      <c r="BB46" s="6"/>
      <c r="BC46" s="6"/>
      <c r="BD46" s="6"/>
      <c r="BE46" s="15" t="e">
        <f t="shared" ca="1" si="6"/>
        <v>#REF!</v>
      </c>
      <c r="BF46" s="6"/>
      <c r="BG46" s="6"/>
      <c r="BH46" s="6"/>
    </row>
    <row r="47" spans="1:85" ht="12.75" customHeight="1" x14ac:dyDescent="0.25">
      <c r="A47" s="65">
        <f t="shared" si="7"/>
        <v>37</v>
      </c>
      <c r="B47" s="64" t="s">
        <v>511</v>
      </c>
      <c r="C47" s="32"/>
      <c r="D47" s="58"/>
      <c r="E47" s="57"/>
      <c r="F47" s="56"/>
      <c r="G47" s="55"/>
      <c r="H47" s="54"/>
      <c r="I47" s="56"/>
      <c r="J47" s="55"/>
      <c r="K47" s="54"/>
      <c r="L47" s="50"/>
      <c r="M47" s="51"/>
      <c r="N47" s="51"/>
      <c r="O47" s="53"/>
      <c r="P47" s="52"/>
      <c r="Q47" s="50"/>
      <c r="R47" s="51"/>
      <c r="S47" s="50"/>
      <c r="T47" s="49"/>
      <c r="U47" s="49"/>
      <c r="V47" s="49"/>
      <c r="W47" s="49"/>
      <c r="X47" s="48">
        <f t="shared" si="8"/>
        <v>0</v>
      </c>
      <c r="Z47" s="69" t="s">
        <v>510</v>
      </c>
      <c r="AF47" s="69" t="s">
        <v>509</v>
      </c>
      <c r="AM47" s="6" t="s">
        <v>508</v>
      </c>
      <c r="AN47" s="6"/>
      <c r="AO47" s="6"/>
      <c r="AP47" s="6"/>
      <c r="AQ47" s="14" t="s">
        <v>438</v>
      </c>
      <c r="AR47" s="14" t="s">
        <v>507</v>
      </c>
      <c r="AS47" s="14" t="s">
        <v>438</v>
      </c>
      <c r="AT47" s="14" t="s">
        <v>507</v>
      </c>
      <c r="AU47" s="14" t="s">
        <v>438</v>
      </c>
      <c r="AV47" s="14" t="s">
        <v>506</v>
      </c>
      <c r="AW47" s="6"/>
      <c r="AX47" s="6"/>
      <c r="AY47" s="6"/>
      <c r="AZ47" s="6"/>
      <c r="BA47" s="6" t="e">
        <f t="shared" ca="1" si="5"/>
        <v>#REF!</v>
      </c>
      <c r="BB47" s="6"/>
      <c r="BC47" s="6"/>
      <c r="BD47" s="6"/>
      <c r="BE47" s="15" t="e">
        <f t="shared" ca="1" si="6"/>
        <v>#REF!</v>
      </c>
      <c r="BF47" s="6"/>
      <c r="BG47" s="6"/>
      <c r="BH47" s="6"/>
    </row>
    <row r="48" spans="1:85" ht="12.75" customHeight="1" x14ac:dyDescent="0.25">
      <c r="A48" s="65">
        <f t="shared" si="7"/>
        <v>38</v>
      </c>
      <c r="B48" s="32" t="s">
        <v>505</v>
      </c>
      <c r="C48" s="32"/>
      <c r="D48" s="58"/>
      <c r="E48" s="57"/>
      <c r="F48" s="56"/>
      <c r="G48" s="55"/>
      <c r="H48" s="54"/>
      <c r="I48" s="56"/>
      <c r="J48" s="55"/>
      <c r="K48" s="54"/>
      <c r="L48" s="50"/>
      <c r="M48" s="51"/>
      <c r="N48" s="51"/>
      <c r="O48" s="53"/>
      <c r="P48" s="52"/>
      <c r="Q48" s="50"/>
      <c r="R48" s="51"/>
      <c r="S48" s="50"/>
      <c r="T48" s="49"/>
      <c r="U48" s="49"/>
      <c r="V48" s="49"/>
      <c r="W48" s="49"/>
      <c r="X48" s="48">
        <f t="shared" si="8"/>
        <v>0</v>
      </c>
      <c r="AM48" s="6" t="s">
        <v>504</v>
      </c>
      <c r="AN48" s="6"/>
      <c r="AO48" s="6"/>
      <c r="AP48" s="6"/>
      <c r="AQ48" s="14" t="s">
        <v>438</v>
      </c>
      <c r="AR48" s="14" t="s">
        <v>503</v>
      </c>
      <c r="AS48" s="14" t="s">
        <v>438</v>
      </c>
      <c r="AT48" s="14" t="s">
        <v>503</v>
      </c>
      <c r="AU48" s="14" t="s">
        <v>438</v>
      </c>
      <c r="AV48" s="14" t="s">
        <v>502</v>
      </c>
      <c r="AW48" s="6"/>
      <c r="AX48" s="6"/>
      <c r="AY48" s="6"/>
      <c r="AZ48" s="6"/>
      <c r="BA48" s="6" t="e">
        <f t="shared" ca="1" si="5"/>
        <v>#REF!</v>
      </c>
      <c r="BB48" s="6"/>
      <c r="BC48" s="6"/>
      <c r="BD48" s="6"/>
      <c r="BE48" s="15" t="e">
        <f t="shared" ca="1" si="6"/>
        <v>#REF!</v>
      </c>
      <c r="BF48" s="6"/>
      <c r="BG48" s="6"/>
      <c r="BH48" s="6"/>
    </row>
    <row r="49" spans="1:60" ht="12.75" customHeight="1" x14ac:dyDescent="0.25">
      <c r="A49" s="65">
        <f t="shared" si="7"/>
        <v>39</v>
      </c>
      <c r="B49" s="64" t="s">
        <v>501</v>
      </c>
      <c r="C49" s="32"/>
      <c r="D49" s="58"/>
      <c r="E49" s="57"/>
      <c r="F49" s="56"/>
      <c r="G49" s="55"/>
      <c r="H49" s="54"/>
      <c r="I49" s="56"/>
      <c r="J49" s="55"/>
      <c r="K49" s="54"/>
      <c r="L49" s="50"/>
      <c r="M49" s="51"/>
      <c r="N49" s="51"/>
      <c r="O49" s="53"/>
      <c r="P49" s="52"/>
      <c r="Q49" s="50"/>
      <c r="R49" s="51"/>
      <c r="S49" s="50"/>
      <c r="T49" s="49"/>
      <c r="U49" s="49"/>
      <c r="V49" s="49"/>
      <c r="W49" s="49"/>
      <c r="X49" s="48">
        <f t="shared" si="8"/>
        <v>0</v>
      </c>
      <c r="AE49" s="32"/>
      <c r="AF49" s="101" t="s">
        <v>500</v>
      </c>
      <c r="AG49" s="101"/>
      <c r="AH49" s="101" t="s">
        <v>499</v>
      </c>
      <c r="AI49" s="101"/>
      <c r="AJ49" s="101" t="s">
        <v>498</v>
      </c>
      <c r="AK49" s="101"/>
      <c r="AM49" s="6" t="s">
        <v>497</v>
      </c>
      <c r="AN49" s="6"/>
      <c r="AO49" s="6"/>
      <c r="AP49" s="6"/>
      <c r="AQ49" s="14" t="s">
        <v>438</v>
      </c>
      <c r="AR49" s="14" t="s">
        <v>496</v>
      </c>
      <c r="AS49" s="14" t="s">
        <v>438</v>
      </c>
      <c r="AT49" s="14" t="s">
        <v>496</v>
      </c>
      <c r="AU49" s="14" t="s">
        <v>438</v>
      </c>
      <c r="AV49" s="14" t="s">
        <v>495</v>
      </c>
      <c r="AW49" s="6"/>
      <c r="AX49" s="6"/>
      <c r="AY49" s="6"/>
      <c r="AZ49" s="6"/>
      <c r="BA49" s="6" t="e">
        <f t="shared" ca="1" si="5"/>
        <v>#REF!</v>
      </c>
      <c r="BB49" s="6"/>
      <c r="BC49" s="6"/>
      <c r="BD49" s="6"/>
      <c r="BE49" s="15" t="e">
        <f t="shared" ca="1" si="6"/>
        <v>#REF!</v>
      </c>
      <c r="BF49" s="6"/>
      <c r="BG49" s="6"/>
      <c r="BH49" s="6"/>
    </row>
    <row r="50" spans="1:60" ht="12.75" customHeight="1" x14ac:dyDescent="0.25">
      <c r="A50" s="65">
        <f t="shared" si="7"/>
        <v>40</v>
      </c>
      <c r="B50" s="64"/>
      <c r="C50" s="32"/>
      <c r="D50" s="58"/>
      <c r="E50" s="57"/>
      <c r="F50" s="56"/>
      <c r="G50" s="55"/>
      <c r="H50" s="54"/>
      <c r="I50" s="56"/>
      <c r="J50" s="55"/>
      <c r="K50" s="54"/>
      <c r="L50" s="50"/>
      <c r="M50" s="51"/>
      <c r="N50" s="51"/>
      <c r="O50" s="53"/>
      <c r="P50" s="52"/>
      <c r="Q50" s="50"/>
      <c r="R50" s="51"/>
      <c r="S50" s="50"/>
      <c r="T50" s="49"/>
      <c r="U50" s="49"/>
      <c r="V50" s="49"/>
      <c r="W50" s="49"/>
      <c r="X50" s="48">
        <f t="shared" si="8"/>
        <v>0</v>
      </c>
      <c r="AE50" s="32"/>
      <c r="AF50" s="142" t="s">
        <v>494</v>
      </c>
      <c r="AG50" s="142"/>
      <c r="AH50" s="142" t="s">
        <v>493</v>
      </c>
      <c r="AI50" s="142"/>
      <c r="AJ50" s="142" t="s">
        <v>493</v>
      </c>
      <c r="AK50" s="142"/>
      <c r="AM50" s="6" t="s">
        <v>492</v>
      </c>
      <c r="AN50" s="6"/>
      <c r="AO50" s="6"/>
      <c r="AP50" s="6"/>
      <c r="AQ50" s="14" t="s">
        <v>438</v>
      </c>
      <c r="AR50" s="14" t="s">
        <v>491</v>
      </c>
      <c r="AS50" s="14" t="s">
        <v>438</v>
      </c>
      <c r="AT50" s="14" t="s">
        <v>491</v>
      </c>
      <c r="AU50" s="14" t="s">
        <v>438</v>
      </c>
      <c r="AV50" s="14" t="s">
        <v>490</v>
      </c>
      <c r="AW50" s="6"/>
      <c r="AX50" s="6"/>
      <c r="AY50" s="6"/>
      <c r="AZ50" s="6"/>
      <c r="BA50" s="6" t="e">
        <f t="shared" ca="1" si="5"/>
        <v>#REF!</v>
      </c>
      <c r="BB50" s="6"/>
      <c r="BC50" s="6"/>
      <c r="BD50" s="6"/>
      <c r="BE50" s="15" t="e">
        <f t="shared" ca="1" si="6"/>
        <v>#REF!</v>
      </c>
      <c r="BF50" s="6"/>
      <c r="BG50" s="6"/>
      <c r="BH50" s="6"/>
    </row>
    <row r="51" spans="1:60" ht="12.75" customHeight="1" x14ac:dyDescent="0.25">
      <c r="A51" s="65">
        <f t="shared" si="7"/>
        <v>41</v>
      </c>
      <c r="B51" s="141" t="s">
        <v>489</v>
      </c>
      <c r="C51" s="32"/>
      <c r="D51" s="58"/>
      <c r="E51" s="57"/>
      <c r="F51" s="56"/>
      <c r="G51" s="55"/>
      <c r="H51" s="54"/>
      <c r="I51" s="56"/>
      <c r="J51" s="55"/>
      <c r="K51" s="54"/>
      <c r="L51" s="50"/>
      <c r="M51" s="51"/>
      <c r="N51" s="51"/>
      <c r="O51" s="53"/>
      <c r="P51" s="52"/>
      <c r="Q51" s="50"/>
      <c r="R51" s="51"/>
      <c r="S51" s="50"/>
      <c r="T51" s="49"/>
      <c r="U51" s="49"/>
      <c r="V51" s="49"/>
      <c r="W51" s="49"/>
      <c r="X51" s="48">
        <f t="shared" si="8"/>
        <v>0</v>
      </c>
      <c r="AE51" s="133" t="s">
        <v>488</v>
      </c>
      <c r="AF51" s="140" t="e">
        <f ca="1">IF(INDIRECT($BA$62&amp;BE236)=0,0,FIXED(INDIRECT($BA$62&amp;BE236),1)&amp;" ("&amp;FIXED(BE42/(AN15+BE42)*100,0)&amp;"% of N. wall)")</f>
        <v>#REF!</v>
      </c>
      <c r="AG51" s="139"/>
      <c r="AH51" s="252" t="e">
        <f ca="1">$BE78</f>
        <v>#REF!</v>
      </c>
      <c r="AI51" s="253"/>
      <c r="AJ51" s="252" t="e">
        <f ca="1">$BE83</f>
        <v>#REF!</v>
      </c>
      <c r="AK51" s="253"/>
      <c r="AM51" s="6" t="s">
        <v>487</v>
      </c>
      <c r="AN51" s="6"/>
      <c r="AO51" s="6"/>
      <c r="AP51" s="6"/>
      <c r="AQ51" s="14" t="s">
        <v>438</v>
      </c>
      <c r="AR51" s="14" t="s">
        <v>486</v>
      </c>
      <c r="AS51" s="14" t="s">
        <v>438</v>
      </c>
      <c r="AT51" s="14" t="s">
        <v>486</v>
      </c>
      <c r="AU51" s="14" t="s">
        <v>438</v>
      </c>
      <c r="AV51" s="14" t="s">
        <v>485</v>
      </c>
      <c r="AW51" s="6"/>
      <c r="AX51" s="6"/>
      <c r="AY51" s="6"/>
      <c r="AZ51" s="6"/>
      <c r="BA51" s="6" t="e">
        <f t="shared" ca="1" si="5"/>
        <v>#REF!</v>
      </c>
      <c r="BB51" s="6"/>
      <c r="BC51" s="6"/>
      <c r="BD51" s="6"/>
      <c r="BE51" s="15" t="e">
        <f t="shared" ca="1" si="6"/>
        <v>#REF!</v>
      </c>
      <c r="BF51" s="6"/>
      <c r="BG51" s="6"/>
      <c r="BH51" s="6"/>
    </row>
    <row r="52" spans="1:60" ht="12.75" customHeight="1" x14ac:dyDescent="0.25">
      <c r="A52" s="65">
        <f t="shared" si="7"/>
        <v>42</v>
      </c>
      <c r="B52" s="32" t="s">
        <v>484</v>
      </c>
      <c r="C52" s="32"/>
      <c r="D52" s="58"/>
      <c r="E52" s="57"/>
      <c r="F52" s="56"/>
      <c r="G52" s="55"/>
      <c r="H52" s="54"/>
      <c r="I52" s="56"/>
      <c r="J52" s="55"/>
      <c r="K52" s="54"/>
      <c r="L52" s="50"/>
      <c r="M52" s="51"/>
      <c r="N52" s="51"/>
      <c r="O52" s="53"/>
      <c r="P52" s="52"/>
      <c r="Q52" s="50"/>
      <c r="R52" s="51"/>
      <c r="S52" s="50"/>
      <c r="T52" s="49"/>
      <c r="U52" s="49"/>
      <c r="V52" s="49"/>
      <c r="W52" s="49"/>
      <c r="X52" s="48">
        <f t="shared" si="8"/>
        <v>0</v>
      </c>
      <c r="AE52" s="133" t="s">
        <v>483</v>
      </c>
      <c r="AF52" s="140" t="e">
        <f ca="1">IF(INDIRECT($BA$62&amp;BE237)=0,0,FIXED(INDIRECT($BA$62&amp;BE237),1)&amp;" ("&amp;FIXED(BE43/(AN16+BE43)*100,0)&amp;"% of E. wall)")</f>
        <v>#REF!</v>
      </c>
      <c r="AG52" s="139"/>
      <c r="AH52" s="252" t="e">
        <f ca="1">$BE79</f>
        <v>#REF!</v>
      </c>
      <c r="AI52" s="253"/>
      <c r="AJ52" s="252" t="e">
        <f ca="1">$BE84</f>
        <v>#REF!</v>
      </c>
      <c r="AK52" s="253"/>
      <c r="AM52" s="6" t="s">
        <v>482</v>
      </c>
      <c r="AN52" s="6"/>
      <c r="AO52" s="6"/>
      <c r="AP52" s="6"/>
      <c r="AQ52" s="14" t="s">
        <v>438</v>
      </c>
      <c r="AR52" s="14" t="s">
        <v>481</v>
      </c>
      <c r="AS52" s="14" t="s">
        <v>438</v>
      </c>
      <c r="AT52" s="14" t="s">
        <v>481</v>
      </c>
      <c r="AU52" s="14" t="s">
        <v>438</v>
      </c>
      <c r="AV52" s="14" t="s">
        <v>480</v>
      </c>
      <c r="AW52" s="6"/>
      <c r="AX52" s="6"/>
      <c r="AY52" s="6"/>
      <c r="AZ52" s="6"/>
      <c r="BA52" s="6" t="e">
        <f t="shared" ca="1" si="5"/>
        <v>#REF!</v>
      </c>
      <c r="BB52" s="6"/>
      <c r="BC52" s="6"/>
      <c r="BD52" s="6"/>
      <c r="BE52" s="15" t="e">
        <f t="shared" ca="1" si="6"/>
        <v>#REF!</v>
      </c>
      <c r="BF52" s="6"/>
      <c r="BG52" s="6"/>
      <c r="BH52" s="6"/>
    </row>
    <row r="53" spans="1:60" ht="12.75" customHeight="1" x14ac:dyDescent="0.25">
      <c r="A53" s="65">
        <f t="shared" si="7"/>
        <v>43</v>
      </c>
      <c r="B53" s="64" t="s">
        <v>479</v>
      </c>
      <c r="C53" s="32"/>
      <c r="D53" s="58"/>
      <c r="E53" s="57"/>
      <c r="F53" s="56"/>
      <c r="G53" s="55"/>
      <c r="H53" s="54"/>
      <c r="I53" s="56"/>
      <c r="J53" s="55"/>
      <c r="K53" s="54"/>
      <c r="L53" s="50"/>
      <c r="M53" s="51"/>
      <c r="N53" s="51"/>
      <c r="O53" s="53"/>
      <c r="P53" s="52"/>
      <c r="Q53" s="50"/>
      <c r="R53" s="51"/>
      <c r="S53" s="50"/>
      <c r="T53" s="49"/>
      <c r="U53" s="49"/>
      <c r="V53" s="49"/>
      <c r="W53" s="49"/>
      <c r="X53" s="48">
        <f t="shared" si="8"/>
        <v>0</v>
      </c>
      <c r="AE53" s="133" t="s">
        <v>478</v>
      </c>
      <c r="AF53" s="140" t="e">
        <f ca="1">IF(INDIRECT($BA$62&amp;BE238)=0,0,FIXED(INDIRECT($BA$62&amp;BE238),1)&amp;" ("&amp;FIXED(BE44/(AN17+BE44)*100,0)&amp;"% of S. wall)")</f>
        <v>#REF!</v>
      </c>
      <c r="AG53" s="139"/>
      <c r="AH53" s="252" t="e">
        <f ca="1">$BE80</f>
        <v>#REF!</v>
      </c>
      <c r="AI53" s="253"/>
      <c r="AJ53" s="252" t="e">
        <f ca="1">$BE85</f>
        <v>#REF!</v>
      </c>
      <c r="AK53" s="253"/>
      <c r="AM53" s="6" t="s">
        <v>477</v>
      </c>
      <c r="AN53" s="6"/>
      <c r="AO53" s="6"/>
      <c r="AP53" s="6"/>
      <c r="AQ53" s="14" t="s">
        <v>438</v>
      </c>
      <c r="AR53" s="14" t="s">
        <v>476</v>
      </c>
      <c r="AS53" s="14" t="s">
        <v>438</v>
      </c>
      <c r="AT53" s="14" t="s">
        <v>476</v>
      </c>
      <c r="AU53" s="14" t="s">
        <v>438</v>
      </c>
      <c r="AV53" s="14" t="s">
        <v>475</v>
      </c>
      <c r="AW53" s="6"/>
      <c r="AX53" s="6"/>
      <c r="AY53" s="6"/>
      <c r="AZ53" s="6"/>
      <c r="BA53" s="6" t="e">
        <f t="shared" ca="1" si="5"/>
        <v>#REF!</v>
      </c>
      <c r="BB53" s="6"/>
      <c r="BC53" s="6"/>
      <c r="BD53" s="6"/>
      <c r="BE53" s="15" t="e">
        <f t="shared" ca="1" si="6"/>
        <v>#REF!</v>
      </c>
      <c r="BF53" s="6"/>
      <c r="BG53" s="6"/>
      <c r="BH53" s="6"/>
    </row>
    <row r="54" spans="1:60" ht="12.75" customHeight="1" x14ac:dyDescent="0.25">
      <c r="A54" s="65">
        <f t="shared" si="7"/>
        <v>44</v>
      </c>
      <c r="B54" s="32" t="s">
        <v>474</v>
      </c>
      <c r="C54" s="32"/>
      <c r="D54" s="58"/>
      <c r="E54" s="57"/>
      <c r="F54" s="56"/>
      <c r="G54" s="55"/>
      <c r="H54" s="54"/>
      <c r="I54" s="56"/>
      <c r="J54" s="55"/>
      <c r="K54" s="54"/>
      <c r="L54" s="50"/>
      <c r="M54" s="51"/>
      <c r="N54" s="51"/>
      <c r="O54" s="53"/>
      <c r="P54" s="52"/>
      <c r="Q54" s="50"/>
      <c r="R54" s="51"/>
      <c r="S54" s="50"/>
      <c r="T54" s="49"/>
      <c r="U54" s="49"/>
      <c r="V54" s="49"/>
      <c r="W54" s="49"/>
      <c r="X54" s="48">
        <f t="shared" si="8"/>
        <v>0</v>
      </c>
      <c r="AE54" s="133" t="s">
        <v>473</v>
      </c>
      <c r="AF54" s="140" t="e">
        <f ca="1">IF(INDIRECT($BA$62&amp;BE239)=0,0,FIXED(INDIRECT($BA$62&amp;BE239),1)&amp;" ("&amp;FIXED(BE45/(AN18+BE45)*100,0)&amp;"% of W. wall)")</f>
        <v>#REF!</v>
      </c>
      <c r="AG54" s="139"/>
      <c r="AH54" s="252" t="e">
        <f ca="1">$BE81</f>
        <v>#REF!</v>
      </c>
      <c r="AI54" s="253"/>
      <c r="AJ54" s="252" t="e">
        <f ca="1">$BE86</f>
        <v>#REF!</v>
      </c>
      <c r="AK54" s="253"/>
      <c r="AM54" s="6" t="s">
        <v>472</v>
      </c>
      <c r="AN54" s="6"/>
      <c r="AO54" s="6"/>
      <c r="AP54" s="6"/>
      <c r="AQ54" s="14" t="s">
        <v>438</v>
      </c>
      <c r="AR54" s="14" t="s">
        <v>471</v>
      </c>
      <c r="AS54" s="14" t="s">
        <v>438</v>
      </c>
      <c r="AT54" s="14" t="s">
        <v>471</v>
      </c>
      <c r="AU54" s="14" t="s">
        <v>438</v>
      </c>
      <c r="AV54" s="14" t="s">
        <v>470</v>
      </c>
      <c r="AW54" s="6"/>
      <c r="AX54" s="6"/>
      <c r="AY54" s="6"/>
      <c r="AZ54" s="6"/>
      <c r="BA54" s="6" t="e">
        <f t="shared" ca="1" si="5"/>
        <v>#REF!</v>
      </c>
      <c r="BB54" s="6"/>
      <c r="BC54" s="6"/>
      <c r="BD54" s="6"/>
      <c r="BE54" s="15" t="e">
        <f t="shared" ca="1" si="6"/>
        <v>#REF!</v>
      </c>
      <c r="BF54" s="6"/>
      <c r="BG54" s="6"/>
      <c r="BH54" s="6"/>
    </row>
    <row r="55" spans="1:60" ht="12.75" customHeight="1" thickBot="1" x14ac:dyDescent="0.3">
      <c r="A55" s="65">
        <f t="shared" si="7"/>
        <v>45</v>
      </c>
      <c r="B55" s="64" t="s">
        <v>469</v>
      </c>
      <c r="C55" s="32"/>
      <c r="D55" s="58"/>
      <c r="E55" s="57"/>
      <c r="F55" s="56"/>
      <c r="G55" s="55"/>
      <c r="H55" s="54"/>
      <c r="I55" s="56"/>
      <c r="J55" s="55"/>
      <c r="K55" s="54"/>
      <c r="L55" s="50"/>
      <c r="M55" s="51"/>
      <c r="N55" s="51"/>
      <c r="O55" s="53"/>
      <c r="P55" s="52"/>
      <c r="Q55" s="50"/>
      <c r="R55" s="51"/>
      <c r="S55" s="50"/>
      <c r="T55" s="49"/>
      <c r="U55" s="49"/>
      <c r="V55" s="49"/>
      <c r="W55" s="49"/>
      <c r="X55" s="48">
        <f t="shared" si="8"/>
        <v>0</v>
      </c>
      <c r="AE55" s="133" t="s">
        <v>468</v>
      </c>
      <c r="AF55" s="138" t="e">
        <f ca="1">IF(INDIRECT($BA$62&amp;BE240)=0,0,FIXED(INDIRECT($BA$62&amp;BE240),1)&amp;" ("&amp;FIXED(BE46/(BE50+BE46)*100,0)&amp;"% of roof)")</f>
        <v>#REF!</v>
      </c>
      <c r="AG55" s="137"/>
      <c r="AH55" s="255" t="e">
        <f ca="1">$BE82</f>
        <v>#REF!</v>
      </c>
      <c r="AI55" s="256"/>
      <c r="AJ55" s="255" t="e">
        <f ca="1">$BE87</f>
        <v>#REF!</v>
      </c>
      <c r="AK55" s="256"/>
      <c r="AM55" s="6" t="s">
        <v>467</v>
      </c>
      <c r="AN55" s="6"/>
      <c r="AO55" s="6"/>
      <c r="AP55" s="6"/>
      <c r="AQ55" s="14" t="s">
        <v>438</v>
      </c>
      <c r="AR55" s="14" t="s">
        <v>466</v>
      </c>
      <c r="AS55" s="14" t="s">
        <v>438</v>
      </c>
      <c r="AT55" s="14" t="s">
        <v>466</v>
      </c>
      <c r="AU55" s="14" t="s">
        <v>438</v>
      </c>
      <c r="AV55" s="14" t="s">
        <v>465</v>
      </c>
      <c r="AW55" s="6"/>
      <c r="AX55" s="6"/>
      <c r="AY55" s="6"/>
      <c r="AZ55" s="6"/>
      <c r="BA55" s="6" t="e">
        <f t="shared" ca="1" si="5"/>
        <v>#REF!</v>
      </c>
      <c r="BB55" s="6"/>
      <c r="BC55" s="6"/>
      <c r="BD55" s="6"/>
      <c r="BE55" s="15" t="e">
        <f t="shared" ca="1" si="6"/>
        <v>#REF!</v>
      </c>
      <c r="BF55" s="6"/>
      <c r="BG55" s="6"/>
      <c r="BH55" s="6"/>
    </row>
    <row r="56" spans="1:60" ht="12.75" customHeight="1" x14ac:dyDescent="0.25">
      <c r="A56" s="65">
        <f t="shared" si="7"/>
        <v>46</v>
      </c>
      <c r="B56" s="64" t="s">
        <v>464</v>
      </c>
      <c r="C56" s="32"/>
      <c r="D56" s="58"/>
      <c r="E56" s="57"/>
      <c r="F56" s="56"/>
      <c r="G56" s="55"/>
      <c r="H56" s="54"/>
      <c r="I56" s="56"/>
      <c r="J56" s="55"/>
      <c r="K56" s="54"/>
      <c r="L56" s="50"/>
      <c r="M56" s="51"/>
      <c r="N56" s="51"/>
      <c r="O56" s="53"/>
      <c r="P56" s="52"/>
      <c r="Q56" s="50"/>
      <c r="R56" s="51"/>
      <c r="S56" s="50"/>
      <c r="T56" s="49"/>
      <c r="U56" s="49"/>
      <c r="V56" s="49"/>
      <c r="W56" s="49"/>
      <c r="X56" s="48">
        <f t="shared" si="8"/>
        <v>0</v>
      </c>
      <c r="Z56" s="136"/>
      <c r="AB56" s="135"/>
      <c r="AC56" s="134"/>
      <c r="AD56" s="134"/>
      <c r="AE56" s="133" t="s">
        <v>463</v>
      </c>
      <c r="AF56" s="132" t="e">
        <f ca="1">FIXED(SUM(INDIRECT(BA63)),1)&amp;" ("&amp;FIXED(SUM(BE42:BE46)/(SUM(BE42:BE46)+BE48+BE50)*100,0)&amp;"% of wall+roof)"</f>
        <v>#REF!</v>
      </c>
      <c r="AG56" s="131"/>
      <c r="AH56" s="130" t="s">
        <v>462</v>
      </c>
      <c r="AI56" s="129"/>
      <c r="AJ56" s="130" t="s">
        <v>462</v>
      </c>
      <c r="AK56" s="129"/>
      <c r="AM56" s="6" t="s">
        <v>461</v>
      </c>
      <c r="AN56" s="6"/>
      <c r="AO56" s="6"/>
      <c r="AP56" s="6"/>
      <c r="AQ56" s="14" t="s">
        <v>438</v>
      </c>
      <c r="AR56" s="14" t="s">
        <v>444</v>
      </c>
      <c r="AS56" s="14" t="s">
        <v>438</v>
      </c>
      <c r="AT56" s="14" t="s">
        <v>444</v>
      </c>
      <c r="AU56" s="14" t="s">
        <v>438</v>
      </c>
      <c r="AV56" s="14" t="s">
        <v>460</v>
      </c>
      <c r="AW56" s="6"/>
      <c r="AX56" s="6"/>
      <c r="AY56" s="6"/>
      <c r="AZ56" s="6"/>
      <c r="BA56" s="6" t="e">
        <f t="shared" ca="1" si="5"/>
        <v>#REF!</v>
      </c>
      <c r="BB56" s="6"/>
      <c r="BC56" s="6"/>
      <c r="BD56" s="6"/>
      <c r="BE56" s="15"/>
      <c r="BF56" s="6"/>
      <c r="BG56" s="6"/>
      <c r="BH56" s="6"/>
    </row>
    <row r="57" spans="1:60" ht="12.75" customHeight="1" x14ac:dyDescent="0.25">
      <c r="A57" s="65">
        <f t="shared" si="7"/>
        <v>47</v>
      </c>
      <c r="C57" s="32"/>
      <c r="D57" s="58"/>
      <c r="E57" s="57"/>
      <c r="F57" s="56"/>
      <c r="G57" s="55"/>
      <c r="H57" s="54"/>
      <c r="I57" s="56"/>
      <c r="J57" s="55"/>
      <c r="K57" s="54"/>
      <c r="L57" s="50"/>
      <c r="M57" s="51"/>
      <c r="N57" s="51"/>
      <c r="O57" s="53"/>
      <c r="P57" s="52"/>
      <c r="Q57" s="50"/>
      <c r="R57" s="51"/>
      <c r="S57" s="50"/>
      <c r="T57" s="49"/>
      <c r="U57" s="49"/>
      <c r="V57" s="49"/>
      <c r="W57" s="49"/>
      <c r="X57" s="48">
        <f t="shared" si="8"/>
        <v>0</v>
      </c>
      <c r="AC57" s="46"/>
      <c r="AD57" s="128"/>
      <c r="AE57" s="32" t="s">
        <v>459</v>
      </c>
      <c r="AF57" s="32"/>
      <c r="AG57" s="32"/>
      <c r="AH57" s="32"/>
      <c r="AI57" s="32"/>
      <c r="AJ57" s="32"/>
      <c r="AK57" s="32"/>
      <c r="AM57" s="6" t="s">
        <v>458</v>
      </c>
      <c r="AN57" s="6"/>
      <c r="AO57" s="6"/>
      <c r="AP57" s="6"/>
      <c r="AQ57" s="14" t="s">
        <v>438</v>
      </c>
      <c r="AR57" s="14" t="s">
        <v>457</v>
      </c>
      <c r="AS57" s="14" t="s">
        <v>438</v>
      </c>
      <c r="AT57" s="14" t="s">
        <v>457</v>
      </c>
      <c r="AU57" s="14" t="s">
        <v>438</v>
      </c>
      <c r="AV57" s="14" t="s">
        <v>456</v>
      </c>
      <c r="AW57" s="6"/>
      <c r="AX57" s="6"/>
      <c r="AY57" s="6"/>
      <c r="AZ57" s="6"/>
      <c r="BA57" s="6" t="e">
        <f t="shared" ca="1" si="5"/>
        <v>#REF!</v>
      </c>
      <c r="BB57" s="6"/>
      <c r="BC57" s="6"/>
      <c r="BD57" s="6"/>
      <c r="BE57" s="15"/>
      <c r="BF57" s="6"/>
      <c r="BG57" s="6"/>
      <c r="BH57" s="6"/>
    </row>
    <row r="58" spans="1:60" ht="12.75" customHeight="1" x14ac:dyDescent="0.25">
      <c r="A58" s="65">
        <f t="shared" si="7"/>
        <v>48</v>
      </c>
      <c r="B58" s="64" t="s">
        <v>455</v>
      </c>
      <c r="C58" s="32"/>
      <c r="D58" s="58"/>
      <c r="E58" s="57"/>
      <c r="F58" s="56"/>
      <c r="G58" s="55"/>
      <c r="H58" s="54"/>
      <c r="I58" s="56"/>
      <c r="J58" s="55"/>
      <c r="K58" s="54"/>
      <c r="L58" s="50"/>
      <c r="M58" s="51"/>
      <c r="N58" s="51"/>
      <c r="O58" s="53"/>
      <c r="P58" s="52"/>
      <c r="Q58" s="50"/>
      <c r="R58" s="51"/>
      <c r="S58" s="50"/>
      <c r="T58" s="49"/>
      <c r="U58" s="49"/>
      <c r="V58" s="49"/>
      <c r="W58" s="49"/>
      <c r="X58" s="48">
        <f t="shared" si="8"/>
        <v>0</v>
      </c>
      <c r="AD58" s="46"/>
      <c r="AE58" s="127" t="s">
        <v>454</v>
      </c>
      <c r="AF58" s="126"/>
      <c r="AG58" s="125"/>
      <c r="AH58" s="124"/>
      <c r="AI58" s="123"/>
      <c r="AJ58" s="122" t="s">
        <v>453</v>
      </c>
      <c r="AK58" s="121"/>
      <c r="AM58" s="6" t="s">
        <v>452</v>
      </c>
      <c r="AN58" s="6"/>
      <c r="AO58" s="6"/>
      <c r="AP58" s="6"/>
      <c r="AQ58" s="14" t="s">
        <v>438</v>
      </c>
      <c r="AR58" s="14" t="s">
        <v>451</v>
      </c>
      <c r="AS58" s="14" t="s">
        <v>438</v>
      </c>
      <c r="AT58" s="14" t="s">
        <v>451</v>
      </c>
      <c r="AU58" s="14" t="s">
        <v>438</v>
      </c>
      <c r="AV58" s="14" t="s">
        <v>439</v>
      </c>
      <c r="AW58" s="6"/>
      <c r="AX58" s="6"/>
      <c r="AY58" s="6"/>
      <c r="AZ58" s="6"/>
      <c r="BA58" s="6" t="e">
        <f t="shared" ca="1" si="5"/>
        <v>#REF!</v>
      </c>
      <c r="BB58" s="6"/>
      <c r="BC58" s="6"/>
      <c r="BD58" s="6"/>
      <c r="BE58" s="15"/>
      <c r="BF58" s="6"/>
      <c r="BG58" s="6"/>
      <c r="BH58" s="6"/>
    </row>
    <row r="59" spans="1:60" ht="12.75" customHeight="1" x14ac:dyDescent="0.25">
      <c r="A59" s="65">
        <f t="shared" si="7"/>
        <v>49</v>
      </c>
      <c r="B59" s="64" t="s">
        <v>450</v>
      </c>
      <c r="C59" s="32"/>
      <c r="D59" s="58"/>
      <c r="E59" s="57"/>
      <c r="F59" s="56"/>
      <c r="G59" s="55"/>
      <c r="H59" s="54"/>
      <c r="I59" s="56"/>
      <c r="J59" s="55"/>
      <c r="K59" s="54"/>
      <c r="L59" s="50"/>
      <c r="M59" s="51"/>
      <c r="N59" s="51"/>
      <c r="O59" s="53"/>
      <c r="P59" s="52"/>
      <c r="Q59" s="50"/>
      <c r="R59" s="51"/>
      <c r="S59" s="50"/>
      <c r="T59" s="49"/>
      <c r="U59" s="49"/>
      <c r="V59" s="49"/>
      <c r="W59" s="49"/>
      <c r="X59" s="48">
        <f t="shared" si="8"/>
        <v>0</v>
      </c>
      <c r="AM59" s="6" t="s">
        <v>449</v>
      </c>
      <c r="AN59" s="6"/>
      <c r="AO59" s="6"/>
      <c r="AP59" s="6"/>
      <c r="AQ59" s="14" t="s">
        <v>438</v>
      </c>
      <c r="AR59" s="14" t="s">
        <v>448</v>
      </c>
      <c r="AS59" s="14" t="s">
        <v>438</v>
      </c>
      <c r="AT59" s="14" t="s">
        <v>448</v>
      </c>
      <c r="AU59" s="14" t="s">
        <v>438</v>
      </c>
      <c r="AV59" s="14" t="s">
        <v>447</v>
      </c>
      <c r="AW59" s="6"/>
      <c r="AX59" s="6"/>
      <c r="AY59" s="6"/>
      <c r="AZ59" s="6"/>
      <c r="BA59" s="6" t="e">
        <f t="shared" ca="1" si="5"/>
        <v>#REF!</v>
      </c>
      <c r="BB59" s="6"/>
      <c r="BC59" s="6"/>
      <c r="BD59" s="6"/>
      <c r="BE59" s="15"/>
      <c r="BF59" s="6"/>
      <c r="BG59" s="6"/>
      <c r="BH59" s="6"/>
    </row>
    <row r="60" spans="1:60" ht="12.75" customHeight="1" thickBot="1" x14ac:dyDescent="0.3">
      <c r="A60" s="65">
        <f t="shared" si="7"/>
        <v>50</v>
      </c>
      <c r="B60" s="32" t="s">
        <v>446</v>
      </c>
      <c r="C60" s="32"/>
      <c r="D60" s="58"/>
      <c r="E60" s="57"/>
      <c r="F60" s="56"/>
      <c r="G60" s="55"/>
      <c r="H60" s="54"/>
      <c r="I60" s="56"/>
      <c r="J60" s="55"/>
      <c r="K60" s="54"/>
      <c r="L60" s="50"/>
      <c r="M60" s="51"/>
      <c r="N60" s="51"/>
      <c r="O60" s="53"/>
      <c r="P60" s="52"/>
      <c r="Q60" s="50"/>
      <c r="R60" s="51"/>
      <c r="S60" s="50"/>
      <c r="T60" s="49"/>
      <c r="U60" s="49"/>
      <c r="V60" s="49"/>
      <c r="W60" s="49"/>
      <c r="X60" s="48">
        <f t="shared" si="8"/>
        <v>0</v>
      </c>
      <c r="AM60" s="6" t="s">
        <v>445</v>
      </c>
      <c r="AN60" s="6"/>
      <c r="AO60" s="6"/>
      <c r="AP60" s="6"/>
      <c r="AQ60" s="14" t="s">
        <v>438</v>
      </c>
      <c r="AR60" s="14" t="s">
        <v>444</v>
      </c>
      <c r="AS60" s="14" t="s">
        <v>438</v>
      </c>
      <c r="AT60" s="14" t="s">
        <v>444</v>
      </c>
      <c r="AU60" s="14" t="s">
        <v>438</v>
      </c>
      <c r="AV60" s="14" t="s">
        <v>444</v>
      </c>
      <c r="AW60" s="6"/>
      <c r="AX60" s="6"/>
      <c r="AY60" s="6"/>
      <c r="AZ60" s="6"/>
      <c r="BA60" s="6" t="e">
        <f t="shared" ca="1" si="5"/>
        <v>#REF!</v>
      </c>
      <c r="BB60" s="6"/>
      <c r="BC60" s="6"/>
      <c r="BD60" s="6"/>
      <c r="BE60" s="15"/>
      <c r="BF60" s="6"/>
      <c r="BG60" s="6"/>
      <c r="BH60" s="6"/>
    </row>
    <row r="61" spans="1:60" ht="24" customHeight="1" x14ac:dyDescent="0.25">
      <c r="A61" s="65">
        <f t="shared" si="7"/>
        <v>51</v>
      </c>
      <c r="C61" s="32"/>
      <c r="D61" s="58"/>
      <c r="E61" s="57"/>
      <c r="F61" s="56"/>
      <c r="G61" s="55"/>
      <c r="H61" s="54"/>
      <c r="I61" s="56"/>
      <c r="J61" s="55"/>
      <c r="K61" s="54"/>
      <c r="L61" s="50"/>
      <c r="M61" s="51"/>
      <c r="N61" s="51"/>
      <c r="O61" s="53"/>
      <c r="P61" s="52"/>
      <c r="Q61" s="50"/>
      <c r="R61" s="51"/>
      <c r="S61" s="50"/>
      <c r="T61" s="49"/>
      <c r="U61" s="49"/>
      <c r="V61" s="49"/>
      <c r="W61" s="49"/>
      <c r="X61" s="48">
        <f t="shared" si="8"/>
        <v>0</v>
      </c>
      <c r="Y61" s="117"/>
      <c r="Z61" s="120" t="s">
        <v>443</v>
      </c>
      <c r="AA61" s="119"/>
      <c r="AB61" s="119"/>
      <c r="AC61" s="119"/>
      <c r="AD61" s="119"/>
      <c r="AE61" s="119"/>
      <c r="AF61" s="119"/>
      <c r="AG61" s="118" t="s">
        <v>442</v>
      </c>
      <c r="AH61" s="118" t="s">
        <v>441</v>
      </c>
      <c r="AI61" s="117"/>
      <c r="AJ61" s="117"/>
      <c r="AK61" s="117"/>
      <c r="AL61" s="116"/>
      <c r="AM61" s="6" t="s">
        <v>440</v>
      </c>
      <c r="AN61" s="6"/>
      <c r="AO61" s="6"/>
      <c r="AP61" s="6"/>
      <c r="AQ61" s="115" t="s">
        <v>438</v>
      </c>
      <c r="AR61" s="115" t="s">
        <v>439</v>
      </c>
      <c r="AS61" s="115" t="s">
        <v>438</v>
      </c>
      <c r="AT61" s="115" t="s">
        <v>439</v>
      </c>
      <c r="AU61" s="115" t="s">
        <v>438</v>
      </c>
      <c r="AV61" s="115" t="s">
        <v>437</v>
      </c>
      <c r="AW61" s="6"/>
      <c r="AX61" s="6"/>
      <c r="AY61" s="6"/>
      <c r="AZ61" s="6"/>
      <c r="BA61" s="6" t="e">
        <f t="shared" ca="1" si="5"/>
        <v>#REF!</v>
      </c>
      <c r="BB61" s="6"/>
      <c r="BC61" s="6"/>
      <c r="BD61" s="6"/>
      <c r="BE61" s="114"/>
      <c r="BF61" s="6"/>
      <c r="BG61" s="6"/>
      <c r="BH61" s="6"/>
    </row>
    <row r="62" spans="1:60" ht="12.75" customHeight="1" x14ac:dyDescent="0.3">
      <c r="A62" s="65">
        <f t="shared" si="7"/>
        <v>52</v>
      </c>
      <c r="C62" s="32"/>
      <c r="D62" s="58"/>
      <c r="E62" s="57"/>
      <c r="F62" s="56"/>
      <c r="G62" s="55"/>
      <c r="H62" s="54"/>
      <c r="I62" s="56"/>
      <c r="J62" s="55"/>
      <c r="K62" s="54"/>
      <c r="L62" s="50"/>
      <c r="M62" s="51"/>
      <c r="N62" s="51"/>
      <c r="O62" s="53"/>
      <c r="P62" s="52"/>
      <c r="Q62" s="50"/>
      <c r="R62" s="51"/>
      <c r="S62" s="50"/>
      <c r="T62" s="49"/>
      <c r="U62" s="49"/>
      <c r="V62" s="49"/>
      <c r="W62" s="49"/>
      <c r="X62" s="48">
        <f t="shared" si="8"/>
        <v>0</v>
      </c>
      <c r="Z62" s="113"/>
      <c r="AA62" s="113"/>
      <c r="AB62" s="113"/>
      <c r="AC62" s="113"/>
      <c r="AD62" s="113"/>
      <c r="AE62" s="113"/>
      <c r="AF62" s="113"/>
      <c r="AG62" s="112"/>
      <c r="AH62" s="89"/>
      <c r="AI62" s="89"/>
      <c r="AM62" s="6" t="s">
        <v>436</v>
      </c>
      <c r="AN62" s="6"/>
      <c r="AO62" s="6"/>
      <c r="AP62" s="6"/>
      <c r="AQ62" s="14" t="s">
        <v>407</v>
      </c>
      <c r="AR62" s="14" t="s">
        <v>435</v>
      </c>
      <c r="AS62" s="14" t="s">
        <v>407</v>
      </c>
      <c r="AT62" s="14" t="s">
        <v>435</v>
      </c>
      <c r="AU62" s="14" t="s">
        <v>407</v>
      </c>
      <c r="AV62" s="14" t="s">
        <v>434</v>
      </c>
      <c r="AW62" s="6"/>
      <c r="AX62" s="6"/>
      <c r="AY62" s="6"/>
      <c r="AZ62" s="6"/>
      <c r="BA62" s="6" t="e">
        <f t="shared" ca="1" si="5"/>
        <v>#REF!</v>
      </c>
      <c r="BB62" s="6"/>
      <c r="BC62" s="6"/>
      <c r="BD62" s="6"/>
      <c r="BE62" s="15"/>
      <c r="BF62" s="7"/>
      <c r="BG62" s="7"/>
      <c r="BH62" s="7"/>
    </row>
    <row r="63" spans="1:60" ht="12.75" customHeight="1" x14ac:dyDescent="0.25">
      <c r="A63" s="65">
        <f t="shared" si="7"/>
        <v>53</v>
      </c>
      <c r="C63" s="32"/>
      <c r="D63" s="58"/>
      <c r="E63" s="57"/>
      <c r="F63" s="56"/>
      <c r="G63" s="55"/>
      <c r="H63" s="54"/>
      <c r="I63" s="56"/>
      <c r="J63" s="55"/>
      <c r="K63" s="54"/>
      <c r="L63" s="50"/>
      <c r="M63" s="51"/>
      <c r="N63" s="51"/>
      <c r="O63" s="53"/>
      <c r="P63" s="52"/>
      <c r="Q63" s="50"/>
      <c r="R63" s="51"/>
      <c r="S63" s="50"/>
      <c r="T63" s="49"/>
      <c r="U63" s="49"/>
      <c r="V63" s="49"/>
      <c r="W63" s="49"/>
      <c r="X63" s="48">
        <f t="shared" si="8"/>
        <v>0</v>
      </c>
      <c r="Z63" s="91"/>
      <c r="AA63" s="89"/>
      <c r="AB63" s="89"/>
      <c r="AC63" s="89"/>
      <c r="AD63" s="89"/>
      <c r="AE63" s="89"/>
      <c r="AF63" s="89"/>
      <c r="AG63" s="89"/>
      <c r="AH63" s="89"/>
      <c r="AI63" s="89"/>
      <c r="AJ63" s="89"/>
      <c r="AK63" s="89"/>
      <c r="AM63" s="6" t="s">
        <v>433</v>
      </c>
      <c r="AN63" s="6"/>
      <c r="AO63" s="6"/>
      <c r="AP63" s="6"/>
      <c r="AQ63" s="14" t="s">
        <v>407</v>
      </c>
      <c r="AR63" s="14" t="s">
        <v>432</v>
      </c>
      <c r="AS63" s="14" t="s">
        <v>407</v>
      </c>
      <c r="AT63" s="14" t="s">
        <v>432</v>
      </c>
      <c r="AU63" s="14" t="s">
        <v>407</v>
      </c>
      <c r="AV63" s="14" t="s">
        <v>431</v>
      </c>
      <c r="AW63" s="6"/>
      <c r="AX63" s="6"/>
      <c r="AY63" s="6"/>
      <c r="AZ63" s="6"/>
      <c r="BA63" s="6" t="e">
        <f t="shared" ca="1" si="5"/>
        <v>#REF!</v>
      </c>
      <c r="BB63" s="6"/>
      <c r="BC63" s="6"/>
      <c r="BD63" s="6"/>
      <c r="BE63" s="15"/>
      <c r="BF63" s="7"/>
      <c r="BG63" s="7"/>
      <c r="BH63" s="7"/>
    </row>
    <row r="64" spans="1:60" ht="12.75" customHeight="1" x14ac:dyDescent="0.25">
      <c r="A64" s="65">
        <f t="shared" si="7"/>
        <v>54</v>
      </c>
      <c r="C64" s="32"/>
      <c r="D64" s="58"/>
      <c r="E64" s="57"/>
      <c r="F64" s="56"/>
      <c r="G64" s="55"/>
      <c r="H64" s="54"/>
      <c r="I64" s="56"/>
      <c r="J64" s="55"/>
      <c r="K64" s="54"/>
      <c r="L64" s="50"/>
      <c r="M64" s="51"/>
      <c r="N64" s="51"/>
      <c r="O64" s="53"/>
      <c r="P64" s="52"/>
      <c r="Q64" s="50"/>
      <c r="R64" s="51"/>
      <c r="S64" s="50"/>
      <c r="T64" s="49"/>
      <c r="U64" s="49"/>
      <c r="V64" s="49"/>
      <c r="W64" s="49"/>
      <c r="X64" s="48">
        <f t="shared" si="8"/>
        <v>0</v>
      </c>
      <c r="Z64" s="111"/>
      <c r="AB64" s="110"/>
      <c r="AE64" s="67"/>
      <c r="AF64" s="67"/>
      <c r="AG64" s="67"/>
      <c r="AH64" s="67"/>
      <c r="AI64" s="67"/>
      <c r="AJ64" s="67"/>
      <c r="AK64" s="89"/>
      <c r="AM64" s="6"/>
      <c r="AN64" s="6"/>
      <c r="AO64" s="6"/>
      <c r="AP64" s="6"/>
      <c r="AQ64" s="14"/>
      <c r="AR64" s="14"/>
      <c r="AS64" s="14"/>
      <c r="AT64" s="14"/>
      <c r="AU64" s="14"/>
      <c r="AV64" s="14"/>
      <c r="AW64" s="6"/>
      <c r="AX64" s="6"/>
      <c r="AY64" s="6"/>
      <c r="AZ64" s="6"/>
      <c r="BA64" s="6"/>
      <c r="BB64" s="6"/>
      <c r="BC64" s="6"/>
      <c r="BD64" s="6"/>
      <c r="BE64" s="15"/>
      <c r="BF64" s="7"/>
      <c r="BG64" s="7"/>
      <c r="BH64" s="7"/>
    </row>
    <row r="65" spans="1:72" ht="12.75" customHeight="1" x14ac:dyDescent="0.25">
      <c r="A65" s="65">
        <f t="shared" si="7"/>
        <v>55</v>
      </c>
      <c r="C65" s="32"/>
      <c r="D65" s="58"/>
      <c r="E65" s="57"/>
      <c r="F65" s="56"/>
      <c r="G65" s="55"/>
      <c r="H65" s="54"/>
      <c r="I65" s="56"/>
      <c r="J65" s="55"/>
      <c r="K65" s="54"/>
      <c r="L65" s="50"/>
      <c r="M65" s="51"/>
      <c r="N65" s="51"/>
      <c r="O65" s="53"/>
      <c r="P65" s="52"/>
      <c r="Q65" s="50"/>
      <c r="R65" s="51"/>
      <c r="S65" s="50"/>
      <c r="T65" s="49"/>
      <c r="U65" s="49"/>
      <c r="V65" s="49"/>
      <c r="W65" s="49"/>
      <c r="X65" s="48">
        <f t="shared" si="8"/>
        <v>0</v>
      </c>
      <c r="AE65" s="107"/>
      <c r="AF65" s="107"/>
      <c r="AG65" s="107"/>
      <c r="AH65" s="109"/>
      <c r="AI65" s="109"/>
      <c r="AJ65" s="109"/>
      <c r="AK65" s="89"/>
      <c r="AM65" s="6"/>
      <c r="AN65" s="6"/>
      <c r="AO65" s="6"/>
      <c r="AP65" s="6"/>
      <c r="AQ65" s="14"/>
      <c r="AR65" s="14"/>
      <c r="AS65" s="14"/>
      <c r="AT65" s="14"/>
      <c r="AU65" s="14"/>
      <c r="AV65" s="14"/>
      <c r="AW65" s="6"/>
      <c r="AX65" s="6"/>
      <c r="AY65" s="6"/>
      <c r="AZ65" s="6"/>
      <c r="BA65" s="6"/>
      <c r="BB65" s="6"/>
      <c r="BC65" s="6"/>
      <c r="BD65" s="6"/>
      <c r="BE65" s="15"/>
      <c r="BF65" s="7"/>
      <c r="BG65" s="7"/>
      <c r="BH65" s="7"/>
    </row>
    <row r="66" spans="1:72" ht="12.75" customHeight="1" x14ac:dyDescent="0.25">
      <c r="A66" s="65">
        <f t="shared" si="7"/>
        <v>56</v>
      </c>
      <c r="B66" s="64"/>
      <c r="C66" s="32"/>
      <c r="D66" s="58"/>
      <c r="E66" s="57"/>
      <c r="F66" s="56"/>
      <c r="G66" s="55"/>
      <c r="H66" s="54"/>
      <c r="I66" s="56"/>
      <c r="J66" s="55"/>
      <c r="K66" s="54"/>
      <c r="L66" s="50"/>
      <c r="M66" s="51"/>
      <c r="N66" s="51"/>
      <c r="O66" s="53"/>
      <c r="P66" s="52"/>
      <c r="Q66" s="50"/>
      <c r="R66" s="51"/>
      <c r="S66" s="50"/>
      <c r="T66" s="49"/>
      <c r="U66" s="49"/>
      <c r="V66" s="49"/>
      <c r="W66" s="49"/>
      <c r="X66" s="48">
        <f t="shared" si="8"/>
        <v>0</v>
      </c>
      <c r="AE66" s="107"/>
      <c r="AF66" s="107"/>
      <c r="AG66" s="107"/>
      <c r="AH66" s="109"/>
      <c r="AI66" s="109"/>
      <c r="AJ66" s="109"/>
      <c r="AK66" s="89"/>
      <c r="AM66" s="6" t="s">
        <v>430</v>
      </c>
      <c r="AN66" s="7"/>
      <c r="AO66" s="7"/>
      <c r="AP66" s="7"/>
      <c r="AQ66" s="14" t="s">
        <v>407</v>
      </c>
      <c r="AR66" s="14" t="s">
        <v>429</v>
      </c>
      <c r="AS66" s="14" t="s">
        <v>407</v>
      </c>
      <c r="AT66" s="14" t="s">
        <v>429</v>
      </c>
      <c r="AU66" s="14" t="s">
        <v>407</v>
      </c>
      <c r="AV66" s="14" t="s">
        <v>428</v>
      </c>
      <c r="AW66" s="7"/>
      <c r="AX66" s="7"/>
      <c r="AY66" s="7"/>
      <c r="AZ66" s="7"/>
      <c r="BA66" s="6" t="e">
        <f t="shared" ref="BA66:BA75" ca="1" si="9">IF($AR$21="","'","'["&amp;$AR$21&amp;"]")&amp;(OFFSET($AQ66,0,$AT$23))&amp;"'!"&amp;OFFSET($AR66,0,$AT$23)</f>
        <v>#REF!</v>
      </c>
      <c r="BB66" s="7"/>
      <c r="BC66" s="7"/>
      <c r="BD66" s="7"/>
      <c r="BE66" s="13" t="e">
        <f t="shared" ref="BE66:BE75" ca="1" si="10">INDIRECT(BA66)</f>
        <v>#REF!</v>
      </c>
      <c r="BF66" s="7"/>
      <c r="BG66" s="7"/>
      <c r="BH66" s="7"/>
    </row>
    <row r="67" spans="1:72" ht="12.75" customHeight="1" x14ac:dyDescent="0.25">
      <c r="A67" s="65">
        <f t="shared" si="7"/>
        <v>57</v>
      </c>
      <c r="B67" s="32"/>
      <c r="C67" s="32"/>
      <c r="D67" s="58"/>
      <c r="E67" s="57"/>
      <c r="F67" s="56"/>
      <c r="G67" s="55"/>
      <c r="H67" s="54"/>
      <c r="I67" s="56"/>
      <c r="J67" s="55"/>
      <c r="K67" s="54"/>
      <c r="L67" s="50"/>
      <c r="M67" s="51"/>
      <c r="N67" s="51"/>
      <c r="O67" s="53"/>
      <c r="P67" s="52"/>
      <c r="Q67" s="50"/>
      <c r="R67" s="51"/>
      <c r="S67" s="50"/>
      <c r="T67" s="49"/>
      <c r="U67" s="49"/>
      <c r="V67" s="49"/>
      <c r="W67" s="49"/>
      <c r="X67" s="48">
        <f t="shared" si="8"/>
        <v>0</v>
      </c>
      <c r="AE67" s="107"/>
      <c r="AF67" s="107"/>
      <c r="AG67" s="107"/>
      <c r="AH67" s="107"/>
      <c r="AI67" s="107"/>
      <c r="AJ67" s="107"/>
      <c r="AK67" s="89"/>
      <c r="AM67" s="6" t="s">
        <v>427</v>
      </c>
      <c r="AN67" s="7"/>
      <c r="AO67" s="7"/>
      <c r="AP67" s="7"/>
      <c r="AQ67" s="14" t="s">
        <v>407</v>
      </c>
      <c r="AR67" s="14" t="s">
        <v>426</v>
      </c>
      <c r="AS67" s="14" t="s">
        <v>407</v>
      </c>
      <c r="AT67" s="14" t="s">
        <v>426</v>
      </c>
      <c r="AU67" s="14" t="s">
        <v>407</v>
      </c>
      <c r="AV67" s="14" t="s">
        <v>425</v>
      </c>
      <c r="AW67" s="7"/>
      <c r="AX67" s="7"/>
      <c r="AY67" s="7"/>
      <c r="AZ67" s="7"/>
      <c r="BA67" s="6" t="e">
        <f t="shared" ca="1" si="9"/>
        <v>#REF!</v>
      </c>
      <c r="BB67" s="7"/>
      <c r="BC67" s="7"/>
      <c r="BD67" s="7"/>
      <c r="BE67" s="13" t="e">
        <f t="shared" ca="1" si="10"/>
        <v>#REF!</v>
      </c>
      <c r="BF67" s="7"/>
      <c r="BG67" s="7"/>
      <c r="BH67" s="7"/>
    </row>
    <row r="68" spans="1:72" ht="12.75" customHeight="1" x14ac:dyDescent="0.25">
      <c r="A68" s="65">
        <f t="shared" si="7"/>
        <v>58</v>
      </c>
      <c r="B68" s="64"/>
      <c r="C68" s="32"/>
      <c r="D68" s="58"/>
      <c r="E68" s="57"/>
      <c r="F68" s="56"/>
      <c r="G68" s="55"/>
      <c r="H68" s="54"/>
      <c r="I68" s="56"/>
      <c r="J68" s="55"/>
      <c r="K68" s="54"/>
      <c r="L68" s="50"/>
      <c r="M68" s="51"/>
      <c r="N68" s="51"/>
      <c r="O68" s="53"/>
      <c r="P68" s="52"/>
      <c r="Q68" s="50"/>
      <c r="R68" s="51"/>
      <c r="S68" s="50"/>
      <c r="T68" s="49"/>
      <c r="U68" s="49"/>
      <c r="V68" s="49"/>
      <c r="W68" s="49"/>
      <c r="X68" s="48">
        <f t="shared" si="8"/>
        <v>0</v>
      </c>
      <c r="AE68" s="107"/>
      <c r="AF68" s="107"/>
      <c r="AG68" s="107"/>
      <c r="AH68" s="109"/>
      <c r="AI68" s="109"/>
      <c r="AJ68" s="109"/>
      <c r="AK68" s="89"/>
      <c r="AM68" s="6" t="s">
        <v>424</v>
      </c>
      <c r="AN68" s="7"/>
      <c r="AO68" s="7"/>
      <c r="AP68" s="7"/>
      <c r="AQ68" s="14" t="s">
        <v>407</v>
      </c>
      <c r="AR68" s="14" t="s">
        <v>423</v>
      </c>
      <c r="AS68" s="14" t="s">
        <v>407</v>
      </c>
      <c r="AT68" s="14" t="s">
        <v>423</v>
      </c>
      <c r="AU68" s="14" t="s">
        <v>407</v>
      </c>
      <c r="AV68" s="14" t="s">
        <v>422</v>
      </c>
      <c r="AW68" s="7"/>
      <c r="AX68" s="7"/>
      <c r="AY68" s="7"/>
      <c r="AZ68" s="7"/>
      <c r="BA68" s="6" t="e">
        <f t="shared" ca="1" si="9"/>
        <v>#REF!</v>
      </c>
      <c r="BB68" s="7"/>
      <c r="BC68" s="7"/>
      <c r="BD68" s="7"/>
      <c r="BE68" s="13" t="e">
        <f t="shared" ca="1" si="10"/>
        <v>#REF!</v>
      </c>
      <c r="BF68" s="7"/>
      <c r="BG68" s="7"/>
      <c r="BH68" s="7"/>
    </row>
    <row r="69" spans="1:72" ht="12.75" customHeight="1" x14ac:dyDescent="0.25">
      <c r="A69" s="65">
        <f t="shared" si="7"/>
        <v>59</v>
      </c>
      <c r="B69" s="32"/>
      <c r="C69" s="32"/>
      <c r="D69" s="58"/>
      <c r="E69" s="57"/>
      <c r="F69" s="56"/>
      <c r="G69" s="55"/>
      <c r="H69" s="54"/>
      <c r="I69" s="56"/>
      <c r="J69" s="55"/>
      <c r="K69" s="54"/>
      <c r="L69" s="50"/>
      <c r="M69" s="51"/>
      <c r="N69" s="51"/>
      <c r="O69" s="53"/>
      <c r="P69" s="52"/>
      <c r="Q69" s="50"/>
      <c r="R69" s="51"/>
      <c r="S69" s="50"/>
      <c r="T69" s="49"/>
      <c r="U69" s="49"/>
      <c r="V69" s="49"/>
      <c r="W69" s="49"/>
      <c r="X69" s="48">
        <f t="shared" si="8"/>
        <v>0</v>
      </c>
      <c r="AE69" s="107"/>
      <c r="AF69" s="107"/>
      <c r="AG69" s="107"/>
      <c r="AH69" s="107"/>
      <c r="AI69" s="107"/>
      <c r="AJ69" s="107"/>
      <c r="AK69" s="89"/>
      <c r="AM69" s="6" t="s">
        <v>421</v>
      </c>
      <c r="AN69" s="7"/>
      <c r="AO69" s="7"/>
      <c r="AP69" s="7"/>
      <c r="AQ69" s="14" t="s">
        <v>407</v>
      </c>
      <c r="AR69" s="14" t="s">
        <v>420</v>
      </c>
      <c r="AS69" s="14" t="s">
        <v>407</v>
      </c>
      <c r="AT69" s="14" t="s">
        <v>420</v>
      </c>
      <c r="AU69" s="14" t="s">
        <v>407</v>
      </c>
      <c r="AV69" s="14" t="s">
        <v>419</v>
      </c>
      <c r="AW69" s="7"/>
      <c r="AX69" s="7"/>
      <c r="AY69" s="7"/>
      <c r="AZ69" s="7"/>
      <c r="BA69" s="6" t="e">
        <f t="shared" ca="1" si="9"/>
        <v>#REF!</v>
      </c>
      <c r="BB69" s="7"/>
      <c r="BC69" s="7"/>
      <c r="BD69" s="7"/>
      <c r="BE69" s="13" t="e">
        <f t="shared" ca="1" si="10"/>
        <v>#REF!</v>
      </c>
      <c r="BF69" s="7"/>
      <c r="BG69" s="7"/>
      <c r="BH69" s="95"/>
    </row>
    <row r="70" spans="1:72" ht="12.75" customHeight="1" x14ac:dyDescent="0.25">
      <c r="A70" s="65">
        <f t="shared" si="7"/>
        <v>60</v>
      </c>
      <c r="B70" s="64"/>
      <c r="C70" s="32"/>
      <c r="D70" s="58"/>
      <c r="E70" s="57"/>
      <c r="F70" s="56"/>
      <c r="G70" s="55"/>
      <c r="H70" s="54"/>
      <c r="I70" s="56"/>
      <c r="J70" s="55"/>
      <c r="K70" s="54"/>
      <c r="L70" s="50"/>
      <c r="M70" s="51"/>
      <c r="N70" s="51"/>
      <c r="O70" s="53"/>
      <c r="P70" s="52"/>
      <c r="Q70" s="50"/>
      <c r="R70" s="51"/>
      <c r="S70" s="50"/>
      <c r="T70" s="49"/>
      <c r="U70" s="49"/>
      <c r="V70" s="49"/>
      <c r="W70" s="49"/>
      <c r="X70" s="48">
        <f t="shared" si="8"/>
        <v>0</v>
      </c>
      <c r="AE70" s="89"/>
      <c r="AF70" s="89"/>
      <c r="AG70" s="89"/>
      <c r="AH70" s="89"/>
      <c r="AI70" s="89"/>
      <c r="AJ70" s="89"/>
      <c r="AK70" s="89"/>
      <c r="AM70" s="6" t="s">
        <v>418</v>
      </c>
      <c r="AN70" s="7"/>
      <c r="AO70" s="7"/>
      <c r="AP70" s="7"/>
      <c r="AQ70" s="14" t="s">
        <v>407</v>
      </c>
      <c r="AR70" s="14" t="s">
        <v>417</v>
      </c>
      <c r="AS70" s="14" t="s">
        <v>407</v>
      </c>
      <c r="AT70" s="14" t="s">
        <v>417</v>
      </c>
      <c r="AU70" s="14" t="s">
        <v>407</v>
      </c>
      <c r="AV70" s="14" t="s">
        <v>416</v>
      </c>
      <c r="AW70" s="7"/>
      <c r="AX70" s="7"/>
      <c r="AY70" s="7"/>
      <c r="AZ70" s="7"/>
      <c r="BA70" s="6" t="e">
        <f t="shared" ca="1" si="9"/>
        <v>#REF!</v>
      </c>
      <c r="BB70" s="7"/>
      <c r="BC70" s="7"/>
      <c r="BD70" s="7"/>
      <c r="BE70" s="13" t="e">
        <f t="shared" ca="1" si="10"/>
        <v>#REF!</v>
      </c>
      <c r="BF70" s="7"/>
      <c r="BG70" s="95"/>
      <c r="BH70" s="95"/>
    </row>
    <row r="71" spans="1:72" ht="12.75" customHeight="1" x14ac:dyDescent="0.25">
      <c r="A71" s="65">
        <f t="shared" si="7"/>
        <v>61</v>
      </c>
      <c r="B71" s="64"/>
      <c r="C71" s="32"/>
      <c r="D71" s="58"/>
      <c r="E71" s="57"/>
      <c r="F71" s="56"/>
      <c r="G71" s="55"/>
      <c r="H71" s="54"/>
      <c r="I71" s="56"/>
      <c r="J71" s="55"/>
      <c r="K71" s="54"/>
      <c r="L71" s="50"/>
      <c r="M71" s="51"/>
      <c r="N71" s="51"/>
      <c r="O71" s="53"/>
      <c r="P71" s="52"/>
      <c r="Q71" s="50"/>
      <c r="R71" s="51"/>
      <c r="S71" s="50"/>
      <c r="T71" s="49"/>
      <c r="U71" s="49"/>
      <c r="V71" s="49"/>
      <c r="W71" s="49"/>
      <c r="X71" s="48">
        <f t="shared" si="8"/>
        <v>0</v>
      </c>
      <c r="AE71" s="67"/>
      <c r="AF71" s="67"/>
      <c r="AG71" s="66"/>
      <c r="AH71" s="66"/>
      <c r="AI71" s="66"/>
      <c r="AJ71" s="66"/>
      <c r="AK71" s="89"/>
      <c r="AM71" s="6" t="s">
        <v>415</v>
      </c>
      <c r="AN71" s="7"/>
      <c r="AO71" s="7"/>
      <c r="AP71" s="7"/>
      <c r="AQ71" s="14" t="s">
        <v>407</v>
      </c>
      <c r="AR71" s="14" t="s">
        <v>398</v>
      </c>
      <c r="AS71" s="14" t="s">
        <v>407</v>
      </c>
      <c r="AT71" s="14" t="s">
        <v>398</v>
      </c>
      <c r="AU71" s="14" t="s">
        <v>407</v>
      </c>
      <c r="AV71" s="14" t="s">
        <v>385</v>
      </c>
      <c r="AW71" s="7"/>
      <c r="AX71" s="7"/>
      <c r="AY71" s="7"/>
      <c r="AZ71" s="7"/>
      <c r="BA71" s="6" t="e">
        <f t="shared" ca="1" si="9"/>
        <v>#REF!</v>
      </c>
      <c r="BB71" s="7"/>
      <c r="BC71" s="7"/>
      <c r="BD71" s="7"/>
      <c r="BE71" s="13" t="e">
        <f t="shared" ca="1" si="10"/>
        <v>#REF!</v>
      </c>
      <c r="BF71" s="7"/>
      <c r="BG71" s="95"/>
      <c r="BH71" s="95"/>
    </row>
    <row r="72" spans="1:72" ht="12.75" customHeight="1" x14ac:dyDescent="0.25">
      <c r="A72" s="65">
        <f t="shared" si="7"/>
        <v>62</v>
      </c>
      <c r="B72" s="64"/>
      <c r="C72" s="32"/>
      <c r="D72" s="58"/>
      <c r="E72" s="57"/>
      <c r="F72" s="56"/>
      <c r="G72" s="55"/>
      <c r="H72" s="54"/>
      <c r="I72" s="56"/>
      <c r="J72" s="55"/>
      <c r="K72" s="54"/>
      <c r="L72" s="50"/>
      <c r="M72" s="51"/>
      <c r="N72" s="51"/>
      <c r="O72" s="53"/>
      <c r="P72" s="52"/>
      <c r="Q72" s="50"/>
      <c r="R72" s="51"/>
      <c r="S72" s="50"/>
      <c r="T72" s="49"/>
      <c r="U72" s="49"/>
      <c r="V72" s="49"/>
      <c r="W72" s="49"/>
      <c r="X72" s="48">
        <f t="shared" si="8"/>
        <v>0</v>
      </c>
      <c r="AE72" s="67"/>
      <c r="AF72" s="67"/>
      <c r="AG72" s="66"/>
      <c r="AH72" s="66"/>
      <c r="AI72" s="66"/>
      <c r="AJ72" s="66"/>
      <c r="AK72" s="89"/>
      <c r="AM72" s="6" t="s">
        <v>414</v>
      </c>
      <c r="AN72" s="7"/>
      <c r="AO72" s="7"/>
      <c r="AP72" s="7"/>
      <c r="AQ72" s="14" t="s">
        <v>407</v>
      </c>
      <c r="AR72" s="14" t="s">
        <v>396</v>
      </c>
      <c r="AS72" s="14" t="s">
        <v>407</v>
      </c>
      <c r="AT72" s="14" t="s">
        <v>396</v>
      </c>
      <c r="AU72" s="14" t="s">
        <v>407</v>
      </c>
      <c r="AV72" s="14" t="s">
        <v>382</v>
      </c>
      <c r="AW72" s="7"/>
      <c r="AX72" s="7"/>
      <c r="AY72" s="7"/>
      <c r="AZ72" s="7"/>
      <c r="BA72" s="6" t="e">
        <f t="shared" ca="1" si="9"/>
        <v>#REF!</v>
      </c>
      <c r="BB72" s="7"/>
      <c r="BC72" s="7"/>
      <c r="BD72" s="7"/>
      <c r="BE72" s="13" t="e">
        <f t="shared" ca="1" si="10"/>
        <v>#REF!</v>
      </c>
      <c r="BF72" s="95"/>
      <c r="BG72" s="95"/>
      <c r="BH72" s="95"/>
    </row>
    <row r="73" spans="1:72" ht="12.75" customHeight="1" x14ac:dyDescent="0.25">
      <c r="A73" s="65">
        <f t="shared" si="7"/>
        <v>63</v>
      </c>
      <c r="B73" s="64"/>
      <c r="C73" s="32"/>
      <c r="D73" s="58"/>
      <c r="E73" s="57"/>
      <c r="F73" s="56"/>
      <c r="G73" s="55"/>
      <c r="H73" s="54"/>
      <c r="I73" s="56"/>
      <c r="J73" s="55"/>
      <c r="K73" s="54"/>
      <c r="L73" s="50"/>
      <c r="M73" s="51"/>
      <c r="N73" s="51"/>
      <c r="O73" s="53"/>
      <c r="P73" s="52"/>
      <c r="Q73" s="50"/>
      <c r="R73" s="51"/>
      <c r="S73" s="50"/>
      <c r="T73" s="49"/>
      <c r="U73" s="49"/>
      <c r="V73" s="49"/>
      <c r="W73" s="49"/>
      <c r="X73" s="48">
        <f t="shared" si="8"/>
        <v>0</v>
      </c>
      <c r="Z73" s="108"/>
      <c r="AA73" s="108"/>
      <c r="AB73" s="108"/>
      <c r="AC73" s="88"/>
      <c r="AD73" s="89"/>
      <c r="AE73" s="107"/>
      <c r="AF73" s="107"/>
      <c r="AG73" s="106"/>
      <c r="AH73" s="105"/>
      <c r="AI73" s="105"/>
      <c r="AJ73" s="104"/>
      <c r="AK73" s="89"/>
      <c r="AM73" s="6" t="s">
        <v>413</v>
      </c>
      <c r="AN73" s="7"/>
      <c r="AO73" s="7"/>
      <c r="AP73" s="7"/>
      <c r="AQ73" s="14" t="s">
        <v>407</v>
      </c>
      <c r="AR73" s="14" t="s">
        <v>394</v>
      </c>
      <c r="AS73" s="14" t="s">
        <v>407</v>
      </c>
      <c r="AT73" s="14" t="s">
        <v>394</v>
      </c>
      <c r="AU73" s="14" t="s">
        <v>407</v>
      </c>
      <c r="AV73" s="14" t="s">
        <v>379</v>
      </c>
      <c r="AW73" s="7"/>
      <c r="AX73" s="7"/>
      <c r="AY73" s="7"/>
      <c r="AZ73" s="7"/>
      <c r="BA73" s="6" t="e">
        <f t="shared" ca="1" si="9"/>
        <v>#REF!</v>
      </c>
      <c r="BB73" s="7"/>
      <c r="BC73" s="7"/>
      <c r="BD73" s="7"/>
      <c r="BE73" s="13" t="e">
        <f t="shared" ca="1" si="10"/>
        <v>#REF!</v>
      </c>
      <c r="BF73" s="95"/>
      <c r="BG73" s="95"/>
      <c r="BH73" s="95"/>
    </row>
    <row r="74" spans="1:72" ht="12.75" customHeight="1" x14ac:dyDescent="0.25">
      <c r="A74" s="65">
        <f t="shared" si="7"/>
        <v>64</v>
      </c>
      <c r="B74" s="64"/>
      <c r="C74" s="32"/>
      <c r="D74" s="58"/>
      <c r="E74" s="57"/>
      <c r="F74" s="56"/>
      <c r="G74" s="55"/>
      <c r="H74" s="54"/>
      <c r="I74" s="56"/>
      <c r="J74" s="55"/>
      <c r="K74" s="54"/>
      <c r="L74" s="50"/>
      <c r="M74" s="51"/>
      <c r="N74" s="51"/>
      <c r="O74" s="53"/>
      <c r="P74" s="52"/>
      <c r="Q74" s="50"/>
      <c r="R74" s="51"/>
      <c r="S74" s="50"/>
      <c r="T74" s="49"/>
      <c r="U74" s="49"/>
      <c r="V74" s="49"/>
      <c r="W74" s="49"/>
      <c r="X74" s="48">
        <f t="shared" si="8"/>
        <v>0</v>
      </c>
      <c r="Z74" s="108"/>
      <c r="AA74" s="108"/>
      <c r="AB74" s="108"/>
      <c r="AC74" s="88"/>
      <c r="AD74" s="89"/>
      <c r="AE74" s="107"/>
      <c r="AF74" s="107"/>
      <c r="AG74" s="106"/>
      <c r="AH74" s="105"/>
      <c r="AI74" s="105"/>
      <c r="AJ74" s="104"/>
      <c r="AK74" s="89"/>
      <c r="AM74" s="6" t="s">
        <v>412</v>
      </c>
      <c r="AN74" s="7"/>
      <c r="AO74" s="7"/>
      <c r="AP74" s="7"/>
      <c r="AQ74" s="14" t="s">
        <v>407</v>
      </c>
      <c r="AR74" s="14" t="s">
        <v>411</v>
      </c>
      <c r="AS74" s="14" t="s">
        <v>407</v>
      </c>
      <c r="AT74" s="14" t="s">
        <v>411</v>
      </c>
      <c r="AU74" s="14" t="s">
        <v>407</v>
      </c>
      <c r="AV74" s="14" t="s">
        <v>410</v>
      </c>
      <c r="AW74" s="7"/>
      <c r="AX74" s="7"/>
      <c r="AY74" s="7"/>
      <c r="AZ74" s="7"/>
      <c r="BA74" s="6" t="e">
        <f t="shared" ca="1" si="9"/>
        <v>#REF!</v>
      </c>
      <c r="BB74" s="7"/>
      <c r="BC74" s="7"/>
      <c r="BD74" s="7"/>
      <c r="BE74" s="13" t="e">
        <f t="shared" ca="1" si="10"/>
        <v>#REF!</v>
      </c>
      <c r="BF74" s="95"/>
      <c r="BG74" s="95"/>
      <c r="BH74" s="95"/>
    </row>
    <row r="75" spans="1:72" ht="12.75" customHeight="1" x14ac:dyDescent="0.25">
      <c r="A75" s="65">
        <f t="shared" ref="A75:A106" si="11">$A74+1</f>
        <v>65</v>
      </c>
      <c r="B75" s="64"/>
      <c r="C75" s="32"/>
      <c r="D75" s="58"/>
      <c r="E75" s="57"/>
      <c r="F75" s="56"/>
      <c r="G75" s="55"/>
      <c r="H75" s="54"/>
      <c r="I75" s="56"/>
      <c r="J75" s="55"/>
      <c r="K75" s="54"/>
      <c r="L75" s="50"/>
      <c r="M75" s="51"/>
      <c r="N75" s="51"/>
      <c r="O75" s="53"/>
      <c r="P75" s="52"/>
      <c r="Q75" s="50"/>
      <c r="R75" s="51"/>
      <c r="S75" s="50"/>
      <c r="T75" s="49"/>
      <c r="U75" s="49"/>
      <c r="V75" s="49"/>
      <c r="W75" s="49"/>
      <c r="X75" s="48">
        <f t="shared" ref="X75:X106" si="12">M75-M74</f>
        <v>0</v>
      </c>
      <c r="Z75" s="108"/>
      <c r="AA75" s="108"/>
      <c r="AB75" s="108"/>
      <c r="AC75" s="88"/>
      <c r="AD75" s="89"/>
      <c r="AE75" s="107"/>
      <c r="AF75" s="107"/>
      <c r="AG75" s="106"/>
      <c r="AH75" s="105"/>
      <c r="AI75" s="105"/>
      <c r="AJ75" s="104"/>
      <c r="AK75" s="89"/>
      <c r="AM75" s="6" t="s">
        <v>409</v>
      </c>
      <c r="AN75" s="7"/>
      <c r="AO75" s="7"/>
      <c r="AP75" s="7"/>
      <c r="AQ75" s="14" t="s">
        <v>407</v>
      </c>
      <c r="AR75" s="14" t="s">
        <v>408</v>
      </c>
      <c r="AS75" s="14" t="s">
        <v>407</v>
      </c>
      <c r="AT75" s="14" t="s">
        <v>408</v>
      </c>
      <c r="AU75" s="14" t="s">
        <v>407</v>
      </c>
      <c r="AV75" s="14" t="s">
        <v>406</v>
      </c>
      <c r="AW75" s="7"/>
      <c r="AX75" s="7"/>
      <c r="AY75" s="7"/>
      <c r="AZ75" s="7"/>
      <c r="BA75" s="6" t="e">
        <f t="shared" ca="1" si="9"/>
        <v>#REF!</v>
      </c>
      <c r="BB75" s="7"/>
      <c r="BC75" s="7"/>
      <c r="BD75" s="7"/>
      <c r="BE75" s="13" t="e">
        <f t="shared" ca="1" si="10"/>
        <v>#REF!</v>
      </c>
      <c r="BF75" s="95"/>
      <c r="BG75" s="95"/>
      <c r="BH75" s="95"/>
    </row>
    <row r="76" spans="1:72" ht="12.75" customHeight="1" x14ac:dyDescent="0.25">
      <c r="A76" s="65">
        <f t="shared" si="11"/>
        <v>66</v>
      </c>
      <c r="B76" s="64"/>
      <c r="C76" s="32"/>
      <c r="D76" s="58"/>
      <c r="E76" s="57"/>
      <c r="F76" s="56"/>
      <c r="G76" s="55"/>
      <c r="H76" s="54"/>
      <c r="I76" s="56"/>
      <c r="J76" s="55"/>
      <c r="K76" s="54"/>
      <c r="L76" s="50"/>
      <c r="M76" s="51"/>
      <c r="N76" s="51"/>
      <c r="O76" s="53"/>
      <c r="P76" s="52"/>
      <c r="Q76" s="50"/>
      <c r="R76" s="51"/>
      <c r="S76" s="50"/>
      <c r="T76" s="49"/>
      <c r="U76" s="49"/>
      <c r="V76" s="49"/>
      <c r="W76" s="49"/>
      <c r="X76" s="48">
        <f t="shared" si="12"/>
        <v>0</v>
      </c>
      <c r="Z76" s="108"/>
      <c r="AA76" s="108"/>
      <c r="AB76" s="108"/>
      <c r="AC76" s="88"/>
      <c r="AD76" s="89"/>
      <c r="AE76" s="107"/>
      <c r="AF76" s="107"/>
      <c r="AG76" s="106"/>
      <c r="AH76" s="105"/>
      <c r="AI76" s="105"/>
      <c r="AJ76" s="104"/>
      <c r="AK76" s="89"/>
      <c r="AM76" s="95"/>
      <c r="AN76" s="95"/>
      <c r="AO76" s="95"/>
      <c r="AP76" s="95"/>
      <c r="AQ76" s="95"/>
      <c r="AR76" s="95"/>
      <c r="AS76" s="95"/>
      <c r="AT76" s="95"/>
      <c r="AU76" s="95"/>
      <c r="AV76" s="95"/>
      <c r="AW76" s="95"/>
      <c r="AX76" s="95"/>
      <c r="AY76" s="95"/>
      <c r="AZ76" s="95"/>
      <c r="BA76" s="95"/>
      <c r="BB76" s="95"/>
      <c r="BC76" s="95"/>
      <c r="BD76" s="95"/>
      <c r="BE76" s="95"/>
      <c r="BF76" s="95"/>
      <c r="BG76" s="95"/>
      <c r="BH76" s="95"/>
    </row>
    <row r="77" spans="1:72" ht="12.75" customHeight="1" x14ac:dyDescent="0.25">
      <c r="A77" s="65">
        <f t="shared" si="11"/>
        <v>67</v>
      </c>
      <c r="B77" s="64"/>
      <c r="C77" s="32"/>
      <c r="D77" s="58"/>
      <c r="E77" s="57"/>
      <c r="F77" s="56"/>
      <c r="G77" s="55"/>
      <c r="H77" s="54"/>
      <c r="I77" s="56"/>
      <c r="J77" s="55"/>
      <c r="K77" s="54"/>
      <c r="L77" s="50"/>
      <c r="M77" s="51"/>
      <c r="N77" s="51"/>
      <c r="O77" s="53"/>
      <c r="P77" s="52"/>
      <c r="Q77" s="50"/>
      <c r="R77" s="51"/>
      <c r="S77" s="50"/>
      <c r="T77" s="49"/>
      <c r="U77" s="49"/>
      <c r="V77" s="49"/>
      <c r="W77" s="49"/>
      <c r="X77" s="48">
        <f t="shared" si="12"/>
        <v>0</v>
      </c>
      <c r="AA77" s="108"/>
      <c r="AB77" s="108"/>
      <c r="AC77" s="88"/>
      <c r="AD77" s="89"/>
      <c r="AE77" s="107"/>
      <c r="AF77" s="107"/>
      <c r="AG77" s="106"/>
      <c r="AH77" s="105"/>
      <c r="AI77" s="105"/>
      <c r="AJ77" s="104"/>
      <c r="AK77" s="89"/>
      <c r="AM77" s="6" t="s">
        <v>405</v>
      </c>
      <c r="AN77" s="6"/>
      <c r="AO77" s="6"/>
      <c r="AP77" s="6"/>
      <c r="AQ77" s="94"/>
      <c r="AR77" s="94"/>
      <c r="AS77" s="94"/>
      <c r="AT77" s="94"/>
      <c r="AU77" s="94"/>
      <c r="AV77" s="94"/>
      <c r="AW77" s="6"/>
      <c r="AX77" s="6"/>
      <c r="AY77" s="6"/>
      <c r="AZ77" s="6"/>
      <c r="BA77" s="6"/>
      <c r="BB77" s="6"/>
      <c r="BC77" s="6"/>
      <c r="BD77" s="6"/>
      <c r="BE77" s="16"/>
      <c r="BF77" s="95"/>
      <c r="BG77" s="95"/>
      <c r="BH77" s="95"/>
    </row>
    <row r="78" spans="1:72" ht="12.75" customHeight="1" x14ac:dyDescent="0.25">
      <c r="A78" s="65">
        <f t="shared" si="11"/>
        <v>68</v>
      </c>
      <c r="B78" s="64"/>
      <c r="C78" s="32"/>
      <c r="D78" s="58"/>
      <c r="E78" s="57"/>
      <c r="F78" s="56"/>
      <c r="G78" s="55"/>
      <c r="H78" s="54"/>
      <c r="I78" s="56"/>
      <c r="J78" s="55"/>
      <c r="K78" s="54"/>
      <c r="L78" s="50"/>
      <c r="M78" s="51"/>
      <c r="N78" s="51"/>
      <c r="O78" s="53"/>
      <c r="P78" s="52"/>
      <c r="Q78" s="50"/>
      <c r="R78" s="51"/>
      <c r="S78" s="50"/>
      <c r="T78" s="49"/>
      <c r="U78" s="49"/>
      <c r="V78" s="49"/>
      <c r="W78" s="49"/>
      <c r="X78" s="48">
        <f t="shared" si="12"/>
        <v>0</v>
      </c>
      <c r="Z78" s="103"/>
      <c r="AA78" s="103"/>
      <c r="AB78" s="103"/>
      <c r="AC78" s="102"/>
      <c r="AD78" s="254"/>
      <c r="AE78" s="254"/>
      <c r="AF78" s="254"/>
      <c r="AG78" s="254"/>
      <c r="AH78" s="254"/>
      <c r="AI78" s="100"/>
      <c r="AJ78" s="99"/>
      <c r="AK78" s="89"/>
      <c r="AM78" s="6" t="s">
        <v>404</v>
      </c>
      <c r="AN78" s="95"/>
      <c r="AO78" s="95"/>
      <c r="AP78" s="95"/>
      <c r="AQ78" s="14" t="s">
        <v>378</v>
      </c>
      <c r="AR78" s="14" t="s">
        <v>403</v>
      </c>
      <c r="AS78" s="14" t="s">
        <v>378</v>
      </c>
      <c r="AT78" s="14" t="s">
        <v>403</v>
      </c>
      <c r="AU78" s="14" t="s">
        <v>378</v>
      </c>
      <c r="AV78" s="14" t="s">
        <v>402</v>
      </c>
      <c r="AW78" s="95"/>
      <c r="AX78" s="95"/>
      <c r="AY78" s="95"/>
      <c r="AZ78" s="95"/>
      <c r="BA78" s="6" t="e">
        <f t="shared" ref="BA78:BA87" ca="1" si="13">IF($AR$21="","'","'["&amp;$AR$21&amp;"]")&amp;(OFFSET($AQ78,0,$AT$23))&amp;"'!"&amp;OFFSET($AR78,0,$AT$23)</f>
        <v>#REF!</v>
      </c>
      <c r="BB78" s="95"/>
      <c r="BC78" s="95"/>
      <c r="BD78" s="95"/>
      <c r="BE78" s="15" t="e">
        <f t="shared" ref="BE78:BE87" ca="1" si="14">INDIRECT($BA78)</f>
        <v>#REF!</v>
      </c>
      <c r="BF78" s="95"/>
      <c r="BG78" s="95"/>
      <c r="BH78" s="95"/>
    </row>
    <row r="79" spans="1:72" ht="12.75" customHeight="1" x14ac:dyDescent="0.25">
      <c r="A79" s="65">
        <f t="shared" si="11"/>
        <v>69</v>
      </c>
      <c r="B79" s="64"/>
      <c r="C79" s="32"/>
      <c r="D79" s="58"/>
      <c r="E79" s="57"/>
      <c r="F79" s="56"/>
      <c r="G79" s="55"/>
      <c r="H79" s="54"/>
      <c r="I79" s="56"/>
      <c r="J79" s="55"/>
      <c r="K79" s="54"/>
      <c r="L79" s="50"/>
      <c r="M79" s="51"/>
      <c r="N79" s="51"/>
      <c r="O79" s="53"/>
      <c r="P79" s="52"/>
      <c r="Q79" s="50"/>
      <c r="R79" s="51"/>
      <c r="S79" s="50"/>
      <c r="T79" s="49"/>
      <c r="U79" s="49"/>
      <c r="V79" s="49"/>
      <c r="W79" s="49"/>
      <c r="X79" s="48">
        <f t="shared" si="12"/>
        <v>0</v>
      </c>
      <c r="Z79" s="69" t="s">
        <v>401</v>
      </c>
      <c r="AD79" s="250"/>
      <c r="AE79" s="250"/>
      <c r="AF79" s="251"/>
      <c r="AG79" s="251"/>
      <c r="AH79" s="251"/>
      <c r="AJ79" s="99"/>
      <c r="AK79" s="89"/>
      <c r="AM79" s="6" t="s">
        <v>389</v>
      </c>
      <c r="AN79" s="95"/>
      <c r="AO79" s="95"/>
      <c r="AP79" s="95"/>
      <c r="AQ79" s="14" t="s">
        <v>378</v>
      </c>
      <c r="AR79" s="14" t="s">
        <v>400</v>
      </c>
      <c r="AS79" s="14" t="s">
        <v>378</v>
      </c>
      <c r="AT79" s="14" t="s">
        <v>400</v>
      </c>
      <c r="AU79" s="14" t="s">
        <v>378</v>
      </c>
      <c r="AV79" s="14" t="s">
        <v>399</v>
      </c>
      <c r="AW79" s="95"/>
      <c r="AX79" s="95"/>
      <c r="AY79" s="95"/>
      <c r="AZ79" s="95"/>
      <c r="BA79" s="6" t="e">
        <f t="shared" ca="1" si="13"/>
        <v>#REF!</v>
      </c>
      <c r="BB79" s="95"/>
      <c r="BC79" s="95"/>
      <c r="BD79" s="95"/>
      <c r="BE79" s="15" t="e">
        <f t="shared" ca="1" si="14"/>
        <v>#REF!</v>
      </c>
      <c r="BF79" s="95"/>
      <c r="BG79" s="95"/>
      <c r="BH79" s="95"/>
    </row>
    <row r="80" spans="1:72" s="4" customFormat="1" ht="12.75" customHeight="1" x14ac:dyDescent="0.25">
      <c r="A80" s="65">
        <f t="shared" si="11"/>
        <v>70</v>
      </c>
      <c r="B80" s="64"/>
      <c r="C80" s="32"/>
      <c r="D80" s="58"/>
      <c r="E80" s="57"/>
      <c r="F80" s="56"/>
      <c r="G80" s="55"/>
      <c r="H80" s="54"/>
      <c r="I80" s="56"/>
      <c r="J80" s="55"/>
      <c r="K80" s="54"/>
      <c r="L80" s="50"/>
      <c r="M80" s="51"/>
      <c r="N80" s="51"/>
      <c r="O80" s="53"/>
      <c r="P80" s="52"/>
      <c r="Q80" s="50"/>
      <c r="R80" s="51"/>
      <c r="S80" s="50"/>
      <c r="T80" s="49"/>
      <c r="U80" s="49"/>
      <c r="V80" s="49"/>
      <c r="W80" s="49"/>
      <c r="X80" s="48">
        <f t="shared" si="12"/>
        <v>0</v>
      </c>
      <c r="AD80" s="250"/>
      <c r="AE80" s="250"/>
      <c r="AF80" s="251"/>
      <c r="AG80" s="251"/>
      <c r="AH80" s="251"/>
      <c r="AJ80" s="99"/>
      <c r="AK80" s="68"/>
      <c r="AL80" s="8"/>
      <c r="AM80" s="6" t="s">
        <v>386</v>
      </c>
      <c r="AN80" s="95"/>
      <c r="AO80" s="95"/>
      <c r="AP80" s="95"/>
      <c r="AQ80" s="14" t="s">
        <v>378</v>
      </c>
      <c r="AR80" s="14" t="s">
        <v>398</v>
      </c>
      <c r="AS80" s="14" t="s">
        <v>378</v>
      </c>
      <c r="AT80" s="14" t="s">
        <v>398</v>
      </c>
      <c r="AU80" s="14" t="s">
        <v>378</v>
      </c>
      <c r="AV80" s="14" t="s">
        <v>397</v>
      </c>
      <c r="AW80" s="95"/>
      <c r="AX80" s="95"/>
      <c r="AY80" s="95"/>
      <c r="AZ80" s="95"/>
      <c r="BA80" s="6" t="e">
        <f t="shared" ca="1" si="13"/>
        <v>#REF!</v>
      </c>
      <c r="BB80" s="95"/>
      <c r="BC80" s="95"/>
      <c r="BD80" s="95"/>
      <c r="BE80" s="15" t="e">
        <f t="shared" ca="1" si="14"/>
        <v>#REF!</v>
      </c>
      <c r="BF80" s="95"/>
      <c r="BG80" s="95"/>
      <c r="BH80" s="95"/>
      <c r="BI80" s="1"/>
      <c r="BJ80" s="1"/>
      <c r="BK80" s="1"/>
      <c r="BL80" s="1"/>
      <c r="BM80" s="1"/>
      <c r="BN80" s="1"/>
      <c r="BO80" s="1"/>
      <c r="BP80" s="1"/>
      <c r="BQ80" s="1"/>
      <c r="BR80" s="1"/>
      <c r="BS80" s="1"/>
      <c r="BT80" s="1"/>
    </row>
    <row r="81" spans="1:66" s="4" customFormat="1" ht="12.75" customHeight="1" x14ac:dyDescent="0.25">
      <c r="A81" s="65">
        <f t="shared" si="11"/>
        <v>71</v>
      </c>
      <c r="B81" s="64"/>
      <c r="C81" s="32"/>
      <c r="D81" s="58"/>
      <c r="E81" s="57"/>
      <c r="F81" s="56"/>
      <c r="G81" s="55"/>
      <c r="H81" s="54"/>
      <c r="I81" s="56"/>
      <c r="J81" s="55"/>
      <c r="K81" s="54"/>
      <c r="L81" s="50"/>
      <c r="M81" s="51"/>
      <c r="N81" s="51"/>
      <c r="O81" s="53"/>
      <c r="P81" s="52"/>
      <c r="Q81" s="50"/>
      <c r="R81" s="51"/>
      <c r="S81" s="50"/>
      <c r="T81" s="49"/>
      <c r="U81" s="49"/>
      <c r="V81" s="49"/>
      <c r="W81" s="49"/>
      <c r="X81" s="48">
        <f t="shared" si="12"/>
        <v>0</v>
      </c>
      <c r="AD81" s="98"/>
      <c r="AE81" s="98"/>
      <c r="AF81" s="97"/>
      <c r="AG81" s="97"/>
      <c r="AH81" s="97"/>
      <c r="AJ81" s="99"/>
      <c r="AK81" s="68"/>
      <c r="AL81" s="8"/>
      <c r="AM81" s="6" t="s">
        <v>383</v>
      </c>
      <c r="AN81" s="95"/>
      <c r="AO81" s="95"/>
      <c r="AP81" s="95"/>
      <c r="AQ81" s="14" t="s">
        <v>378</v>
      </c>
      <c r="AR81" s="14" t="s">
        <v>396</v>
      </c>
      <c r="AS81" s="14" t="s">
        <v>378</v>
      </c>
      <c r="AT81" s="14" t="s">
        <v>396</v>
      </c>
      <c r="AU81" s="14" t="s">
        <v>378</v>
      </c>
      <c r="AV81" s="14" t="s">
        <v>395</v>
      </c>
      <c r="AW81" s="95"/>
      <c r="AX81" s="95"/>
      <c r="AY81" s="95"/>
      <c r="AZ81" s="95"/>
      <c r="BA81" s="6" t="e">
        <f t="shared" ca="1" si="13"/>
        <v>#REF!</v>
      </c>
      <c r="BB81" s="95"/>
      <c r="BC81" s="95"/>
      <c r="BD81" s="95"/>
      <c r="BE81" s="15" t="e">
        <f t="shared" ca="1" si="14"/>
        <v>#REF!</v>
      </c>
      <c r="BF81" s="95"/>
      <c r="BG81" s="95"/>
      <c r="BH81" s="95"/>
      <c r="BI81" s="1"/>
      <c r="BJ81" s="1"/>
      <c r="BK81" s="1"/>
      <c r="BL81" s="1"/>
      <c r="BM81" s="1"/>
      <c r="BN81" s="1"/>
    </row>
    <row r="82" spans="1:66" s="4" customFormat="1" ht="12.75" customHeight="1" x14ac:dyDescent="0.25">
      <c r="A82" s="65">
        <f t="shared" si="11"/>
        <v>72</v>
      </c>
      <c r="B82" s="64"/>
      <c r="C82" s="32"/>
      <c r="D82" s="58"/>
      <c r="E82" s="57"/>
      <c r="F82" s="56"/>
      <c r="G82" s="55"/>
      <c r="H82" s="54"/>
      <c r="I82" s="56"/>
      <c r="J82" s="55"/>
      <c r="K82" s="54"/>
      <c r="L82" s="50"/>
      <c r="M82" s="51"/>
      <c r="N82" s="51"/>
      <c r="O82" s="53"/>
      <c r="P82" s="52"/>
      <c r="Q82" s="50"/>
      <c r="R82" s="51"/>
      <c r="S82" s="50"/>
      <c r="T82" s="49"/>
      <c r="U82" s="49"/>
      <c r="V82" s="49"/>
      <c r="W82" s="49"/>
      <c r="X82" s="48">
        <f t="shared" si="12"/>
        <v>0</v>
      </c>
      <c r="AD82" s="98"/>
      <c r="AE82" s="98"/>
      <c r="AF82" s="97"/>
      <c r="AG82" s="97"/>
      <c r="AH82" s="97"/>
      <c r="AJ82" s="99"/>
      <c r="AK82" s="68"/>
      <c r="AL82" s="8"/>
      <c r="AM82" s="6" t="s">
        <v>380</v>
      </c>
      <c r="AN82" s="95"/>
      <c r="AO82" s="95"/>
      <c r="AP82" s="95"/>
      <c r="AQ82" s="14" t="s">
        <v>378</v>
      </c>
      <c r="AR82" s="14" t="s">
        <v>394</v>
      </c>
      <c r="AS82" s="14" t="s">
        <v>378</v>
      </c>
      <c r="AT82" s="14" t="s">
        <v>394</v>
      </c>
      <c r="AU82" s="14" t="s">
        <v>378</v>
      </c>
      <c r="AV82" s="14" t="s">
        <v>393</v>
      </c>
      <c r="AW82" s="95"/>
      <c r="AX82" s="95"/>
      <c r="AY82" s="95"/>
      <c r="AZ82" s="95"/>
      <c r="BA82" s="6" t="e">
        <f t="shared" ca="1" si="13"/>
        <v>#REF!</v>
      </c>
      <c r="BB82" s="95"/>
      <c r="BC82" s="95"/>
      <c r="BD82" s="95"/>
      <c r="BE82" s="15" t="e">
        <f t="shared" ca="1" si="14"/>
        <v>#REF!</v>
      </c>
      <c r="BF82" s="95"/>
      <c r="BG82" s="95"/>
      <c r="BH82" s="95"/>
      <c r="BI82" s="1"/>
      <c r="BJ82" s="1"/>
      <c r="BK82" s="1"/>
      <c r="BL82" s="1"/>
      <c r="BM82" s="1"/>
      <c r="BN82" s="1"/>
    </row>
    <row r="83" spans="1:66" s="4" customFormat="1" ht="12.75" customHeight="1" x14ac:dyDescent="0.25">
      <c r="A83" s="65">
        <f t="shared" si="11"/>
        <v>73</v>
      </c>
      <c r="B83" s="64"/>
      <c r="C83" s="32"/>
      <c r="D83" s="58"/>
      <c r="E83" s="57"/>
      <c r="F83" s="56"/>
      <c r="G83" s="55"/>
      <c r="H83" s="54"/>
      <c r="I83" s="56"/>
      <c r="J83" s="55"/>
      <c r="K83" s="54"/>
      <c r="L83" s="50"/>
      <c r="M83" s="51"/>
      <c r="N83" s="51"/>
      <c r="O83" s="53"/>
      <c r="P83" s="52"/>
      <c r="Q83" s="50"/>
      <c r="R83" s="51"/>
      <c r="S83" s="50"/>
      <c r="T83" s="49"/>
      <c r="U83" s="49"/>
      <c r="V83" s="49"/>
      <c r="W83" s="49"/>
      <c r="X83" s="48">
        <f t="shared" si="12"/>
        <v>0</v>
      </c>
      <c r="AD83" s="98"/>
      <c r="AE83" s="98"/>
      <c r="AF83" s="97"/>
      <c r="AG83" s="97"/>
      <c r="AH83" s="97"/>
      <c r="AK83" s="68"/>
      <c r="AL83" s="8"/>
      <c r="AM83" s="6" t="s">
        <v>392</v>
      </c>
      <c r="AN83" s="95"/>
      <c r="AO83" s="95"/>
      <c r="AP83" s="95"/>
      <c r="AQ83" s="14" t="s">
        <v>378</v>
      </c>
      <c r="AR83" s="14" t="s">
        <v>391</v>
      </c>
      <c r="AS83" s="14" t="s">
        <v>378</v>
      </c>
      <c r="AT83" s="14" t="s">
        <v>391</v>
      </c>
      <c r="AU83" s="14" t="s">
        <v>378</v>
      </c>
      <c r="AV83" s="14" t="s">
        <v>390</v>
      </c>
      <c r="AW83" s="95"/>
      <c r="AX83" s="95"/>
      <c r="AY83" s="95"/>
      <c r="AZ83" s="95"/>
      <c r="BA83" s="6" t="e">
        <f t="shared" ca="1" si="13"/>
        <v>#REF!</v>
      </c>
      <c r="BB83" s="95"/>
      <c r="BC83" s="95"/>
      <c r="BD83" s="95"/>
      <c r="BE83" s="15" t="e">
        <f t="shared" ca="1" si="14"/>
        <v>#REF!</v>
      </c>
      <c r="BF83" s="95"/>
      <c r="BG83" s="95"/>
      <c r="BH83" s="95"/>
      <c r="BI83" s="1"/>
      <c r="BJ83" s="1"/>
      <c r="BK83" s="1"/>
      <c r="BL83" s="1"/>
      <c r="BM83" s="1"/>
      <c r="BN83" s="1"/>
    </row>
    <row r="84" spans="1:66" s="4" customFormat="1" ht="12.75" customHeight="1" x14ac:dyDescent="0.25">
      <c r="A84" s="65">
        <f t="shared" si="11"/>
        <v>74</v>
      </c>
      <c r="B84" s="64"/>
      <c r="C84" s="32"/>
      <c r="D84" s="58"/>
      <c r="E84" s="57"/>
      <c r="F84" s="56"/>
      <c r="G84" s="55"/>
      <c r="H84" s="54"/>
      <c r="I84" s="56"/>
      <c r="J84" s="55"/>
      <c r="K84" s="54"/>
      <c r="L84" s="50"/>
      <c r="M84" s="51"/>
      <c r="N84" s="51"/>
      <c r="O84" s="53"/>
      <c r="P84" s="52"/>
      <c r="Q84" s="50"/>
      <c r="R84" s="51"/>
      <c r="S84" s="50"/>
      <c r="T84" s="49"/>
      <c r="U84" s="49"/>
      <c r="V84" s="49"/>
      <c r="W84" s="49"/>
      <c r="X84" s="48">
        <f t="shared" si="12"/>
        <v>0</v>
      </c>
      <c r="AD84" s="98"/>
      <c r="AE84" s="98"/>
      <c r="AF84" s="97"/>
      <c r="AG84" s="97"/>
      <c r="AH84" s="97"/>
      <c r="AJ84" s="1"/>
      <c r="AK84" s="68"/>
      <c r="AL84" s="8"/>
      <c r="AM84" s="6" t="s">
        <v>389</v>
      </c>
      <c r="AN84" s="95"/>
      <c r="AO84" s="95"/>
      <c r="AP84" s="95"/>
      <c r="AQ84" s="14" t="s">
        <v>378</v>
      </c>
      <c r="AR84" s="14" t="s">
        <v>388</v>
      </c>
      <c r="AS84" s="14" t="s">
        <v>378</v>
      </c>
      <c r="AT84" s="14" t="s">
        <v>388</v>
      </c>
      <c r="AU84" s="14" t="s">
        <v>378</v>
      </c>
      <c r="AV84" s="14" t="s">
        <v>387</v>
      </c>
      <c r="AW84" s="95"/>
      <c r="AX84" s="95"/>
      <c r="AY84" s="95"/>
      <c r="AZ84" s="95"/>
      <c r="BA84" s="6" t="e">
        <f t="shared" ca="1" si="13"/>
        <v>#REF!</v>
      </c>
      <c r="BB84" s="95"/>
      <c r="BC84" s="95"/>
      <c r="BD84" s="95"/>
      <c r="BE84" s="15" t="e">
        <f t="shared" ca="1" si="14"/>
        <v>#REF!</v>
      </c>
      <c r="BF84" s="95"/>
      <c r="BG84" s="95"/>
      <c r="BH84" s="95"/>
      <c r="BI84" s="1"/>
      <c r="BJ84" s="1"/>
      <c r="BK84" s="1"/>
      <c r="BL84" s="1"/>
      <c r="BM84" s="1"/>
      <c r="BN84" s="1"/>
    </row>
    <row r="85" spans="1:66" s="4" customFormat="1" ht="12.75" customHeight="1" x14ac:dyDescent="0.25">
      <c r="A85" s="65">
        <f t="shared" si="11"/>
        <v>75</v>
      </c>
      <c r="B85" s="64"/>
      <c r="C85" s="32"/>
      <c r="D85" s="58"/>
      <c r="E85" s="57"/>
      <c r="F85" s="56"/>
      <c r="G85" s="55"/>
      <c r="H85" s="54"/>
      <c r="I85" s="56"/>
      <c r="J85" s="55"/>
      <c r="K85" s="54"/>
      <c r="L85" s="50"/>
      <c r="M85" s="51"/>
      <c r="N85" s="51"/>
      <c r="O85" s="53"/>
      <c r="P85" s="52"/>
      <c r="Q85" s="50"/>
      <c r="R85" s="51"/>
      <c r="S85" s="50"/>
      <c r="T85" s="49"/>
      <c r="U85" s="49"/>
      <c r="V85" s="49"/>
      <c r="W85" s="49"/>
      <c r="X85" s="48">
        <f t="shared" si="12"/>
        <v>0</v>
      </c>
      <c r="AD85" s="98"/>
      <c r="AE85" s="98"/>
      <c r="AF85" s="97"/>
      <c r="AG85" s="97"/>
      <c r="AH85" s="97"/>
      <c r="AJ85" s="96"/>
      <c r="AK85" s="89"/>
      <c r="AL85" s="8"/>
      <c r="AM85" s="6" t="s">
        <v>386</v>
      </c>
      <c r="AN85" s="95"/>
      <c r="AO85" s="95"/>
      <c r="AP85" s="95"/>
      <c r="AQ85" s="14" t="s">
        <v>378</v>
      </c>
      <c r="AR85" s="14" t="s">
        <v>385</v>
      </c>
      <c r="AS85" s="14" t="s">
        <v>378</v>
      </c>
      <c r="AT85" s="14" t="s">
        <v>385</v>
      </c>
      <c r="AU85" s="14" t="s">
        <v>378</v>
      </c>
      <c r="AV85" s="14" t="s">
        <v>384</v>
      </c>
      <c r="AW85" s="95"/>
      <c r="AX85" s="95"/>
      <c r="AY85" s="95"/>
      <c r="AZ85" s="95"/>
      <c r="BA85" s="6" t="e">
        <f t="shared" ca="1" si="13"/>
        <v>#REF!</v>
      </c>
      <c r="BB85" s="95"/>
      <c r="BC85" s="95"/>
      <c r="BD85" s="95"/>
      <c r="BE85" s="15" t="e">
        <f t="shared" ca="1" si="14"/>
        <v>#REF!</v>
      </c>
      <c r="BF85" s="95"/>
      <c r="BG85" s="95"/>
      <c r="BH85" s="95"/>
      <c r="BI85" s="1"/>
      <c r="BJ85" s="1"/>
      <c r="BK85" s="1"/>
      <c r="BL85" s="1"/>
      <c r="BM85" s="1"/>
      <c r="BN85" s="1"/>
    </row>
    <row r="86" spans="1:66" s="4" customFormat="1" ht="12.75" customHeight="1" x14ac:dyDescent="0.25">
      <c r="A86" s="65">
        <f t="shared" si="11"/>
        <v>76</v>
      </c>
      <c r="B86" s="64"/>
      <c r="C86" s="32"/>
      <c r="D86" s="58"/>
      <c r="E86" s="57"/>
      <c r="F86" s="56"/>
      <c r="G86" s="55"/>
      <c r="H86" s="54"/>
      <c r="I86" s="56"/>
      <c r="J86" s="55"/>
      <c r="K86" s="54"/>
      <c r="L86" s="50"/>
      <c r="M86" s="51"/>
      <c r="N86" s="51"/>
      <c r="O86" s="53"/>
      <c r="P86" s="52"/>
      <c r="Q86" s="50"/>
      <c r="R86" s="51"/>
      <c r="S86" s="50"/>
      <c r="T86" s="49"/>
      <c r="U86" s="49"/>
      <c r="V86" s="49"/>
      <c r="W86" s="49"/>
      <c r="X86" s="48">
        <f t="shared" si="12"/>
        <v>0</v>
      </c>
      <c r="AJ86" s="88"/>
      <c r="AK86" s="89"/>
      <c r="AL86" s="8"/>
      <c r="AM86" s="6" t="s">
        <v>383</v>
      </c>
      <c r="AN86" s="95"/>
      <c r="AO86" s="95"/>
      <c r="AP86" s="95"/>
      <c r="AQ86" s="14" t="s">
        <v>378</v>
      </c>
      <c r="AR86" s="14" t="s">
        <v>382</v>
      </c>
      <c r="AS86" s="14" t="s">
        <v>378</v>
      </c>
      <c r="AT86" s="14" t="s">
        <v>382</v>
      </c>
      <c r="AU86" s="14" t="s">
        <v>378</v>
      </c>
      <c r="AV86" s="14" t="s">
        <v>381</v>
      </c>
      <c r="AW86" s="95"/>
      <c r="AX86" s="95"/>
      <c r="AY86" s="95"/>
      <c r="AZ86" s="95"/>
      <c r="BA86" s="6" t="e">
        <f t="shared" ca="1" si="13"/>
        <v>#REF!</v>
      </c>
      <c r="BB86" s="95"/>
      <c r="BC86" s="95"/>
      <c r="BD86" s="95"/>
      <c r="BE86" s="15" t="e">
        <f t="shared" ca="1" si="14"/>
        <v>#REF!</v>
      </c>
      <c r="BF86" s="95"/>
      <c r="BG86" s="95"/>
      <c r="BH86" s="95"/>
      <c r="BI86" s="1"/>
      <c r="BJ86" s="1"/>
      <c r="BK86" s="1"/>
      <c r="BL86" s="1"/>
      <c r="BM86" s="1"/>
      <c r="BN86" s="1"/>
    </row>
    <row r="87" spans="1:66" s="4" customFormat="1" ht="12.75" customHeight="1" x14ac:dyDescent="0.25">
      <c r="A87" s="65">
        <f t="shared" si="11"/>
        <v>77</v>
      </c>
      <c r="B87" s="64"/>
      <c r="C87" s="32"/>
      <c r="D87" s="58"/>
      <c r="E87" s="57"/>
      <c r="F87" s="56"/>
      <c r="G87" s="55"/>
      <c r="H87" s="54"/>
      <c r="I87" s="56"/>
      <c r="J87" s="55"/>
      <c r="K87" s="54"/>
      <c r="L87" s="50"/>
      <c r="M87" s="51"/>
      <c r="N87" s="51"/>
      <c r="O87" s="53"/>
      <c r="P87" s="52"/>
      <c r="Q87" s="50"/>
      <c r="R87" s="51"/>
      <c r="S87" s="50"/>
      <c r="T87" s="49"/>
      <c r="U87" s="49"/>
      <c r="V87" s="49"/>
      <c r="W87" s="49"/>
      <c r="X87" s="48">
        <f t="shared" si="12"/>
        <v>0</v>
      </c>
      <c r="AA87" s="89"/>
      <c r="AB87" s="89"/>
      <c r="AC87" s="89"/>
      <c r="AD87" s="88"/>
      <c r="AE87" s="88"/>
      <c r="AF87" s="68"/>
      <c r="AG87" s="89"/>
      <c r="AH87" s="89"/>
      <c r="AI87" s="89"/>
      <c r="AJ87" s="87"/>
      <c r="AK87" s="68"/>
      <c r="AL87" s="8"/>
      <c r="AM87" s="6" t="s">
        <v>380</v>
      </c>
      <c r="AN87" s="95"/>
      <c r="AO87" s="95"/>
      <c r="AP87" s="95"/>
      <c r="AQ87" s="14" t="s">
        <v>378</v>
      </c>
      <c r="AR87" s="14" t="s">
        <v>379</v>
      </c>
      <c r="AS87" s="14" t="s">
        <v>378</v>
      </c>
      <c r="AT87" s="14" t="s">
        <v>379</v>
      </c>
      <c r="AU87" s="14" t="s">
        <v>378</v>
      </c>
      <c r="AV87" s="14" t="s">
        <v>377</v>
      </c>
      <c r="AW87" s="95"/>
      <c r="AX87" s="95"/>
      <c r="AY87" s="95"/>
      <c r="AZ87" s="95"/>
      <c r="BA87" s="6" t="e">
        <f t="shared" ca="1" si="13"/>
        <v>#REF!</v>
      </c>
      <c r="BB87" s="95"/>
      <c r="BC87" s="95"/>
      <c r="BD87" s="95"/>
      <c r="BE87" s="15" t="e">
        <f t="shared" ca="1" si="14"/>
        <v>#REF!</v>
      </c>
      <c r="BF87" s="95"/>
      <c r="BG87" s="95"/>
      <c r="BH87" s="95"/>
      <c r="BI87" s="1"/>
      <c r="BJ87" s="1"/>
      <c r="BK87" s="1"/>
      <c r="BL87" s="1"/>
      <c r="BM87" s="1"/>
      <c r="BN87" s="1"/>
    </row>
    <row r="88" spans="1:66" s="4" customFormat="1" ht="12.75" customHeight="1" x14ac:dyDescent="0.25">
      <c r="A88" s="65">
        <f t="shared" si="11"/>
        <v>78</v>
      </c>
      <c r="B88" s="64"/>
      <c r="C88" s="32"/>
      <c r="D88" s="58"/>
      <c r="E88" s="57"/>
      <c r="F88" s="56"/>
      <c r="G88" s="55"/>
      <c r="H88" s="54"/>
      <c r="I88" s="56"/>
      <c r="J88" s="55"/>
      <c r="K88" s="54"/>
      <c r="L88" s="50"/>
      <c r="M88" s="51"/>
      <c r="N88" s="51"/>
      <c r="O88" s="53"/>
      <c r="P88" s="52"/>
      <c r="Q88" s="50"/>
      <c r="R88" s="51"/>
      <c r="S88" s="50"/>
      <c r="T88" s="49"/>
      <c r="U88" s="49"/>
      <c r="V88" s="49"/>
      <c r="W88" s="49"/>
      <c r="X88" s="48">
        <f t="shared" si="12"/>
        <v>0</v>
      </c>
      <c r="AA88" s="89"/>
      <c r="AB88" s="89"/>
      <c r="AC88" s="89"/>
      <c r="AD88" s="88"/>
      <c r="AE88" s="88"/>
      <c r="AF88" s="68"/>
      <c r="AG88" s="89"/>
      <c r="AH88" s="89"/>
      <c r="AI88" s="89"/>
      <c r="AJ88" s="92"/>
      <c r="AK88" s="68"/>
      <c r="AL88" s="8"/>
      <c r="AM88" s="95"/>
      <c r="AN88" s="95"/>
      <c r="AO88" s="95"/>
      <c r="AP88" s="95"/>
      <c r="AQ88" s="95"/>
      <c r="AR88" s="95"/>
      <c r="AS88" s="95"/>
      <c r="AT88" s="95"/>
      <c r="AU88" s="95"/>
      <c r="AV88" s="95"/>
      <c r="AW88" s="95"/>
      <c r="AX88" s="95"/>
      <c r="AY88" s="95"/>
      <c r="AZ88" s="95"/>
      <c r="BA88" s="6"/>
      <c r="BB88" s="95"/>
      <c r="BC88" s="95"/>
      <c r="BD88" s="95"/>
      <c r="BE88" s="95"/>
      <c r="BF88" s="95"/>
      <c r="BG88" s="95"/>
      <c r="BH88" s="95"/>
      <c r="BI88" s="1"/>
      <c r="BJ88" s="1"/>
      <c r="BK88" s="1"/>
      <c r="BL88" s="1"/>
      <c r="BM88" s="1"/>
      <c r="BN88" s="1"/>
    </row>
    <row r="89" spans="1:66" s="4" customFormat="1" ht="12.75" customHeight="1" x14ac:dyDescent="0.25">
      <c r="A89" s="65">
        <f t="shared" si="11"/>
        <v>79</v>
      </c>
      <c r="B89" s="64"/>
      <c r="C89" s="32"/>
      <c r="D89" s="58"/>
      <c r="E89" s="57"/>
      <c r="F89" s="56"/>
      <c r="G89" s="55"/>
      <c r="H89" s="54"/>
      <c r="I89" s="56"/>
      <c r="J89" s="55"/>
      <c r="K89" s="54"/>
      <c r="L89" s="50"/>
      <c r="M89" s="51"/>
      <c r="N89" s="51"/>
      <c r="O89" s="53"/>
      <c r="P89" s="52"/>
      <c r="Q89" s="50"/>
      <c r="R89" s="51"/>
      <c r="S89" s="50"/>
      <c r="T89" s="49"/>
      <c r="U89" s="49"/>
      <c r="V89" s="49"/>
      <c r="W89" s="49"/>
      <c r="X89" s="48">
        <f t="shared" si="12"/>
        <v>0</v>
      </c>
      <c r="Z89" s="89"/>
      <c r="AA89" s="89"/>
      <c r="AB89" s="89"/>
      <c r="AC89" s="89"/>
      <c r="AD89" s="88"/>
      <c r="AE89" s="88"/>
      <c r="AF89" s="68"/>
      <c r="AG89" s="89"/>
      <c r="AH89" s="89"/>
      <c r="AI89" s="89"/>
      <c r="AJ89" s="92"/>
      <c r="AK89" s="68"/>
      <c r="AL89" s="8"/>
      <c r="AM89" s="6" t="s">
        <v>376</v>
      </c>
      <c r="AN89" s="7"/>
      <c r="AO89" s="7"/>
      <c r="AP89" s="7"/>
      <c r="AQ89" s="94"/>
      <c r="AR89" s="94"/>
      <c r="AS89" s="94"/>
      <c r="AT89" s="94"/>
      <c r="AU89" s="94"/>
      <c r="AV89" s="94"/>
      <c r="AW89" s="6"/>
      <c r="AX89" s="6"/>
      <c r="AY89" s="6"/>
      <c r="AZ89" s="6"/>
      <c r="BA89" s="6"/>
      <c r="BB89" s="6"/>
      <c r="BC89" s="6"/>
      <c r="BD89" s="6"/>
      <c r="BE89" s="93"/>
      <c r="BF89" s="6"/>
      <c r="BG89" s="7"/>
      <c r="BH89" s="7"/>
      <c r="BI89" s="1"/>
      <c r="BJ89" s="1"/>
      <c r="BK89" s="1"/>
      <c r="BL89" s="1"/>
      <c r="BM89" s="1"/>
      <c r="BN89" s="1"/>
    </row>
    <row r="90" spans="1:66" s="4" customFormat="1" ht="12.75" customHeight="1" x14ac:dyDescent="0.25">
      <c r="A90" s="65">
        <f t="shared" si="11"/>
        <v>80</v>
      </c>
      <c r="B90" s="64"/>
      <c r="C90" s="32"/>
      <c r="D90" s="58"/>
      <c r="E90" s="57"/>
      <c r="F90" s="56"/>
      <c r="G90" s="55"/>
      <c r="H90" s="54"/>
      <c r="I90" s="56"/>
      <c r="J90" s="55"/>
      <c r="K90" s="54"/>
      <c r="L90" s="50"/>
      <c r="M90" s="51"/>
      <c r="N90" s="51"/>
      <c r="O90" s="53"/>
      <c r="P90" s="52"/>
      <c r="Q90" s="50"/>
      <c r="R90" s="51"/>
      <c r="S90" s="50"/>
      <c r="T90" s="49"/>
      <c r="U90" s="49"/>
      <c r="V90" s="49"/>
      <c r="W90" s="49"/>
      <c r="X90" s="48">
        <f t="shared" si="12"/>
        <v>0</v>
      </c>
      <c r="Z90" s="89"/>
      <c r="AA90" s="89"/>
      <c r="AB90" s="89"/>
      <c r="AC90" s="89"/>
      <c r="AD90" s="88"/>
      <c r="AE90" s="88"/>
      <c r="AF90" s="68"/>
      <c r="AG90" s="89"/>
      <c r="AH90" s="89"/>
      <c r="AI90" s="89"/>
      <c r="AJ90" s="92"/>
      <c r="AK90" s="68"/>
      <c r="AL90" s="8"/>
      <c r="AM90" s="6" t="s">
        <v>375</v>
      </c>
      <c r="AN90" s="7"/>
      <c r="AO90" s="7"/>
      <c r="AP90" s="7"/>
      <c r="AQ90" s="14" t="s">
        <v>181</v>
      </c>
      <c r="AR90" s="14" t="s">
        <v>374</v>
      </c>
      <c r="AS90" s="14" t="s">
        <v>181</v>
      </c>
      <c r="AT90" s="14" t="s">
        <v>374</v>
      </c>
      <c r="AU90" s="14" t="s">
        <v>181</v>
      </c>
      <c r="AV90" s="14" t="s">
        <v>374</v>
      </c>
      <c r="AW90" s="6"/>
      <c r="AX90" s="6"/>
      <c r="AY90" s="6"/>
      <c r="AZ90" s="6"/>
      <c r="BA90" s="6" t="e">
        <f t="shared" ref="BA90:BA109" ca="1" si="15">IF($AR$21="","'","'["&amp;$AR$21&amp;"]")&amp;(OFFSET($AQ90,0,$AT$23))&amp;"'!"&amp;OFFSET($AR90,0,$AT$23)</f>
        <v>#REF!</v>
      </c>
      <c r="BB90" s="6"/>
      <c r="BC90" s="7"/>
      <c r="BD90" s="7"/>
      <c r="BE90" s="21" t="e">
        <f t="shared" ref="BE90:BE109" ca="1" si="16">IF(INDIRECT(BA90)="",0,INDIRECT(BA90))</f>
        <v>#REF!</v>
      </c>
      <c r="BF90" s="6"/>
      <c r="BG90" s="7"/>
      <c r="BH90" s="7"/>
      <c r="BI90" s="1"/>
      <c r="BJ90" s="1"/>
      <c r="BK90" s="1"/>
      <c r="BL90" s="1"/>
      <c r="BM90" s="1"/>
      <c r="BN90" s="1"/>
    </row>
    <row r="91" spans="1:66" s="4" customFormat="1" ht="12.75" customHeight="1" x14ac:dyDescent="0.25">
      <c r="A91" s="65">
        <f t="shared" si="11"/>
        <v>81</v>
      </c>
      <c r="B91" s="64"/>
      <c r="C91" s="32"/>
      <c r="D91" s="58"/>
      <c r="E91" s="57"/>
      <c r="F91" s="56"/>
      <c r="G91" s="55"/>
      <c r="H91" s="54"/>
      <c r="I91" s="56"/>
      <c r="J91" s="55"/>
      <c r="K91" s="54"/>
      <c r="L91" s="50"/>
      <c r="M91" s="51"/>
      <c r="N91" s="51"/>
      <c r="O91" s="53"/>
      <c r="P91" s="52"/>
      <c r="Q91" s="50"/>
      <c r="R91" s="51"/>
      <c r="S91" s="50"/>
      <c r="T91" s="49"/>
      <c r="U91" s="49"/>
      <c r="V91" s="49"/>
      <c r="W91" s="49"/>
      <c r="X91" s="48">
        <f t="shared" si="12"/>
        <v>0</v>
      </c>
      <c r="Z91" s="68"/>
      <c r="AA91" s="68"/>
      <c r="AB91" s="68"/>
      <c r="AC91" s="68"/>
      <c r="AD91" s="68"/>
      <c r="AE91" s="68"/>
      <c r="AF91" s="68"/>
      <c r="AG91" s="89"/>
      <c r="AH91" s="89"/>
      <c r="AI91" s="89"/>
      <c r="AJ91" s="92"/>
      <c r="AK91" s="68"/>
      <c r="AL91" s="8"/>
      <c r="AM91" s="6" t="s">
        <v>373</v>
      </c>
      <c r="AN91" s="7"/>
      <c r="AO91" s="7"/>
      <c r="AP91" s="7"/>
      <c r="AQ91" s="14" t="s">
        <v>181</v>
      </c>
      <c r="AR91" s="14" t="s">
        <v>372</v>
      </c>
      <c r="AS91" s="14" t="s">
        <v>181</v>
      </c>
      <c r="AT91" s="14" t="s">
        <v>372</v>
      </c>
      <c r="AU91" s="14" t="s">
        <v>181</v>
      </c>
      <c r="AV91" s="14" t="s">
        <v>372</v>
      </c>
      <c r="AW91" s="6"/>
      <c r="AX91" s="6"/>
      <c r="AY91" s="6"/>
      <c r="AZ91" s="6"/>
      <c r="BA91" s="6" t="e">
        <f t="shared" ca="1" si="15"/>
        <v>#REF!</v>
      </c>
      <c r="BB91" s="6"/>
      <c r="BC91" s="7"/>
      <c r="BD91" s="7"/>
      <c r="BE91" s="21" t="e">
        <f t="shared" ca="1" si="16"/>
        <v>#REF!</v>
      </c>
      <c r="BF91" s="6"/>
      <c r="BG91" s="7"/>
      <c r="BH91" s="7"/>
    </row>
    <row r="92" spans="1:66" s="4" customFormat="1" ht="12.75" customHeight="1" x14ac:dyDescent="0.25">
      <c r="A92" s="65">
        <f t="shared" si="11"/>
        <v>82</v>
      </c>
      <c r="B92" s="64"/>
      <c r="C92" s="32"/>
      <c r="D92" s="58"/>
      <c r="E92" s="57"/>
      <c r="F92" s="56"/>
      <c r="G92" s="55"/>
      <c r="H92" s="54"/>
      <c r="I92" s="56"/>
      <c r="J92" s="55"/>
      <c r="K92" s="54"/>
      <c r="L92" s="50"/>
      <c r="M92" s="51"/>
      <c r="N92" s="51"/>
      <c r="O92" s="53"/>
      <c r="P92" s="52"/>
      <c r="Q92" s="50"/>
      <c r="R92" s="51"/>
      <c r="S92" s="50"/>
      <c r="T92" s="49"/>
      <c r="U92" s="49"/>
      <c r="V92" s="49"/>
      <c r="W92" s="49"/>
      <c r="X92" s="48">
        <f t="shared" si="12"/>
        <v>0</v>
      </c>
      <c r="Z92" s="68"/>
      <c r="AA92" s="68"/>
      <c r="AB92" s="68"/>
      <c r="AC92" s="68"/>
      <c r="AD92" s="68"/>
      <c r="AE92" s="68"/>
      <c r="AF92" s="68"/>
      <c r="AG92" s="68"/>
      <c r="AH92" s="68"/>
      <c r="AI92" s="68"/>
      <c r="AJ92" s="68"/>
      <c r="AK92" s="68"/>
      <c r="AL92" s="8"/>
      <c r="AM92" s="6" t="s">
        <v>371</v>
      </c>
      <c r="AN92" s="7"/>
      <c r="AO92" s="7"/>
      <c r="AP92" s="7"/>
      <c r="AQ92" s="14" t="s">
        <v>181</v>
      </c>
      <c r="AR92" s="14" t="s">
        <v>370</v>
      </c>
      <c r="AS92" s="14" t="s">
        <v>181</v>
      </c>
      <c r="AT92" s="14" t="s">
        <v>370</v>
      </c>
      <c r="AU92" s="14" t="s">
        <v>181</v>
      </c>
      <c r="AV92" s="14" t="s">
        <v>370</v>
      </c>
      <c r="AW92" s="6"/>
      <c r="AX92" s="6"/>
      <c r="AY92" s="6"/>
      <c r="AZ92" s="6"/>
      <c r="BA92" s="6" t="e">
        <f t="shared" ca="1" si="15"/>
        <v>#REF!</v>
      </c>
      <c r="BB92" s="6"/>
      <c r="BC92" s="7"/>
      <c r="BD92" s="7"/>
      <c r="BE92" s="21" t="e">
        <f t="shared" ca="1" si="16"/>
        <v>#REF!</v>
      </c>
      <c r="BF92" s="6"/>
      <c r="BG92" s="7"/>
      <c r="BH92" s="7"/>
    </row>
    <row r="93" spans="1:66" s="4" customFormat="1" ht="12.75" customHeight="1" x14ac:dyDescent="0.25">
      <c r="A93" s="65">
        <f t="shared" si="11"/>
        <v>83</v>
      </c>
      <c r="B93" s="64"/>
      <c r="C93" s="32"/>
      <c r="D93" s="58"/>
      <c r="E93" s="57"/>
      <c r="F93" s="56"/>
      <c r="G93" s="55"/>
      <c r="H93" s="54"/>
      <c r="I93" s="56"/>
      <c r="J93" s="55"/>
      <c r="K93" s="54"/>
      <c r="L93" s="50"/>
      <c r="M93" s="51"/>
      <c r="N93" s="51"/>
      <c r="O93" s="53"/>
      <c r="P93" s="52"/>
      <c r="Q93" s="50"/>
      <c r="R93" s="51"/>
      <c r="S93" s="50"/>
      <c r="T93" s="49"/>
      <c r="U93" s="49"/>
      <c r="V93" s="49"/>
      <c r="W93" s="49"/>
      <c r="X93" s="48">
        <f t="shared" si="12"/>
        <v>0</v>
      </c>
      <c r="Z93" s="91"/>
      <c r="AA93" s="68"/>
      <c r="AB93" s="68"/>
      <c r="AC93" s="68"/>
      <c r="AD93" s="82"/>
      <c r="AE93" s="82"/>
      <c r="AF93" s="82"/>
      <c r="AG93" s="82"/>
      <c r="AH93" s="82"/>
      <c r="AI93" s="82"/>
      <c r="AJ93" s="82"/>
      <c r="AK93" s="82"/>
      <c r="AL93" s="8"/>
      <c r="AM93" s="6" t="s">
        <v>369</v>
      </c>
      <c r="AN93" s="6"/>
      <c r="AO93" s="6"/>
      <c r="AP93" s="6"/>
      <c r="AQ93" s="14" t="s">
        <v>181</v>
      </c>
      <c r="AR93" s="14" t="s">
        <v>368</v>
      </c>
      <c r="AS93" s="14" t="s">
        <v>181</v>
      </c>
      <c r="AT93" s="14" t="s">
        <v>368</v>
      </c>
      <c r="AU93" s="14" t="s">
        <v>181</v>
      </c>
      <c r="AV93" s="14" t="s">
        <v>368</v>
      </c>
      <c r="AW93" s="6"/>
      <c r="AX93" s="6"/>
      <c r="AY93" s="6"/>
      <c r="AZ93" s="6"/>
      <c r="BA93" s="6" t="e">
        <f t="shared" ca="1" si="15"/>
        <v>#REF!</v>
      </c>
      <c r="BB93" s="6"/>
      <c r="BC93" s="6"/>
      <c r="BD93" s="6"/>
      <c r="BE93" s="21" t="e">
        <f t="shared" ca="1" si="16"/>
        <v>#REF!</v>
      </c>
      <c r="BF93" s="6"/>
      <c r="BG93" s="7"/>
      <c r="BH93" s="7"/>
    </row>
    <row r="94" spans="1:66" s="4" customFormat="1" ht="12.75" customHeight="1" x14ac:dyDescent="0.25">
      <c r="A94" s="65">
        <f t="shared" si="11"/>
        <v>84</v>
      </c>
      <c r="B94" s="64"/>
      <c r="C94" s="32"/>
      <c r="D94" s="58"/>
      <c r="E94" s="57"/>
      <c r="F94" s="56"/>
      <c r="G94" s="55"/>
      <c r="H94" s="54"/>
      <c r="I94" s="56"/>
      <c r="J94" s="55"/>
      <c r="K94" s="54"/>
      <c r="L94" s="50"/>
      <c r="M94" s="51"/>
      <c r="N94" s="51"/>
      <c r="O94" s="53"/>
      <c r="P94" s="52"/>
      <c r="Q94" s="50"/>
      <c r="R94" s="51"/>
      <c r="S94" s="50"/>
      <c r="T94" s="49"/>
      <c r="U94" s="49"/>
      <c r="V94" s="49"/>
      <c r="W94" s="49"/>
      <c r="X94" s="48">
        <f t="shared" si="12"/>
        <v>0</v>
      </c>
      <c r="Z94" s="90"/>
      <c r="AA94" s="87"/>
      <c r="AB94" s="87"/>
      <c r="AC94" s="87"/>
      <c r="AD94" s="82"/>
      <c r="AE94" s="82"/>
      <c r="AF94" s="82"/>
      <c r="AG94" s="82"/>
      <c r="AH94" s="82"/>
      <c r="AI94" s="82"/>
      <c r="AJ94" s="82"/>
      <c r="AK94" s="82"/>
      <c r="AL94" s="8"/>
      <c r="AM94" s="6" t="s">
        <v>367</v>
      </c>
      <c r="AN94" s="7"/>
      <c r="AO94" s="7"/>
      <c r="AP94" s="7"/>
      <c r="AQ94" s="14" t="s">
        <v>181</v>
      </c>
      <c r="AR94" s="14" t="s">
        <v>366</v>
      </c>
      <c r="AS94" s="14" t="s">
        <v>181</v>
      </c>
      <c r="AT94" s="14" t="s">
        <v>366</v>
      </c>
      <c r="AU94" s="14" t="s">
        <v>181</v>
      </c>
      <c r="AV94" s="14" t="s">
        <v>366</v>
      </c>
      <c r="AW94" s="6"/>
      <c r="AX94" s="6"/>
      <c r="AY94" s="6"/>
      <c r="AZ94" s="6"/>
      <c r="BA94" s="6" t="e">
        <f t="shared" ca="1" si="15"/>
        <v>#REF!</v>
      </c>
      <c r="BB94" s="6"/>
      <c r="BC94" s="6"/>
      <c r="BD94" s="6"/>
      <c r="BE94" s="21" t="e">
        <f t="shared" ca="1" si="16"/>
        <v>#REF!</v>
      </c>
      <c r="BF94" s="6"/>
      <c r="BG94" s="7"/>
      <c r="BH94" s="7"/>
    </row>
    <row r="95" spans="1:66" s="4" customFormat="1" ht="12.75" customHeight="1" x14ac:dyDescent="0.25">
      <c r="A95" s="65">
        <f t="shared" si="11"/>
        <v>85</v>
      </c>
      <c r="B95" s="64"/>
      <c r="C95" s="32"/>
      <c r="D95" s="58"/>
      <c r="E95" s="57"/>
      <c r="F95" s="56"/>
      <c r="G95" s="55"/>
      <c r="H95" s="54"/>
      <c r="I95" s="56"/>
      <c r="J95" s="55"/>
      <c r="K95" s="54"/>
      <c r="L95" s="50"/>
      <c r="M95" s="51"/>
      <c r="N95" s="51"/>
      <c r="O95" s="53"/>
      <c r="P95" s="52"/>
      <c r="Q95" s="50"/>
      <c r="R95" s="51"/>
      <c r="S95" s="50"/>
      <c r="T95" s="49"/>
      <c r="U95" s="49"/>
      <c r="V95" s="49"/>
      <c r="W95" s="49"/>
      <c r="X95" s="48">
        <f t="shared" si="12"/>
        <v>0</v>
      </c>
      <c r="Z95" s="89"/>
      <c r="AA95" s="89"/>
      <c r="AB95" s="89"/>
      <c r="AC95" s="89"/>
      <c r="AD95" s="88"/>
      <c r="AE95" s="88"/>
      <c r="AF95" s="88"/>
      <c r="AG95" s="88"/>
      <c r="AH95" s="70"/>
      <c r="AI95" s="70"/>
      <c r="AJ95" s="70"/>
      <c r="AK95" s="70"/>
      <c r="AL95" s="8"/>
      <c r="AM95" s="6" t="s">
        <v>365</v>
      </c>
      <c r="AN95" s="7"/>
      <c r="AO95" s="7"/>
      <c r="AP95" s="7"/>
      <c r="AQ95" s="14" t="s">
        <v>181</v>
      </c>
      <c r="AR95" s="14" t="s">
        <v>364</v>
      </c>
      <c r="AS95" s="14" t="s">
        <v>181</v>
      </c>
      <c r="AT95" s="14" t="s">
        <v>364</v>
      </c>
      <c r="AU95" s="14" t="s">
        <v>181</v>
      </c>
      <c r="AV95" s="14" t="s">
        <v>364</v>
      </c>
      <c r="AW95" s="6"/>
      <c r="AX95" s="6"/>
      <c r="AY95" s="6"/>
      <c r="AZ95" s="6"/>
      <c r="BA95" s="6" t="e">
        <f t="shared" ca="1" si="15"/>
        <v>#REF!</v>
      </c>
      <c r="BB95" s="6"/>
      <c r="BC95" s="6"/>
      <c r="BD95" s="6"/>
      <c r="BE95" s="21" t="e">
        <f t="shared" ca="1" si="16"/>
        <v>#REF!</v>
      </c>
      <c r="BF95" s="6"/>
      <c r="BG95" s="7"/>
      <c r="BH95" s="7"/>
    </row>
    <row r="96" spans="1:66" s="4" customFormat="1" ht="12.75" customHeight="1" x14ac:dyDescent="0.25">
      <c r="A96" s="65">
        <f t="shared" si="11"/>
        <v>86</v>
      </c>
      <c r="B96" s="64"/>
      <c r="C96" s="32"/>
      <c r="D96" s="58"/>
      <c r="E96" s="57"/>
      <c r="F96" s="56"/>
      <c r="G96" s="55"/>
      <c r="H96" s="54"/>
      <c r="I96" s="56"/>
      <c r="J96" s="55"/>
      <c r="K96" s="54"/>
      <c r="L96" s="50"/>
      <c r="M96" s="51"/>
      <c r="N96" s="51"/>
      <c r="O96" s="53"/>
      <c r="P96" s="52"/>
      <c r="Q96" s="50"/>
      <c r="R96" s="51"/>
      <c r="S96" s="50"/>
      <c r="T96" s="49"/>
      <c r="U96" s="49"/>
      <c r="V96" s="49"/>
      <c r="W96" s="49"/>
      <c r="X96" s="48">
        <f t="shared" si="12"/>
        <v>0</v>
      </c>
      <c r="AD96" s="88"/>
      <c r="AE96" s="88"/>
      <c r="AF96" s="88"/>
      <c r="AG96" s="88"/>
      <c r="AH96" s="70"/>
      <c r="AI96" s="70"/>
      <c r="AJ96" s="70"/>
      <c r="AK96" s="70"/>
      <c r="AL96" s="8"/>
      <c r="AM96" s="6" t="s">
        <v>363</v>
      </c>
      <c r="AN96" s="7"/>
      <c r="AO96" s="7"/>
      <c r="AP96" s="7"/>
      <c r="AQ96" s="14" t="s">
        <v>181</v>
      </c>
      <c r="AR96" s="14" t="s">
        <v>362</v>
      </c>
      <c r="AS96" s="14" t="s">
        <v>181</v>
      </c>
      <c r="AT96" s="14" t="s">
        <v>362</v>
      </c>
      <c r="AU96" s="14" t="s">
        <v>181</v>
      </c>
      <c r="AV96" s="14" t="s">
        <v>362</v>
      </c>
      <c r="AW96" s="6"/>
      <c r="AX96" s="6"/>
      <c r="AY96" s="6"/>
      <c r="AZ96" s="6"/>
      <c r="BA96" s="6" t="e">
        <f t="shared" ca="1" si="15"/>
        <v>#REF!</v>
      </c>
      <c r="BB96" s="6"/>
      <c r="BC96" s="6"/>
      <c r="BD96" s="6"/>
      <c r="BE96" s="21" t="e">
        <f t="shared" ca="1" si="16"/>
        <v>#REF!</v>
      </c>
      <c r="BF96" s="7"/>
      <c r="BG96" s="7"/>
      <c r="BH96" s="7"/>
    </row>
    <row r="97" spans="1:60" s="4" customFormat="1" ht="12.75" customHeight="1" x14ac:dyDescent="0.25">
      <c r="A97" s="65">
        <f t="shared" si="11"/>
        <v>87</v>
      </c>
      <c r="B97" s="64"/>
      <c r="C97" s="32"/>
      <c r="D97" s="58"/>
      <c r="E97" s="57"/>
      <c r="F97" s="56"/>
      <c r="G97" s="55"/>
      <c r="H97" s="54"/>
      <c r="I97" s="56"/>
      <c r="J97" s="55"/>
      <c r="K97" s="54"/>
      <c r="L97" s="50"/>
      <c r="M97" s="51"/>
      <c r="N97" s="51"/>
      <c r="O97" s="53"/>
      <c r="P97" s="52"/>
      <c r="Q97" s="50"/>
      <c r="R97" s="51"/>
      <c r="S97" s="50"/>
      <c r="T97" s="49"/>
      <c r="U97" s="49"/>
      <c r="V97" s="49"/>
      <c r="W97" s="49"/>
      <c r="X97" s="48">
        <f t="shared" si="12"/>
        <v>0</v>
      </c>
      <c r="AD97" s="88"/>
      <c r="AE97" s="88"/>
      <c r="AF97" s="88"/>
      <c r="AG97" s="88"/>
      <c r="AH97" s="70"/>
      <c r="AI97" s="70"/>
      <c r="AJ97" s="70"/>
      <c r="AK97" s="70"/>
      <c r="AL97" s="8"/>
      <c r="AM97" s="6" t="s">
        <v>361</v>
      </c>
      <c r="AN97" s="7"/>
      <c r="AO97" s="7"/>
      <c r="AP97" s="7"/>
      <c r="AQ97" s="14" t="s">
        <v>181</v>
      </c>
      <c r="AR97" s="14" t="s">
        <v>360</v>
      </c>
      <c r="AS97" s="14" t="s">
        <v>181</v>
      </c>
      <c r="AT97" s="14" t="s">
        <v>360</v>
      </c>
      <c r="AU97" s="14" t="s">
        <v>181</v>
      </c>
      <c r="AV97" s="14" t="s">
        <v>360</v>
      </c>
      <c r="AW97" s="6"/>
      <c r="AX97" s="6"/>
      <c r="AY97" s="6"/>
      <c r="AZ97" s="6"/>
      <c r="BA97" s="6" t="e">
        <f t="shared" ca="1" si="15"/>
        <v>#REF!</v>
      </c>
      <c r="BB97" s="6"/>
      <c r="BC97" s="6"/>
      <c r="BD97" s="6"/>
      <c r="BE97" s="21" t="e">
        <f t="shared" ca="1" si="16"/>
        <v>#REF!</v>
      </c>
      <c r="BF97" s="7"/>
      <c r="BG97" s="7"/>
      <c r="BH97" s="7"/>
    </row>
    <row r="98" spans="1:60" s="4" customFormat="1" ht="12.75" customHeight="1" x14ac:dyDescent="0.25">
      <c r="A98" s="65">
        <f t="shared" si="11"/>
        <v>88</v>
      </c>
      <c r="B98" s="64"/>
      <c r="C98" s="32"/>
      <c r="D98" s="58"/>
      <c r="E98" s="57"/>
      <c r="F98" s="56"/>
      <c r="G98" s="55"/>
      <c r="H98" s="54"/>
      <c r="I98" s="56"/>
      <c r="J98" s="55"/>
      <c r="K98" s="54"/>
      <c r="L98" s="50"/>
      <c r="M98" s="51"/>
      <c r="N98" s="51"/>
      <c r="O98" s="53"/>
      <c r="P98" s="52"/>
      <c r="Q98" s="50"/>
      <c r="R98" s="51"/>
      <c r="S98" s="50"/>
      <c r="T98" s="49"/>
      <c r="U98" s="49"/>
      <c r="V98" s="49"/>
      <c r="W98" s="49"/>
      <c r="X98" s="48">
        <f t="shared" si="12"/>
        <v>0</v>
      </c>
      <c r="AD98" s="88"/>
      <c r="AE98" s="88"/>
      <c r="AF98" s="88"/>
      <c r="AG98" s="88"/>
      <c r="AH98" s="70"/>
      <c r="AI98" s="70"/>
      <c r="AJ98" s="70"/>
      <c r="AK98" s="70"/>
      <c r="AL98" s="8"/>
      <c r="AM98" s="6" t="s">
        <v>359</v>
      </c>
      <c r="AN98" s="6"/>
      <c r="AO98" s="6"/>
      <c r="AP98" s="6"/>
      <c r="AQ98" s="14" t="s">
        <v>181</v>
      </c>
      <c r="AR98" s="14" t="s">
        <v>358</v>
      </c>
      <c r="AS98" s="14" t="s">
        <v>181</v>
      </c>
      <c r="AT98" s="14" t="s">
        <v>358</v>
      </c>
      <c r="AU98" s="14" t="s">
        <v>181</v>
      </c>
      <c r="AV98" s="14" t="s">
        <v>358</v>
      </c>
      <c r="AW98" s="6"/>
      <c r="AX98" s="6"/>
      <c r="AY98" s="6"/>
      <c r="AZ98" s="6"/>
      <c r="BA98" s="6" t="e">
        <f t="shared" ca="1" si="15"/>
        <v>#REF!</v>
      </c>
      <c r="BB98" s="6"/>
      <c r="BC98" s="6"/>
      <c r="BD98" s="6"/>
      <c r="BE98" s="21" t="e">
        <f t="shared" ca="1" si="16"/>
        <v>#REF!</v>
      </c>
      <c r="BF98" s="7"/>
      <c r="BG98" s="7"/>
      <c r="BH98" s="7"/>
    </row>
    <row r="99" spans="1:60" s="4" customFormat="1" ht="12.75" customHeight="1" x14ac:dyDescent="0.25">
      <c r="A99" s="65">
        <f t="shared" si="11"/>
        <v>89</v>
      </c>
      <c r="B99" s="64"/>
      <c r="C99" s="32"/>
      <c r="D99" s="58"/>
      <c r="E99" s="57"/>
      <c r="F99" s="56"/>
      <c r="G99" s="55"/>
      <c r="H99" s="54"/>
      <c r="I99" s="56"/>
      <c r="J99" s="55"/>
      <c r="K99" s="54"/>
      <c r="L99" s="50"/>
      <c r="M99" s="51"/>
      <c r="N99" s="51"/>
      <c r="O99" s="53"/>
      <c r="P99" s="52"/>
      <c r="Q99" s="50"/>
      <c r="R99" s="51"/>
      <c r="S99" s="50"/>
      <c r="T99" s="49"/>
      <c r="U99" s="49"/>
      <c r="V99" s="49"/>
      <c r="W99" s="49"/>
      <c r="X99" s="48">
        <f t="shared" si="12"/>
        <v>0</v>
      </c>
      <c r="Z99" s="69" t="s">
        <v>357</v>
      </c>
      <c r="AA99" s="87"/>
      <c r="AB99" s="87"/>
      <c r="AC99" s="87"/>
      <c r="AD99" s="70"/>
      <c r="AE99" s="70"/>
      <c r="AF99" s="70"/>
      <c r="AG99" s="70"/>
      <c r="AH99" s="70"/>
      <c r="AI99" s="70"/>
      <c r="AJ99" s="70"/>
      <c r="AK99" s="70"/>
      <c r="AL99" s="8"/>
      <c r="AM99" s="6" t="s">
        <v>356</v>
      </c>
      <c r="AN99" s="6"/>
      <c r="AO99" s="6"/>
      <c r="AP99" s="6"/>
      <c r="AQ99" s="14" t="s">
        <v>181</v>
      </c>
      <c r="AR99" s="14" t="s">
        <v>355</v>
      </c>
      <c r="AS99" s="14" t="s">
        <v>181</v>
      </c>
      <c r="AT99" s="14" t="s">
        <v>355</v>
      </c>
      <c r="AU99" s="14" t="s">
        <v>181</v>
      </c>
      <c r="AV99" s="14" t="s">
        <v>355</v>
      </c>
      <c r="AW99" s="6"/>
      <c r="AX99" s="6"/>
      <c r="AY99" s="6"/>
      <c r="AZ99" s="6"/>
      <c r="BA99" s="6" t="e">
        <f t="shared" ca="1" si="15"/>
        <v>#REF!</v>
      </c>
      <c r="BB99" s="6"/>
      <c r="BC99" s="6"/>
      <c r="BD99" s="6"/>
      <c r="BE99" s="21" t="e">
        <f t="shared" ca="1" si="16"/>
        <v>#REF!</v>
      </c>
      <c r="BF99" s="7"/>
      <c r="BG99" s="7"/>
      <c r="BH99" s="7"/>
    </row>
    <row r="100" spans="1:60" s="4" customFormat="1" ht="12.75" customHeight="1" x14ac:dyDescent="0.25">
      <c r="A100" s="65">
        <f t="shared" si="11"/>
        <v>90</v>
      </c>
      <c r="B100" s="64"/>
      <c r="C100" s="32"/>
      <c r="D100" s="58"/>
      <c r="E100" s="57"/>
      <c r="F100" s="56"/>
      <c r="G100" s="55"/>
      <c r="H100" s="54"/>
      <c r="I100" s="56"/>
      <c r="J100" s="55"/>
      <c r="K100" s="54"/>
      <c r="L100" s="50"/>
      <c r="M100" s="51"/>
      <c r="N100" s="51"/>
      <c r="O100" s="53"/>
      <c r="P100" s="52"/>
      <c r="Q100" s="50"/>
      <c r="R100" s="51"/>
      <c r="S100" s="50"/>
      <c r="T100" s="49"/>
      <c r="U100" s="49"/>
      <c r="V100" s="49"/>
      <c r="W100" s="49"/>
      <c r="X100" s="48">
        <f t="shared" si="12"/>
        <v>0</v>
      </c>
      <c r="Z100" s="86"/>
      <c r="AA100" s="86"/>
      <c r="AD100" s="32" t="s">
        <v>354</v>
      </c>
      <c r="AF100" s="85" t="s">
        <v>353</v>
      </c>
      <c r="AG100" s="85" t="s">
        <v>352</v>
      </c>
      <c r="AH100" s="85" t="s">
        <v>351</v>
      </c>
      <c r="AI100" s="68"/>
      <c r="AJ100" s="68"/>
      <c r="AK100" s="68"/>
      <c r="AL100" s="8"/>
      <c r="AM100" s="6" t="s">
        <v>350</v>
      </c>
      <c r="AN100" s="6"/>
      <c r="AO100" s="6"/>
      <c r="AP100" s="6"/>
      <c r="AQ100" s="14" t="s">
        <v>181</v>
      </c>
      <c r="AR100" s="14" t="s">
        <v>349</v>
      </c>
      <c r="AS100" s="14" t="s">
        <v>181</v>
      </c>
      <c r="AT100" s="14" t="s">
        <v>349</v>
      </c>
      <c r="AU100" s="14" t="s">
        <v>181</v>
      </c>
      <c r="AV100" s="14" t="s">
        <v>349</v>
      </c>
      <c r="AW100" s="6"/>
      <c r="AX100" s="6"/>
      <c r="AY100" s="6"/>
      <c r="AZ100" s="6"/>
      <c r="BA100" s="6" t="e">
        <f t="shared" ca="1" si="15"/>
        <v>#REF!</v>
      </c>
      <c r="BB100" s="6"/>
      <c r="BC100" s="6"/>
      <c r="BD100" s="6"/>
      <c r="BE100" s="21" t="e">
        <f t="shared" ca="1" si="16"/>
        <v>#REF!</v>
      </c>
      <c r="BF100" s="7"/>
      <c r="BG100" s="7"/>
      <c r="BH100" s="7"/>
    </row>
    <row r="101" spans="1:60" s="4" customFormat="1" ht="12.75" customHeight="1" x14ac:dyDescent="0.25">
      <c r="A101" s="65">
        <f t="shared" si="11"/>
        <v>91</v>
      </c>
      <c r="B101" s="64"/>
      <c r="C101" s="32"/>
      <c r="D101" s="58"/>
      <c r="E101" s="57"/>
      <c r="F101" s="56"/>
      <c r="G101" s="55"/>
      <c r="H101" s="54"/>
      <c r="I101" s="56"/>
      <c r="J101" s="55"/>
      <c r="K101" s="54"/>
      <c r="L101" s="50"/>
      <c r="M101" s="51"/>
      <c r="N101" s="51"/>
      <c r="O101" s="53"/>
      <c r="P101" s="52"/>
      <c r="Q101" s="50"/>
      <c r="R101" s="51"/>
      <c r="S101" s="50"/>
      <c r="T101" s="49"/>
      <c r="U101" s="49"/>
      <c r="V101" s="49"/>
      <c r="W101" s="49"/>
      <c r="X101" s="48">
        <f t="shared" si="12"/>
        <v>0</v>
      </c>
      <c r="Z101" s="77" t="s">
        <v>348</v>
      </c>
      <c r="AA101" s="81"/>
      <c r="AB101" s="76"/>
      <c r="AC101" s="84"/>
      <c r="AD101" s="74" t="e">
        <f ca="1">AD102*AD103</f>
        <v>#REF!</v>
      </c>
      <c r="AF101" s="83"/>
      <c r="AG101" s="83"/>
      <c r="AH101" s="83"/>
      <c r="AI101" s="82"/>
      <c r="AJ101" s="82"/>
      <c r="AK101" s="82"/>
      <c r="AL101" s="8"/>
      <c r="AM101" s="6" t="s">
        <v>347</v>
      </c>
      <c r="AN101" s="6"/>
      <c r="AO101" s="6"/>
      <c r="AP101" s="6"/>
      <c r="AQ101" s="14" t="s">
        <v>181</v>
      </c>
      <c r="AR101" s="14" t="s">
        <v>346</v>
      </c>
      <c r="AS101" s="14" t="s">
        <v>181</v>
      </c>
      <c r="AT101" s="14" t="s">
        <v>346</v>
      </c>
      <c r="AU101" s="14" t="s">
        <v>181</v>
      </c>
      <c r="AV101" s="14" t="s">
        <v>346</v>
      </c>
      <c r="AW101" s="6"/>
      <c r="AX101" s="6"/>
      <c r="AY101" s="6"/>
      <c r="AZ101" s="6"/>
      <c r="BA101" s="6" t="e">
        <f t="shared" ca="1" si="15"/>
        <v>#REF!</v>
      </c>
      <c r="BB101" s="6"/>
      <c r="BC101" s="6"/>
      <c r="BD101" s="6"/>
      <c r="BE101" s="21" t="e">
        <f t="shared" ca="1" si="16"/>
        <v>#REF!</v>
      </c>
      <c r="BF101" s="7"/>
      <c r="BG101" s="7"/>
      <c r="BH101" s="7"/>
    </row>
    <row r="102" spans="1:60" s="4" customFormat="1" ht="12.75" customHeight="1" x14ac:dyDescent="0.25">
      <c r="A102" s="65">
        <f t="shared" si="11"/>
        <v>92</v>
      </c>
      <c r="B102" s="64"/>
      <c r="C102" s="32"/>
      <c r="D102" s="58"/>
      <c r="E102" s="57"/>
      <c r="F102" s="56"/>
      <c r="G102" s="55"/>
      <c r="H102" s="54"/>
      <c r="I102" s="56"/>
      <c r="J102" s="55"/>
      <c r="K102" s="54"/>
      <c r="L102" s="50"/>
      <c r="M102" s="51"/>
      <c r="N102" s="51"/>
      <c r="O102" s="53"/>
      <c r="P102" s="52"/>
      <c r="Q102" s="50"/>
      <c r="R102" s="51"/>
      <c r="S102" s="50"/>
      <c r="T102" s="49"/>
      <c r="U102" s="49"/>
      <c r="V102" s="49"/>
      <c r="W102" s="49"/>
      <c r="X102" s="48">
        <f t="shared" si="12"/>
        <v>0</v>
      </c>
      <c r="Z102" s="77"/>
      <c r="AA102" s="75" t="s">
        <v>35</v>
      </c>
      <c r="AB102" s="76"/>
      <c r="AC102" s="75"/>
      <c r="AD102" s="78" t="e">
        <f ca="1">BE231</f>
        <v>#REF!</v>
      </c>
      <c r="AF102" s="73" t="s">
        <v>345</v>
      </c>
      <c r="AG102" s="80" t="s">
        <v>344</v>
      </c>
      <c r="AH102" s="71" t="s">
        <v>343</v>
      </c>
      <c r="AI102" s="82"/>
      <c r="AJ102" s="82"/>
      <c r="AK102" s="82"/>
      <c r="AL102" s="8"/>
      <c r="AM102" s="6" t="s">
        <v>342</v>
      </c>
      <c r="AN102" s="6"/>
      <c r="AO102" s="6"/>
      <c r="AP102" s="6"/>
      <c r="AQ102" s="14" t="s">
        <v>181</v>
      </c>
      <c r="AR102" s="14" t="s">
        <v>341</v>
      </c>
      <c r="AS102" s="14" t="s">
        <v>181</v>
      </c>
      <c r="AT102" s="14" t="s">
        <v>341</v>
      </c>
      <c r="AU102" s="14" t="s">
        <v>181</v>
      </c>
      <c r="AV102" s="14" t="s">
        <v>341</v>
      </c>
      <c r="AW102" s="6"/>
      <c r="AX102" s="6"/>
      <c r="AY102" s="6"/>
      <c r="AZ102" s="6"/>
      <c r="BA102" s="6" t="e">
        <f t="shared" ca="1" si="15"/>
        <v>#REF!</v>
      </c>
      <c r="BB102" s="6"/>
      <c r="BC102" s="6"/>
      <c r="BD102" s="6"/>
      <c r="BE102" s="21" t="e">
        <f t="shared" ca="1" si="16"/>
        <v>#REF!</v>
      </c>
      <c r="BF102" s="7"/>
      <c r="BG102" s="7"/>
      <c r="BH102" s="7"/>
    </row>
    <row r="103" spans="1:60" s="4" customFormat="1" ht="12.75" customHeight="1" x14ac:dyDescent="0.25">
      <c r="A103" s="65">
        <f t="shared" si="11"/>
        <v>93</v>
      </c>
      <c r="B103" s="64"/>
      <c r="C103" s="32"/>
      <c r="D103" s="58"/>
      <c r="E103" s="57"/>
      <c r="F103" s="56"/>
      <c r="G103" s="55"/>
      <c r="H103" s="54"/>
      <c r="I103" s="56"/>
      <c r="J103" s="55"/>
      <c r="K103" s="54"/>
      <c r="L103" s="50"/>
      <c r="M103" s="51"/>
      <c r="N103" s="51"/>
      <c r="O103" s="53"/>
      <c r="P103" s="52"/>
      <c r="Q103" s="50"/>
      <c r="R103" s="51"/>
      <c r="S103" s="50"/>
      <c r="T103" s="49"/>
      <c r="U103" s="49"/>
      <c r="V103" s="49"/>
      <c r="W103" s="49"/>
      <c r="X103" s="48">
        <f t="shared" si="12"/>
        <v>0</v>
      </c>
      <c r="Z103" s="77"/>
      <c r="AA103" s="75" t="s">
        <v>340</v>
      </c>
      <c r="AB103" s="76"/>
      <c r="AC103" s="81"/>
      <c r="AD103" s="74" t="e">
        <f ca="1">1/BE229</f>
        <v>#REF!</v>
      </c>
      <c r="AF103" s="73" t="s">
        <v>339</v>
      </c>
      <c r="AG103" s="80" t="s">
        <v>338</v>
      </c>
      <c r="AH103" s="71" t="s">
        <v>337</v>
      </c>
      <c r="AI103" s="70"/>
      <c r="AJ103" s="70"/>
      <c r="AK103" s="70"/>
      <c r="AL103" s="8"/>
      <c r="AM103" s="6" t="s">
        <v>336</v>
      </c>
      <c r="AN103" s="6"/>
      <c r="AO103" s="6"/>
      <c r="AP103" s="6"/>
      <c r="AQ103" s="14" t="s">
        <v>181</v>
      </c>
      <c r="AR103" s="14" t="s">
        <v>335</v>
      </c>
      <c r="AS103" s="14" t="s">
        <v>181</v>
      </c>
      <c r="AT103" s="14" t="s">
        <v>335</v>
      </c>
      <c r="AU103" s="14" t="s">
        <v>181</v>
      </c>
      <c r="AV103" s="14" t="s">
        <v>335</v>
      </c>
      <c r="AW103" s="6"/>
      <c r="AX103" s="6"/>
      <c r="AY103" s="6"/>
      <c r="AZ103" s="6"/>
      <c r="BA103" s="6" t="e">
        <f t="shared" ca="1" si="15"/>
        <v>#REF!</v>
      </c>
      <c r="BB103" s="6"/>
      <c r="BC103" s="6"/>
      <c r="BD103" s="6"/>
      <c r="BE103" s="21" t="e">
        <f t="shared" ca="1" si="16"/>
        <v>#REF!</v>
      </c>
      <c r="BF103" s="7"/>
      <c r="BG103" s="7"/>
      <c r="BH103" s="7"/>
    </row>
    <row r="104" spans="1:60" s="4" customFormat="1" ht="12.75" customHeight="1" x14ac:dyDescent="0.25">
      <c r="A104" s="65">
        <f t="shared" si="11"/>
        <v>94</v>
      </c>
      <c r="B104" s="64"/>
      <c r="C104" s="32"/>
      <c r="D104" s="58"/>
      <c r="E104" s="57"/>
      <c r="F104" s="56"/>
      <c r="G104" s="55"/>
      <c r="H104" s="54"/>
      <c r="I104" s="56"/>
      <c r="J104" s="55"/>
      <c r="K104" s="54"/>
      <c r="L104" s="50"/>
      <c r="M104" s="51"/>
      <c r="N104" s="51"/>
      <c r="O104" s="53"/>
      <c r="P104" s="52"/>
      <c r="Q104" s="50"/>
      <c r="R104" s="51"/>
      <c r="S104" s="50"/>
      <c r="T104" s="49"/>
      <c r="U104" s="49"/>
      <c r="V104" s="49"/>
      <c r="W104" s="49"/>
      <c r="X104" s="48">
        <f t="shared" si="12"/>
        <v>0</v>
      </c>
      <c r="Z104" s="77" t="s">
        <v>334</v>
      </c>
      <c r="AA104" s="75"/>
      <c r="AB104" s="76"/>
      <c r="AC104" s="76"/>
      <c r="AD104" s="74" t="e">
        <f ca="1">AD105*AD106</f>
        <v>#REF!</v>
      </c>
      <c r="AF104" s="73"/>
      <c r="AG104" s="72"/>
      <c r="AH104" s="71"/>
      <c r="AI104" s="70"/>
      <c r="AJ104" s="70"/>
      <c r="AK104" s="70"/>
      <c r="AL104" s="8"/>
      <c r="AM104" s="6" t="s">
        <v>333</v>
      </c>
      <c r="AN104" s="6"/>
      <c r="AO104" s="6"/>
      <c r="AP104" s="6"/>
      <c r="AQ104" s="14" t="s">
        <v>181</v>
      </c>
      <c r="AR104" s="14" t="s">
        <v>332</v>
      </c>
      <c r="AS104" s="14" t="s">
        <v>181</v>
      </c>
      <c r="AT104" s="14" t="s">
        <v>332</v>
      </c>
      <c r="AU104" s="14" t="s">
        <v>181</v>
      </c>
      <c r="AV104" s="14" t="s">
        <v>332</v>
      </c>
      <c r="AW104" s="6"/>
      <c r="AX104" s="6"/>
      <c r="AY104" s="6"/>
      <c r="AZ104" s="6"/>
      <c r="BA104" s="6" t="e">
        <f t="shared" ca="1" si="15"/>
        <v>#REF!</v>
      </c>
      <c r="BB104" s="6"/>
      <c r="BC104" s="6"/>
      <c r="BD104" s="6"/>
      <c r="BE104" s="21" t="e">
        <f t="shared" ca="1" si="16"/>
        <v>#REF!</v>
      </c>
      <c r="BF104" s="7"/>
      <c r="BG104" s="7"/>
      <c r="BH104" s="7"/>
    </row>
    <row r="105" spans="1:60" s="4" customFormat="1" ht="12.75" customHeight="1" x14ac:dyDescent="0.25">
      <c r="A105" s="65">
        <f t="shared" si="11"/>
        <v>95</v>
      </c>
      <c r="B105" s="64"/>
      <c r="C105" s="32"/>
      <c r="D105" s="58"/>
      <c r="E105" s="57"/>
      <c r="F105" s="56"/>
      <c r="G105" s="55"/>
      <c r="H105" s="54"/>
      <c r="I105" s="56"/>
      <c r="J105" s="55"/>
      <c r="K105" s="54"/>
      <c r="L105" s="50"/>
      <c r="M105" s="51"/>
      <c r="N105" s="51"/>
      <c r="O105" s="53"/>
      <c r="P105" s="52"/>
      <c r="Q105" s="50"/>
      <c r="R105" s="51"/>
      <c r="S105" s="50"/>
      <c r="T105" s="49"/>
      <c r="U105" s="49"/>
      <c r="V105" s="49"/>
      <c r="W105" s="49"/>
      <c r="X105" s="48">
        <f t="shared" si="12"/>
        <v>0</v>
      </c>
      <c r="Z105" s="77"/>
      <c r="AA105" s="75" t="s">
        <v>32</v>
      </c>
      <c r="AB105" s="76"/>
      <c r="AC105" s="79"/>
      <c r="AD105" s="78" t="e">
        <f ca="1">IF(BE232&gt;0,BE232,BE231)</f>
        <v>#REF!</v>
      </c>
      <c r="AF105" s="73" t="str">
        <f>AF102</f>
        <v>&gt;3</v>
      </c>
      <c r="AG105" s="72" t="str">
        <f>AG102</f>
        <v>2 - 3</v>
      </c>
      <c r="AH105" s="71" t="str">
        <f>AH102</f>
        <v>&lt;2</v>
      </c>
      <c r="AI105" s="70"/>
      <c r="AJ105" s="70"/>
      <c r="AK105" s="70"/>
      <c r="AL105" s="8"/>
      <c r="AM105" s="6" t="s">
        <v>331</v>
      </c>
      <c r="AN105" s="6"/>
      <c r="AO105" s="6"/>
      <c r="AP105" s="6"/>
      <c r="AQ105" s="14" t="s">
        <v>181</v>
      </c>
      <c r="AR105" s="14" t="s">
        <v>330</v>
      </c>
      <c r="AS105" s="14" t="s">
        <v>181</v>
      </c>
      <c r="AT105" s="14" t="s">
        <v>330</v>
      </c>
      <c r="AU105" s="14" t="s">
        <v>181</v>
      </c>
      <c r="AV105" s="14" t="s">
        <v>330</v>
      </c>
      <c r="AW105" s="6"/>
      <c r="AX105" s="6"/>
      <c r="AY105" s="6"/>
      <c r="AZ105" s="6"/>
      <c r="BA105" s="6" t="e">
        <f t="shared" ca="1" si="15"/>
        <v>#REF!</v>
      </c>
      <c r="BB105" s="6"/>
      <c r="BC105" s="6"/>
      <c r="BD105" s="6"/>
      <c r="BE105" s="21" t="e">
        <f t="shared" ca="1" si="16"/>
        <v>#REF!</v>
      </c>
      <c r="BF105" s="7"/>
      <c r="BG105" s="7"/>
      <c r="BH105" s="7"/>
    </row>
    <row r="106" spans="1:60" s="4" customFormat="1" ht="12.75" customHeight="1" x14ac:dyDescent="0.25">
      <c r="A106" s="65">
        <f t="shared" si="11"/>
        <v>96</v>
      </c>
      <c r="B106" s="64"/>
      <c r="C106" s="32"/>
      <c r="D106" s="58"/>
      <c r="E106" s="57"/>
      <c r="F106" s="56"/>
      <c r="G106" s="55"/>
      <c r="H106" s="54"/>
      <c r="I106" s="56"/>
      <c r="J106" s="55"/>
      <c r="K106" s="54"/>
      <c r="L106" s="50"/>
      <c r="M106" s="51"/>
      <c r="N106" s="51"/>
      <c r="O106" s="53"/>
      <c r="P106" s="52"/>
      <c r="Q106" s="50"/>
      <c r="R106" s="51"/>
      <c r="S106" s="50"/>
      <c r="T106" s="49"/>
      <c r="U106" s="49"/>
      <c r="V106" s="49"/>
      <c r="W106" s="49"/>
      <c r="X106" s="48">
        <f t="shared" si="12"/>
        <v>0</v>
      </c>
      <c r="Z106" s="77"/>
      <c r="AA106" s="75" t="s">
        <v>329</v>
      </c>
      <c r="AB106" s="76"/>
      <c r="AC106" s="75"/>
      <c r="AD106" s="74" t="e">
        <f ca="1">1/BE230</f>
        <v>#REF!</v>
      </c>
      <c r="AF106" s="73" t="s">
        <v>328</v>
      </c>
      <c r="AG106" s="72" t="s">
        <v>327</v>
      </c>
      <c r="AH106" s="71" t="s">
        <v>326</v>
      </c>
      <c r="AI106" s="70"/>
      <c r="AJ106" s="70"/>
      <c r="AK106" s="70"/>
      <c r="AL106" s="8"/>
      <c r="AM106" s="6" t="s">
        <v>325</v>
      </c>
      <c r="AN106" s="7"/>
      <c r="AO106" s="7"/>
      <c r="AP106" s="7"/>
      <c r="AQ106" s="14" t="s">
        <v>181</v>
      </c>
      <c r="AR106" s="14" t="s">
        <v>324</v>
      </c>
      <c r="AS106" s="14" t="s">
        <v>181</v>
      </c>
      <c r="AT106" s="14" t="s">
        <v>324</v>
      </c>
      <c r="AU106" s="14" t="s">
        <v>181</v>
      </c>
      <c r="AV106" s="14" t="s">
        <v>324</v>
      </c>
      <c r="AW106" s="6"/>
      <c r="AX106" s="6"/>
      <c r="AY106" s="6"/>
      <c r="AZ106" s="6"/>
      <c r="BA106" s="6" t="e">
        <f t="shared" ca="1" si="15"/>
        <v>#REF!</v>
      </c>
      <c r="BB106" s="6"/>
      <c r="BC106" s="6"/>
      <c r="BD106" s="6"/>
      <c r="BE106" s="21" t="e">
        <f t="shared" ca="1" si="16"/>
        <v>#REF!</v>
      </c>
      <c r="BF106" s="7"/>
      <c r="BG106" s="7"/>
      <c r="BH106" s="7"/>
    </row>
    <row r="107" spans="1:60" s="4" customFormat="1" ht="12.75" customHeight="1" x14ac:dyDescent="0.25">
      <c r="A107" s="65">
        <f t="shared" ref="A107:A119" si="17">$A106+1</f>
        <v>97</v>
      </c>
      <c r="B107" s="64"/>
      <c r="C107" s="32"/>
      <c r="D107" s="58"/>
      <c r="E107" s="57"/>
      <c r="F107" s="56"/>
      <c r="G107" s="55"/>
      <c r="H107" s="54"/>
      <c r="I107" s="56"/>
      <c r="J107" s="55"/>
      <c r="K107" s="54"/>
      <c r="L107" s="50"/>
      <c r="M107" s="51"/>
      <c r="N107" s="51"/>
      <c r="O107" s="53"/>
      <c r="P107" s="52"/>
      <c r="Q107" s="50"/>
      <c r="R107" s="51"/>
      <c r="S107" s="50"/>
      <c r="T107" s="49"/>
      <c r="U107" s="49"/>
      <c r="V107" s="49"/>
      <c r="W107" s="49"/>
      <c r="X107" s="48">
        <f t="shared" ref="X107:X119" si="18">M107-M106</f>
        <v>0</v>
      </c>
      <c r="AJ107" s="70"/>
      <c r="AK107" s="70"/>
      <c r="AL107" s="8"/>
      <c r="AM107" s="6" t="s">
        <v>323</v>
      </c>
      <c r="AN107" s="7"/>
      <c r="AO107" s="7"/>
      <c r="AP107" s="7"/>
      <c r="AQ107" s="14" t="s">
        <v>181</v>
      </c>
      <c r="AR107" s="14" t="s">
        <v>305</v>
      </c>
      <c r="AS107" s="14" t="s">
        <v>181</v>
      </c>
      <c r="AT107" s="14" t="s">
        <v>305</v>
      </c>
      <c r="AU107" s="14" t="s">
        <v>181</v>
      </c>
      <c r="AV107" s="14" t="s">
        <v>305</v>
      </c>
      <c r="AW107" s="6"/>
      <c r="AX107" s="6"/>
      <c r="AY107" s="6"/>
      <c r="AZ107" s="6"/>
      <c r="BA107" s="6" t="e">
        <f t="shared" ca="1" si="15"/>
        <v>#REF!</v>
      </c>
      <c r="BB107" s="6"/>
      <c r="BC107" s="6"/>
      <c r="BD107" s="6"/>
      <c r="BE107" s="21" t="e">
        <f t="shared" ca="1" si="16"/>
        <v>#REF!</v>
      </c>
      <c r="BF107" s="7"/>
      <c r="BG107" s="7"/>
      <c r="BH107" s="7"/>
    </row>
    <row r="108" spans="1:60" s="4" customFormat="1" ht="12.75" customHeight="1" x14ac:dyDescent="0.25">
      <c r="A108" s="65">
        <f t="shared" si="17"/>
        <v>98</v>
      </c>
      <c r="B108" s="64"/>
      <c r="C108" s="32"/>
      <c r="D108" s="58"/>
      <c r="E108" s="57"/>
      <c r="F108" s="56"/>
      <c r="G108" s="55"/>
      <c r="H108" s="54"/>
      <c r="I108" s="56"/>
      <c r="J108" s="55"/>
      <c r="K108" s="54"/>
      <c r="L108" s="50"/>
      <c r="M108" s="51"/>
      <c r="N108" s="51"/>
      <c r="O108" s="53"/>
      <c r="P108" s="52"/>
      <c r="Q108" s="50"/>
      <c r="R108" s="51"/>
      <c r="S108" s="50"/>
      <c r="T108" s="49"/>
      <c r="U108" s="49"/>
      <c r="V108" s="49"/>
      <c r="W108" s="49"/>
      <c r="X108" s="48">
        <f t="shared" si="18"/>
        <v>0</v>
      </c>
      <c r="Z108" s="69" t="s">
        <v>322</v>
      </c>
      <c r="AJ108" s="68"/>
      <c r="AK108" s="68"/>
      <c r="AL108" s="8"/>
      <c r="AM108" s="6" t="s">
        <v>321</v>
      </c>
      <c r="AN108" s="7"/>
      <c r="AO108" s="7"/>
      <c r="AP108" s="7"/>
      <c r="AQ108" s="14" t="s">
        <v>181</v>
      </c>
      <c r="AR108" s="14" t="s">
        <v>320</v>
      </c>
      <c r="AS108" s="14" t="s">
        <v>181</v>
      </c>
      <c r="AT108" s="14" t="s">
        <v>320</v>
      </c>
      <c r="AU108" s="14" t="s">
        <v>181</v>
      </c>
      <c r="AV108" s="14" t="s">
        <v>320</v>
      </c>
      <c r="AW108" s="6"/>
      <c r="AX108" s="6"/>
      <c r="AY108" s="6"/>
      <c r="AZ108" s="6"/>
      <c r="BA108" s="6" t="e">
        <f t="shared" ca="1" si="15"/>
        <v>#REF!</v>
      </c>
      <c r="BB108" s="6"/>
      <c r="BC108" s="6"/>
      <c r="BD108" s="6"/>
      <c r="BE108" s="21" t="e">
        <f t="shared" ca="1" si="16"/>
        <v>#REF!</v>
      </c>
      <c r="BF108" s="7"/>
      <c r="BG108" s="7"/>
      <c r="BH108" s="7"/>
    </row>
    <row r="109" spans="1:60" s="4" customFormat="1" ht="12.75" customHeight="1" x14ac:dyDescent="0.25">
      <c r="A109" s="65">
        <f t="shared" si="17"/>
        <v>99</v>
      </c>
      <c r="B109" s="64"/>
      <c r="C109" s="32"/>
      <c r="D109" s="58"/>
      <c r="E109" s="57"/>
      <c r="F109" s="56"/>
      <c r="G109" s="55"/>
      <c r="H109" s="54"/>
      <c r="I109" s="56"/>
      <c r="J109" s="55"/>
      <c r="K109" s="54"/>
      <c r="L109" s="50"/>
      <c r="M109" s="51"/>
      <c r="N109" s="51"/>
      <c r="O109" s="53"/>
      <c r="P109" s="52"/>
      <c r="Q109" s="50"/>
      <c r="R109" s="51"/>
      <c r="S109" s="50"/>
      <c r="T109" s="49"/>
      <c r="U109" s="49"/>
      <c r="V109" s="49"/>
      <c r="W109" s="49"/>
      <c r="X109" s="48">
        <f t="shared" si="18"/>
        <v>0</v>
      </c>
      <c r="AJ109" s="68"/>
      <c r="AK109" s="68"/>
      <c r="AL109" s="8"/>
      <c r="AM109" s="6" t="s">
        <v>319</v>
      </c>
      <c r="AN109" s="7"/>
      <c r="AO109" s="7"/>
      <c r="AP109" s="7"/>
      <c r="AQ109" s="14" t="s">
        <v>181</v>
      </c>
      <c r="AR109" s="14" t="s">
        <v>310</v>
      </c>
      <c r="AS109" s="14" t="s">
        <v>181</v>
      </c>
      <c r="AT109" s="14" t="s">
        <v>310</v>
      </c>
      <c r="AU109" s="14" t="s">
        <v>181</v>
      </c>
      <c r="AV109" s="14" t="s">
        <v>310</v>
      </c>
      <c r="AW109" s="6"/>
      <c r="AX109" s="6"/>
      <c r="AY109" s="6"/>
      <c r="AZ109" s="6"/>
      <c r="BA109" s="6" t="e">
        <f t="shared" ca="1" si="15"/>
        <v>#REF!</v>
      </c>
      <c r="BB109" s="6"/>
      <c r="BC109" s="6"/>
      <c r="BD109" s="6"/>
      <c r="BE109" s="21" t="e">
        <f t="shared" ca="1" si="16"/>
        <v>#REF!</v>
      </c>
      <c r="BF109" s="7"/>
      <c r="BG109" s="7"/>
      <c r="BH109" s="7"/>
    </row>
    <row r="110" spans="1:60" s="4" customFormat="1" ht="12.75" customHeight="1" x14ac:dyDescent="0.25">
      <c r="A110" s="65">
        <f t="shared" si="17"/>
        <v>100</v>
      </c>
      <c r="B110" s="64"/>
      <c r="C110" s="32"/>
      <c r="D110" s="58"/>
      <c r="E110" s="57"/>
      <c r="F110" s="56"/>
      <c r="G110" s="55"/>
      <c r="H110" s="54"/>
      <c r="I110" s="56"/>
      <c r="J110" s="55"/>
      <c r="K110" s="54"/>
      <c r="L110" s="50"/>
      <c r="M110" s="51"/>
      <c r="N110" s="51"/>
      <c r="O110" s="53"/>
      <c r="P110" s="52"/>
      <c r="Q110" s="50"/>
      <c r="R110" s="51"/>
      <c r="S110" s="50"/>
      <c r="T110" s="49"/>
      <c r="U110" s="49"/>
      <c r="V110" s="49"/>
      <c r="W110" s="49"/>
      <c r="X110" s="48">
        <f t="shared" si="18"/>
        <v>0</v>
      </c>
      <c r="Z110" s="32"/>
      <c r="AJ110" s="68"/>
      <c r="AK110" s="68"/>
      <c r="AL110" s="8"/>
      <c r="AM110" s="6"/>
      <c r="AN110" s="6"/>
      <c r="AO110" s="6"/>
      <c r="AP110" s="6"/>
      <c r="AQ110" s="6"/>
      <c r="AR110" s="6"/>
      <c r="AS110" s="6"/>
      <c r="AT110" s="6"/>
      <c r="AU110" s="6"/>
      <c r="AV110" s="6"/>
      <c r="AW110" s="6"/>
      <c r="AX110" s="6"/>
      <c r="AY110" s="6"/>
      <c r="AZ110" s="6"/>
      <c r="BA110" s="6"/>
      <c r="BB110" s="6"/>
      <c r="BC110" s="6"/>
      <c r="BD110" s="6"/>
      <c r="BE110" s="6"/>
      <c r="BF110" s="7"/>
      <c r="BG110" s="7"/>
      <c r="BH110" s="7"/>
    </row>
    <row r="111" spans="1:60" s="4" customFormat="1" ht="12.75" customHeight="1" x14ac:dyDescent="0.25">
      <c r="A111" s="65">
        <f t="shared" si="17"/>
        <v>101</v>
      </c>
      <c r="B111" s="64"/>
      <c r="C111" s="32"/>
      <c r="D111" s="58"/>
      <c r="E111" s="57"/>
      <c r="F111" s="56"/>
      <c r="G111" s="55"/>
      <c r="H111" s="54"/>
      <c r="I111" s="56"/>
      <c r="J111" s="55"/>
      <c r="K111" s="54"/>
      <c r="L111" s="50"/>
      <c r="M111" s="51"/>
      <c r="N111" s="51"/>
      <c r="O111" s="53"/>
      <c r="P111" s="52"/>
      <c r="Q111" s="50"/>
      <c r="R111" s="51"/>
      <c r="S111" s="50"/>
      <c r="T111" s="49"/>
      <c r="U111" s="49"/>
      <c r="V111" s="49"/>
      <c r="W111" s="49"/>
      <c r="X111" s="48">
        <f t="shared" si="18"/>
        <v>0</v>
      </c>
      <c r="AJ111" s="68"/>
      <c r="AK111" s="68"/>
      <c r="AL111" s="8"/>
      <c r="AM111" s="6" t="s">
        <v>318</v>
      </c>
      <c r="AN111" s="7"/>
      <c r="AO111" s="7"/>
      <c r="AP111" s="7"/>
      <c r="AQ111" s="7"/>
      <c r="AR111" s="7"/>
      <c r="AS111" s="7"/>
      <c r="AT111" s="7"/>
      <c r="AU111" s="7"/>
      <c r="AV111" s="7"/>
      <c r="AW111" s="7"/>
      <c r="AX111" s="7"/>
      <c r="AY111" s="7"/>
      <c r="AZ111" s="7"/>
      <c r="BA111" s="7"/>
      <c r="BB111" s="7"/>
      <c r="BC111" s="7"/>
      <c r="BD111" s="7"/>
      <c r="BE111" s="7"/>
      <c r="BF111" s="7"/>
      <c r="BG111" s="7"/>
      <c r="BH111" s="7"/>
    </row>
    <row r="112" spans="1:60" s="4" customFormat="1" ht="12.75" customHeight="1" x14ac:dyDescent="0.25">
      <c r="A112" s="65">
        <f t="shared" si="17"/>
        <v>102</v>
      </c>
      <c r="B112" s="64"/>
      <c r="C112" s="32"/>
      <c r="D112" s="58"/>
      <c r="E112" s="57"/>
      <c r="F112" s="56"/>
      <c r="G112" s="55"/>
      <c r="H112" s="54"/>
      <c r="I112" s="56"/>
      <c r="J112" s="55"/>
      <c r="K112" s="54"/>
      <c r="L112" s="50"/>
      <c r="M112" s="51"/>
      <c r="N112" s="51"/>
      <c r="O112" s="53"/>
      <c r="P112" s="52"/>
      <c r="Q112" s="50"/>
      <c r="R112" s="51"/>
      <c r="S112" s="50"/>
      <c r="T112" s="49"/>
      <c r="U112" s="49"/>
      <c r="V112" s="49"/>
      <c r="W112" s="49"/>
      <c r="X112" s="48">
        <f t="shared" si="18"/>
        <v>0</v>
      </c>
      <c r="AJ112" s="67"/>
      <c r="AK112" s="67"/>
      <c r="AL112" s="8"/>
      <c r="AM112" s="6" t="s">
        <v>317</v>
      </c>
      <c r="AN112" s="6"/>
      <c r="AO112" s="6"/>
      <c r="AP112" s="6"/>
      <c r="AQ112" s="14" t="s">
        <v>298</v>
      </c>
      <c r="AR112" s="14" t="s">
        <v>316</v>
      </c>
      <c r="AS112" s="14" t="s">
        <v>298</v>
      </c>
      <c r="AT112" s="14" t="s">
        <v>316</v>
      </c>
      <c r="AU112" s="14" t="s">
        <v>298</v>
      </c>
      <c r="AV112" s="14" t="s">
        <v>315</v>
      </c>
      <c r="AW112" s="6"/>
      <c r="AX112" s="6"/>
      <c r="AY112" s="6"/>
      <c r="AZ112" s="6"/>
      <c r="BA112" s="6" t="e">
        <f t="shared" ref="BA112:BA118" ca="1" si="19">IF($AR$21="","'","'["&amp;$AR$21&amp;"]")&amp;(OFFSET($AQ112,0,$AT$23))&amp;"'!"&amp;OFFSET($AR112,0,$AT$23)</f>
        <v>#REF!</v>
      </c>
      <c r="BB112" s="6"/>
      <c r="BC112" s="6"/>
      <c r="BD112" s="6"/>
      <c r="BE112" s="21" t="e">
        <f t="shared" ref="BE112:BE118" ca="1" si="20">IF(INDIRECT(BA112)="",0,INDIRECT(BA112))</f>
        <v>#REF!</v>
      </c>
      <c r="BF112" s="7"/>
      <c r="BG112" s="7"/>
      <c r="BH112" s="7"/>
    </row>
    <row r="113" spans="1:72" s="4" customFormat="1" ht="12.75" customHeight="1" x14ac:dyDescent="0.25">
      <c r="A113" s="65">
        <f t="shared" si="17"/>
        <v>103</v>
      </c>
      <c r="B113" s="64"/>
      <c r="C113" s="32"/>
      <c r="D113" s="58"/>
      <c r="E113" s="57"/>
      <c r="F113" s="56"/>
      <c r="G113" s="55"/>
      <c r="H113" s="54"/>
      <c r="I113" s="56"/>
      <c r="J113" s="55"/>
      <c r="K113" s="54"/>
      <c r="L113" s="50"/>
      <c r="M113" s="51"/>
      <c r="N113" s="51"/>
      <c r="O113" s="53"/>
      <c r="P113" s="52"/>
      <c r="Q113" s="50"/>
      <c r="R113" s="51"/>
      <c r="S113" s="50"/>
      <c r="T113" s="49"/>
      <c r="U113" s="49"/>
      <c r="V113" s="49"/>
      <c r="W113" s="49"/>
      <c r="X113" s="48">
        <f t="shared" si="18"/>
        <v>0</v>
      </c>
      <c r="AJ113" s="66"/>
      <c r="AK113" s="66"/>
      <c r="AL113" s="8"/>
      <c r="AM113" s="6" t="s">
        <v>314</v>
      </c>
      <c r="AN113" s="6"/>
      <c r="AO113" s="6"/>
      <c r="AP113" s="6"/>
      <c r="AQ113" s="14" t="s">
        <v>298</v>
      </c>
      <c r="AR113" s="14" t="s">
        <v>313</v>
      </c>
      <c r="AS113" s="14" t="s">
        <v>298</v>
      </c>
      <c r="AT113" s="14" t="s">
        <v>313</v>
      </c>
      <c r="AU113" s="14" t="s">
        <v>298</v>
      </c>
      <c r="AV113" s="14" t="s">
        <v>313</v>
      </c>
      <c r="AW113" s="6"/>
      <c r="AX113" s="6"/>
      <c r="AY113" s="6"/>
      <c r="AZ113" s="6"/>
      <c r="BA113" s="6" t="e">
        <f t="shared" ca="1" si="19"/>
        <v>#REF!</v>
      </c>
      <c r="BB113" s="6"/>
      <c r="BC113" s="6"/>
      <c r="BD113" s="6"/>
      <c r="BE113" s="21" t="e">
        <f t="shared" ca="1" si="20"/>
        <v>#REF!</v>
      </c>
      <c r="BF113" s="7"/>
      <c r="BG113" s="7"/>
      <c r="BH113" s="7"/>
    </row>
    <row r="114" spans="1:72" s="4" customFormat="1" ht="12.75" customHeight="1" x14ac:dyDescent="0.25">
      <c r="A114" s="65">
        <f t="shared" si="17"/>
        <v>104</v>
      </c>
      <c r="B114" s="64"/>
      <c r="C114" s="32"/>
      <c r="D114" s="58"/>
      <c r="E114" s="57"/>
      <c r="F114" s="56"/>
      <c r="G114" s="55"/>
      <c r="H114" s="54"/>
      <c r="I114" s="56"/>
      <c r="J114" s="55"/>
      <c r="K114" s="54"/>
      <c r="L114" s="50"/>
      <c r="M114" s="51"/>
      <c r="N114" s="51"/>
      <c r="O114" s="53"/>
      <c r="P114" s="52"/>
      <c r="Q114" s="50"/>
      <c r="R114" s="51"/>
      <c r="S114" s="50"/>
      <c r="T114" s="49"/>
      <c r="U114" s="49"/>
      <c r="V114" s="49"/>
      <c r="W114" s="49"/>
      <c r="X114" s="48">
        <f t="shared" si="18"/>
        <v>0</v>
      </c>
      <c r="AI114" s="66"/>
      <c r="AJ114" s="66"/>
      <c r="AK114" s="66"/>
      <c r="AL114" s="8"/>
      <c r="AM114" s="6" t="s">
        <v>312</v>
      </c>
      <c r="AN114" s="6"/>
      <c r="AO114" s="6"/>
      <c r="AP114" s="6"/>
      <c r="AQ114" s="14" t="s">
        <v>298</v>
      </c>
      <c r="AR114" s="14" t="s">
        <v>311</v>
      </c>
      <c r="AS114" s="14" t="s">
        <v>298</v>
      </c>
      <c r="AT114" s="14" t="s">
        <v>311</v>
      </c>
      <c r="AU114" s="14" t="s">
        <v>298</v>
      </c>
      <c r="AV114" s="14" t="s">
        <v>310</v>
      </c>
      <c r="AW114" s="6"/>
      <c r="AX114" s="6"/>
      <c r="AY114" s="6"/>
      <c r="AZ114" s="6"/>
      <c r="BA114" s="6" t="e">
        <f t="shared" ca="1" si="19"/>
        <v>#REF!</v>
      </c>
      <c r="BB114" s="6"/>
      <c r="BC114" s="6"/>
      <c r="BD114" s="6"/>
      <c r="BE114" s="21" t="e">
        <f t="shared" ca="1" si="20"/>
        <v>#REF!</v>
      </c>
      <c r="BF114" s="7"/>
      <c r="BG114" s="7"/>
      <c r="BH114" s="7"/>
    </row>
    <row r="115" spans="1:72" s="4" customFormat="1" ht="12.75" customHeight="1" x14ac:dyDescent="0.25">
      <c r="A115" s="65">
        <f t="shared" si="17"/>
        <v>105</v>
      </c>
      <c r="B115" s="64"/>
      <c r="C115" s="32"/>
      <c r="D115" s="58"/>
      <c r="E115" s="57"/>
      <c r="F115" s="56"/>
      <c r="G115" s="55"/>
      <c r="H115" s="54"/>
      <c r="I115" s="56"/>
      <c r="J115" s="55"/>
      <c r="K115" s="54"/>
      <c r="L115" s="50"/>
      <c r="M115" s="51"/>
      <c r="N115" s="51"/>
      <c r="O115" s="53"/>
      <c r="P115" s="52"/>
      <c r="Q115" s="50"/>
      <c r="R115" s="51"/>
      <c r="S115" s="50"/>
      <c r="T115" s="49"/>
      <c r="U115" s="49"/>
      <c r="V115" s="49"/>
      <c r="W115" s="49"/>
      <c r="X115" s="48">
        <f t="shared" si="18"/>
        <v>0</v>
      </c>
      <c r="AI115" s="63"/>
      <c r="AJ115" s="62"/>
      <c r="AK115" s="62"/>
      <c r="AL115" s="8"/>
      <c r="AM115" s="6" t="s">
        <v>309</v>
      </c>
      <c r="AN115" s="7"/>
      <c r="AO115" s="7"/>
      <c r="AP115" s="7"/>
      <c r="AQ115" s="14" t="s">
        <v>298</v>
      </c>
      <c r="AR115" s="14" t="s">
        <v>308</v>
      </c>
      <c r="AS115" s="14" t="s">
        <v>298</v>
      </c>
      <c r="AT115" s="14" t="s">
        <v>308</v>
      </c>
      <c r="AU115" s="14" t="s">
        <v>298</v>
      </c>
      <c r="AV115" s="14" t="s">
        <v>307</v>
      </c>
      <c r="AW115" s="6"/>
      <c r="AX115" s="6"/>
      <c r="AY115" s="6"/>
      <c r="AZ115" s="6"/>
      <c r="BA115" s="6" t="e">
        <f t="shared" ca="1" si="19"/>
        <v>#REF!</v>
      </c>
      <c r="BB115" s="6"/>
      <c r="BC115" s="6"/>
      <c r="BD115" s="6"/>
      <c r="BE115" s="21" t="e">
        <f t="shared" ca="1" si="20"/>
        <v>#REF!</v>
      </c>
      <c r="BF115" s="7"/>
      <c r="BG115" s="7"/>
      <c r="BH115" s="7"/>
    </row>
    <row r="116" spans="1:72" s="24" customFormat="1" ht="12.75" customHeight="1" x14ac:dyDescent="0.25">
      <c r="A116" s="65">
        <f t="shared" si="17"/>
        <v>106</v>
      </c>
      <c r="B116" s="64"/>
      <c r="C116" s="32"/>
      <c r="D116" s="58"/>
      <c r="E116" s="57"/>
      <c r="F116" s="56"/>
      <c r="G116" s="55"/>
      <c r="H116" s="54"/>
      <c r="I116" s="56"/>
      <c r="J116" s="55"/>
      <c r="K116" s="54"/>
      <c r="L116" s="50"/>
      <c r="M116" s="51"/>
      <c r="N116" s="51"/>
      <c r="O116" s="53"/>
      <c r="P116" s="52"/>
      <c r="Q116" s="50"/>
      <c r="R116" s="51"/>
      <c r="S116" s="50"/>
      <c r="T116" s="49"/>
      <c r="U116" s="49"/>
      <c r="V116" s="49"/>
      <c r="W116" s="49"/>
      <c r="X116" s="48">
        <f t="shared" si="18"/>
        <v>0</v>
      </c>
      <c r="AG116" s="62"/>
      <c r="AH116" s="63"/>
      <c r="AI116" s="63"/>
      <c r="AJ116" s="62"/>
      <c r="AK116" s="62"/>
      <c r="AL116" s="26"/>
      <c r="AM116" s="6" t="s">
        <v>306</v>
      </c>
      <c r="AN116" s="7"/>
      <c r="AO116" s="7"/>
      <c r="AP116" s="7"/>
      <c r="AQ116" s="14" t="s">
        <v>298</v>
      </c>
      <c r="AR116" s="14" t="s">
        <v>305</v>
      </c>
      <c r="AS116" s="14" t="s">
        <v>298</v>
      </c>
      <c r="AT116" s="14" t="s">
        <v>305</v>
      </c>
      <c r="AU116" s="14" t="s">
        <v>298</v>
      </c>
      <c r="AV116" s="14" t="s">
        <v>304</v>
      </c>
      <c r="AW116" s="6"/>
      <c r="AX116" s="6"/>
      <c r="AY116" s="6"/>
      <c r="AZ116" s="6"/>
      <c r="BA116" s="6" t="e">
        <f t="shared" ca="1" si="19"/>
        <v>#REF!</v>
      </c>
      <c r="BB116" s="6"/>
      <c r="BC116" s="6"/>
      <c r="BD116" s="6"/>
      <c r="BE116" s="21" t="e">
        <f t="shared" ca="1" si="20"/>
        <v>#REF!</v>
      </c>
      <c r="BF116" s="7"/>
      <c r="BG116" s="7"/>
      <c r="BH116" s="7"/>
      <c r="BI116" s="4"/>
      <c r="BJ116" s="4"/>
      <c r="BK116" s="4"/>
      <c r="BL116" s="4"/>
      <c r="BM116" s="4"/>
      <c r="BN116" s="4"/>
      <c r="BO116" s="4"/>
      <c r="BP116" s="4"/>
      <c r="BQ116" s="4"/>
      <c r="BR116" s="4"/>
      <c r="BS116" s="4"/>
      <c r="BT116" s="4"/>
    </row>
    <row r="117" spans="1:72" s="24" customFormat="1" ht="12.75" customHeight="1" x14ac:dyDescent="0.25">
      <c r="A117" s="65">
        <f t="shared" si="17"/>
        <v>107</v>
      </c>
      <c r="B117" s="64"/>
      <c r="C117" s="32"/>
      <c r="D117" s="58"/>
      <c r="E117" s="57"/>
      <c r="F117" s="56"/>
      <c r="G117" s="55"/>
      <c r="H117" s="54"/>
      <c r="I117" s="56"/>
      <c r="J117" s="55"/>
      <c r="K117" s="54"/>
      <c r="L117" s="50"/>
      <c r="M117" s="51"/>
      <c r="N117" s="51"/>
      <c r="O117" s="53"/>
      <c r="P117" s="52"/>
      <c r="Q117" s="50"/>
      <c r="R117" s="51"/>
      <c r="S117" s="50"/>
      <c r="T117" s="49"/>
      <c r="U117" s="49"/>
      <c r="V117" s="49"/>
      <c r="W117" s="49"/>
      <c r="X117" s="48">
        <f t="shared" si="18"/>
        <v>0</v>
      </c>
      <c r="AG117" s="62"/>
      <c r="AH117" s="63"/>
      <c r="AI117" s="63"/>
      <c r="AJ117" s="62"/>
      <c r="AK117" s="62"/>
      <c r="AL117" s="26"/>
      <c r="AM117" s="6" t="s">
        <v>303</v>
      </c>
      <c r="AN117" s="7"/>
      <c r="AO117" s="7"/>
      <c r="AP117" s="7"/>
      <c r="AQ117" s="14" t="s">
        <v>298</v>
      </c>
      <c r="AR117" s="14" t="s">
        <v>302</v>
      </c>
      <c r="AS117" s="14" t="s">
        <v>298</v>
      </c>
      <c r="AT117" s="14" t="s">
        <v>302</v>
      </c>
      <c r="AU117" s="14" t="s">
        <v>298</v>
      </c>
      <c r="AV117" s="14" t="s">
        <v>301</v>
      </c>
      <c r="AW117" s="6"/>
      <c r="AX117" s="6"/>
      <c r="AY117" s="6"/>
      <c r="AZ117" s="6"/>
      <c r="BA117" s="6" t="e">
        <f t="shared" ca="1" si="19"/>
        <v>#REF!</v>
      </c>
      <c r="BB117" s="6"/>
      <c r="BC117" s="6"/>
      <c r="BD117" s="6"/>
      <c r="BE117" s="21" t="e">
        <f t="shared" ca="1" si="20"/>
        <v>#REF!</v>
      </c>
      <c r="BF117" s="7"/>
      <c r="BG117" s="7"/>
      <c r="BH117" s="7"/>
      <c r="BI117" s="4"/>
      <c r="BJ117" s="4"/>
      <c r="BK117" s="4"/>
      <c r="BL117" s="4"/>
      <c r="BM117" s="4"/>
      <c r="BN117" s="4"/>
    </row>
    <row r="118" spans="1:72" s="24" customFormat="1" ht="12.75" customHeight="1" x14ac:dyDescent="0.25">
      <c r="A118" s="65">
        <f t="shared" si="17"/>
        <v>108</v>
      </c>
      <c r="B118" s="64"/>
      <c r="C118" s="32"/>
      <c r="D118" s="58"/>
      <c r="E118" s="57"/>
      <c r="F118" s="56"/>
      <c r="G118" s="55"/>
      <c r="H118" s="54"/>
      <c r="I118" s="56"/>
      <c r="J118" s="55"/>
      <c r="K118" s="54"/>
      <c r="L118" s="50"/>
      <c r="M118" s="51"/>
      <c r="N118" s="51"/>
      <c r="O118" s="53"/>
      <c r="P118" s="52"/>
      <c r="Q118" s="50"/>
      <c r="R118" s="51"/>
      <c r="S118" s="50"/>
      <c r="T118" s="49"/>
      <c r="U118" s="49"/>
      <c r="V118" s="49"/>
      <c r="W118" s="49"/>
      <c r="X118" s="48">
        <f t="shared" si="18"/>
        <v>0</v>
      </c>
      <c r="AG118" s="62"/>
      <c r="AH118" s="63"/>
      <c r="AI118" s="63"/>
      <c r="AJ118" s="62"/>
      <c r="AK118" s="62"/>
      <c r="AL118" s="26"/>
      <c r="AM118" s="6" t="s">
        <v>300</v>
      </c>
      <c r="AN118" s="7"/>
      <c r="AO118" s="7"/>
      <c r="AP118" s="7"/>
      <c r="AQ118" s="14" t="s">
        <v>298</v>
      </c>
      <c r="AR118" s="14" t="s">
        <v>299</v>
      </c>
      <c r="AS118" s="14" t="s">
        <v>298</v>
      </c>
      <c r="AT118" s="14" t="s">
        <v>299</v>
      </c>
      <c r="AU118" s="14" t="s">
        <v>298</v>
      </c>
      <c r="AV118" s="14" t="s">
        <v>297</v>
      </c>
      <c r="AW118" s="6"/>
      <c r="AX118" s="6"/>
      <c r="AY118" s="6"/>
      <c r="AZ118" s="6"/>
      <c r="BA118" s="6" t="e">
        <f t="shared" ca="1" si="19"/>
        <v>#REF!</v>
      </c>
      <c r="BB118" s="6"/>
      <c r="BC118" s="6"/>
      <c r="BD118" s="6"/>
      <c r="BE118" s="21" t="e">
        <f t="shared" ca="1" si="20"/>
        <v>#REF!</v>
      </c>
      <c r="BF118" s="7"/>
      <c r="BG118" s="7"/>
      <c r="BH118" s="7"/>
      <c r="BI118" s="4"/>
      <c r="BJ118" s="4"/>
      <c r="BK118" s="4"/>
      <c r="BL118" s="4"/>
      <c r="BM118" s="4"/>
      <c r="BN118" s="4"/>
    </row>
    <row r="119" spans="1:72" s="24" customFormat="1" ht="12.75" customHeight="1" thickBot="1" x14ac:dyDescent="0.3">
      <c r="A119" s="61">
        <f t="shared" si="17"/>
        <v>109</v>
      </c>
      <c r="B119" s="60"/>
      <c r="C119" s="59"/>
      <c r="D119" s="58"/>
      <c r="E119" s="57"/>
      <c r="F119" s="56"/>
      <c r="G119" s="55"/>
      <c r="H119" s="54"/>
      <c r="I119" s="56"/>
      <c r="J119" s="55"/>
      <c r="K119" s="54"/>
      <c r="L119" s="50"/>
      <c r="M119" s="51"/>
      <c r="N119" s="51"/>
      <c r="O119" s="53"/>
      <c r="P119" s="52"/>
      <c r="Q119" s="50"/>
      <c r="R119" s="51"/>
      <c r="S119" s="50"/>
      <c r="T119" s="49"/>
      <c r="U119" s="49"/>
      <c r="V119" s="49"/>
      <c r="W119" s="49"/>
      <c r="X119" s="48">
        <f t="shared" si="18"/>
        <v>0</v>
      </c>
      <c r="AA119" s="4"/>
      <c r="AB119" s="4"/>
      <c r="AC119" s="4"/>
      <c r="AD119" s="4"/>
      <c r="AE119" s="4"/>
      <c r="AF119" s="4"/>
      <c r="AG119" s="4"/>
      <c r="AH119" s="4"/>
      <c r="AI119" s="4"/>
      <c r="AJ119" s="4"/>
      <c r="AL119" s="47"/>
      <c r="AM119" s="6"/>
      <c r="AN119" s="6"/>
      <c r="AO119" s="6"/>
      <c r="AP119" s="6"/>
      <c r="AQ119" s="6"/>
      <c r="AR119" s="6"/>
      <c r="AS119" s="6"/>
      <c r="AT119" s="6"/>
      <c r="AU119" s="6"/>
      <c r="AV119" s="6"/>
      <c r="AW119" s="6"/>
      <c r="AX119" s="6"/>
      <c r="AY119" s="6"/>
      <c r="AZ119" s="6"/>
      <c r="BA119" s="6"/>
      <c r="BB119" s="6"/>
      <c r="BC119" s="6"/>
      <c r="BD119" s="6"/>
      <c r="BE119" s="6"/>
      <c r="BF119" s="7"/>
      <c r="BG119" s="7"/>
      <c r="BH119" s="7"/>
      <c r="BI119" s="4"/>
      <c r="BJ119" s="4"/>
      <c r="BK119" s="4"/>
      <c r="BL119" s="4"/>
      <c r="BM119" s="4"/>
      <c r="BN119" s="4"/>
    </row>
    <row r="120" spans="1:72" s="24" customFormat="1" ht="12.75" customHeight="1" x14ac:dyDescent="0.25">
      <c r="A120" s="1"/>
      <c r="B120" s="46"/>
      <c r="C120" s="1"/>
      <c r="D120" s="45"/>
      <c r="E120" s="44"/>
      <c r="F120" s="41"/>
      <c r="G120" s="41"/>
      <c r="H120" s="41"/>
      <c r="I120" s="41"/>
      <c r="J120" s="41"/>
      <c r="K120" s="41"/>
      <c r="L120" s="43"/>
      <c r="M120" s="41"/>
      <c r="N120" s="41"/>
      <c r="O120" s="42"/>
      <c r="P120" s="41"/>
      <c r="Q120" s="41"/>
      <c r="R120" s="41"/>
      <c r="S120" s="41"/>
      <c r="T120" s="40"/>
      <c r="U120" s="40"/>
      <c r="V120" s="40"/>
      <c r="W120" s="40"/>
      <c r="X120" s="39"/>
      <c r="Y120" s="37"/>
      <c r="Z120" s="37"/>
      <c r="AA120" s="37"/>
      <c r="AB120" s="37"/>
      <c r="AC120" s="37"/>
      <c r="AD120" s="37"/>
      <c r="AE120" s="37"/>
      <c r="AF120" s="37"/>
      <c r="AG120" s="37"/>
      <c r="AH120" s="38"/>
      <c r="AI120" s="38"/>
      <c r="AJ120" s="37"/>
      <c r="AK120" s="37"/>
      <c r="AL120" s="26"/>
      <c r="AM120" s="6" t="s">
        <v>296</v>
      </c>
      <c r="AN120" s="6"/>
      <c r="AO120" s="6"/>
      <c r="AP120" s="6"/>
      <c r="AQ120" s="6"/>
      <c r="AR120" s="6"/>
      <c r="AS120" s="6"/>
      <c r="AT120" s="6"/>
      <c r="AU120" s="6"/>
      <c r="AV120" s="6"/>
      <c r="AW120" s="6"/>
      <c r="AX120" s="6"/>
      <c r="AY120" s="6"/>
      <c r="AZ120" s="6"/>
      <c r="BA120" s="6"/>
      <c r="BB120" s="6"/>
      <c r="BC120" s="6"/>
      <c r="BD120" s="6"/>
      <c r="BE120" s="6"/>
      <c r="BF120" s="7"/>
      <c r="BG120" s="7"/>
      <c r="BH120" s="7"/>
      <c r="BI120" s="4"/>
      <c r="BJ120" s="4"/>
      <c r="BK120" s="4"/>
      <c r="BL120" s="4"/>
      <c r="BM120" s="4"/>
      <c r="BN120" s="4"/>
    </row>
    <row r="121" spans="1:72" s="24" customFormat="1" ht="13.2" x14ac:dyDescent="0.25">
      <c r="X121" s="28"/>
      <c r="AL121" s="26"/>
      <c r="AM121" s="6" t="s">
        <v>295</v>
      </c>
      <c r="AN121" s="6"/>
      <c r="AO121" s="6"/>
      <c r="AP121" s="6"/>
      <c r="AQ121" s="14" t="s">
        <v>217</v>
      </c>
      <c r="AR121" s="14" t="s">
        <v>294</v>
      </c>
      <c r="AS121" s="14" t="s">
        <v>217</v>
      </c>
      <c r="AT121" s="14" t="s">
        <v>294</v>
      </c>
      <c r="AU121" s="14" t="s">
        <v>217</v>
      </c>
      <c r="AV121" s="14" t="s">
        <v>293</v>
      </c>
      <c r="AW121" s="6"/>
      <c r="AX121" s="6"/>
      <c r="AY121" s="6"/>
      <c r="AZ121" s="6"/>
      <c r="BA121" s="6" t="e">
        <f t="shared" ref="BA121:BA155" ca="1" si="21">IF($AR$21="","'","'["&amp;$AR$21&amp;"]")&amp;(OFFSET($AQ121,0,$AT$23))&amp;"'!"&amp;OFFSET($AR121,0,$AT$23)</f>
        <v>#REF!</v>
      </c>
      <c r="BB121" s="6"/>
      <c r="BC121" s="6"/>
      <c r="BD121" s="6"/>
      <c r="BE121" s="21" t="e">
        <f t="shared" ref="BE121:BE155" ca="1" si="22">IF(INDIRECT(BA121)="",0,INDIRECT(BA121))</f>
        <v>#REF!</v>
      </c>
      <c r="BF121" s="7"/>
      <c r="BG121" s="7"/>
      <c r="BH121" s="7"/>
      <c r="BI121" s="4"/>
      <c r="BJ121" s="4"/>
      <c r="BK121" s="4"/>
      <c r="BL121" s="4"/>
      <c r="BM121" s="4"/>
      <c r="BN121" s="4"/>
    </row>
    <row r="122" spans="1:72" s="24" customFormat="1" ht="13.2" x14ac:dyDescent="0.25">
      <c r="X122" s="28"/>
      <c r="AH122" s="27"/>
      <c r="AI122" s="27"/>
      <c r="AL122" s="26"/>
      <c r="AM122" s="6" t="s">
        <v>292</v>
      </c>
      <c r="AN122" s="6"/>
      <c r="AO122" s="6"/>
      <c r="AP122" s="6"/>
      <c r="AQ122" s="14" t="s">
        <v>217</v>
      </c>
      <c r="AR122" s="14" t="s">
        <v>291</v>
      </c>
      <c r="AS122" s="14" t="s">
        <v>217</v>
      </c>
      <c r="AT122" s="14" t="s">
        <v>291</v>
      </c>
      <c r="AU122" s="14" t="s">
        <v>217</v>
      </c>
      <c r="AV122" s="14" t="s">
        <v>290</v>
      </c>
      <c r="AW122" s="6"/>
      <c r="AX122" s="6"/>
      <c r="AY122" s="6"/>
      <c r="AZ122" s="6"/>
      <c r="BA122" s="6" t="e">
        <f t="shared" ca="1" si="21"/>
        <v>#REF!</v>
      </c>
      <c r="BB122" s="6"/>
      <c r="BC122" s="6"/>
      <c r="BD122" s="6"/>
      <c r="BE122" s="21" t="e">
        <f t="shared" ca="1" si="22"/>
        <v>#REF!</v>
      </c>
      <c r="BF122" s="7"/>
      <c r="BG122" s="7"/>
      <c r="BH122" s="7"/>
      <c r="BI122" s="4"/>
      <c r="BJ122" s="4"/>
      <c r="BK122" s="4"/>
      <c r="BL122" s="4"/>
      <c r="BM122" s="4"/>
      <c r="BN122" s="4"/>
    </row>
    <row r="123" spans="1:72" s="24" customFormat="1" ht="13.2" x14ac:dyDescent="0.25">
      <c r="X123" s="28"/>
      <c r="Z123" s="32"/>
      <c r="AA123" s="29"/>
      <c r="AB123" s="30"/>
      <c r="AC123" s="36"/>
      <c r="AD123" s="32"/>
      <c r="AE123" s="29"/>
      <c r="AF123" s="30"/>
      <c r="AH123" s="27"/>
      <c r="AI123" s="27"/>
      <c r="AL123" s="26"/>
      <c r="AM123" s="6" t="s">
        <v>289</v>
      </c>
      <c r="AN123" s="6"/>
      <c r="AO123" s="6"/>
      <c r="AP123" s="6"/>
      <c r="AQ123" s="14" t="s">
        <v>217</v>
      </c>
      <c r="AR123" s="14" t="s">
        <v>288</v>
      </c>
      <c r="AS123" s="14" t="s">
        <v>217</v>
      </c>
      <c r="AT123" s="14" t="s">
        <v>288</v>
      </c>
      <c r="AU123" s="14" t="s">
        <v>217</v>
      </c>
      <c r="AV123" s="14" t="s">
        <v>288</v>
      </c>
      <c r="AW123" s="6"/>
      <c r="AX123" s="6"/>
      <c r="AY123" s="6"/>
      <c r="AZ123" s="6"/>
      <c r="BA123" s="6" t="e">
        <f t="shared" ca="1" si="21"/>
        <v>#REF!</v>
      </c>
      <c r="BB123" s="6"/>
      <c r="BC123" s="6"/>
      <c r="BD123" s="6"/>
      <c r="BE123" s="21" t="e">
        <f t="shared" ca="1" si="22"/>
        <v>#REF!</v>
      </c>
      <c r="BF123" s="7"/>
      <c r="BG123" s="7"/>
      <c r="BH123" s="7"/>
      <c r="BI123" s="4"/>
      <c r="BJ123" s="4"/>
      <c r="BK123" s="4"/>
      <c r="BL123" s="4"/>
      <c r="BM123" s="4"/>
      <c r="BN123" s="4"/>
    </row>
    <row r="124" spans="1:72" s="24" customFormat="1" ht="13.2" x14ac:dyDescent="0.25">
      <c r="X124" s="28"/>
      <c r="Z124" s="32"/>
      <c r="AA124" s="31"/>
      <c r="AB124" s="35"/>
      <c r="AC124" s="34"/>
      <c r="AD124" s="32"/>
      <c r="AE124" s="31"/>
      <c r="AF124" s="30"/>
      <c r="AH124" s="27"/>
      <c r="AI124" s="27"/>
      <c r="AL124" s="26"/>
      <c r="AM124" s="6" t="s">
        <v>287</v>
      </c>
      <c r="AN124" s="6"/>
      <c r="AO124" s="6"/>
      <c r="AP124" s="6"/>
      <c r="AQ124" s="14" t="s">
        <v>217</v>
      </c>
      <c r="AR124" s="14" t="s">
        <v>286</v>
      </c>
      <c r="AS124" s="14" t="s">
        <v>217</v>
      </c>
      <c r="AT124" s="14" t="s">
        <v>286</v>
      </c>
      <c r="AU124" s="14" t="s">
        <v>217</v>
      </c>
      <c r="AV124" s="14" t="s">
        <v>286</v>
      </c>
      <c r="AW124" s="6"/>
      <c r="AX124" s="6"/>
      <c r="AY124" s="6"/>
      <c r="AZ124" s="6"/>
      <c r="BA124" s="6" t="e">
        <f t="shared" ca="1" si="21"/>
        <v>#REF!</v>
      </c>
      <c r="BB124" s="6"/>
      <c r="BC124" s="6"/>
      <c r="BD124" s="6"/>
      <c r="BE124" s="21" t="e">
        <f t="shared" ca="1" si="22"/>
        <v>#REF!</v>
      </c>
      <c r="BF124" s="7"/>
      <c r="BG124" s="7"/>
      <c r="BH124" s="7"/>
      <c r="BI124" s="4"/>
      <c r="BJ124" s="4"/>
      <c r="BK124" s="4"/>
      <c r="BL124" s="4"/>
      <c r="BM124" s="4"/>
      <c r="BN124" s="4"/>
    </row>
    <row r="125" spans="1:72" s="24" customFormat="1" ht="13.2" x14ac:dyDescent="0.25">
      <c r="X125" s="28"/>
      <c r="Z125" s="32"/>
      <c r="AA125" s="31"/>
      <c r="AB125" s="30"/>
      <c r="AC125" s="34"/>
      <c r="AD125" s="32"/>
      <c r="AE125" s="31"/>
      <c r="AF125" s="30"/>
      <c r="AH125" s="27"/>
      <c r="AI125" s="27"/>
      <c r="AL125" s="26"/>
      <c r="AM125" s="6" t="s">
        <v>285</v>
      </c>
      <c r="AN125" s="6"/>
      <c r="AO125" s="6"/>
      <c r="AP125" s="6"/>
      <c r="AQ125" s="14" t="s">
        <v>217</v>
      </c>
      <c r="AR125" s="14" t="s">
        <v>284</v>
      </c>
      <c r="AS125" s="14" t="s">
        <v>217</v>
      </c>
      <c r="AT125" s="14" t="s">
        <v>284</v>
      </c>
      <c r="AU125" s="14" t="s">
        <v>217</v>
      </c>
      <c r="AV125" s="14" t="s">
        <v>284</v>
      </c>
      <c r="AW125" s="6"/>
      <c r="AX125" s="6"/>
      <c r="AY125" s="6"/>
      <c r="AZ125" s="6"/>
      <c r="BA125" s="6" t="e">
        <f t="shared" ca="1" si="21"/>
        <v>#REF!</v>
      </c>
      <c r="BB125" s="6"/>
      <c r="BC125" s="6"/>
      <c r="BD125" s="6"/>
      <c r="BE125" s="21" t="e">
        <f t="shared" ca="1" si="22"/>
        <v>#REF!</v>
      </c>
      <c r="BF125" s="7"/>
      <c r="BG125" s="7"/>
      <c r="BH125" s="7"/>
      <c r="BI125" s="4"/>
      <c r="BJ125" s="4"/>
      <c r="BK125" s="4"/>
      <c r="BL125" s="4"/>
      <c r="BM125" s="4"/>
      <c r="BN125" s="4"/>
    </row>
    <row r="126" spans="1:72" s="24" customFormat="1" ht="13.2" x14ac:dyDescent="0.25">
      <c r="X126" s="28"/>
      <c r="Z126" s="32"/>
      <c r="AA126" s="31"/>
      <c r="AB126" s="30"/>
      <c r="AC126" s="34"/>
      <c r="AD126" s="32"/>
      <c r="AE126" s="31"/>
      <c r="AF126" s="30"/>
      <c r="AH126" s="27"/>
      <c r="AI126" s="27"/>
      <c r="AL126" s="26"/>
      <c r="AM126" s="6" t="s">
        <v>283</v>
      </c>
      <c r="AN126" s="6"/>
      <c r="AO126" s="6"/>
      <c r="AP126" s="6"/>
      <c r="AQ126" s="14" t="s">
        <v>217</v>
      </c>
      <c r="AR126" s="14" t="s">
        <v>282</v>
      </c>
      <c r="AS126" s="14" t="s">
        <v>217</v>
      </c>
      <c r="AT126" s="14" t="s">
        <v>282</v>
      </c>
      <c r="AU126" s="14" t="s">
        <v>217</v>
      </c>
      <c r="AV126" s="14" t="s">
        <v>282</v>
      </c>
      <c r="AW126" s="6"/>
      <c r="AX126" s="6"/>
      <c r="AY126" s="6"/>
      <c r="AZ126" s="6"/>
      <c r="BA126" s="6" t="e">
        <f t="shared" ca="1" si="21"/>
        <v>#REF!</v>
      </c>
      <c r="BB126" s="6"/>
      <c r="BC126" s="6"/>
      <c r="BD126" s="6"/>
      <c r="BE126" s="21" t="e">
        <f t="shared" ca="1" si="22"/>
        <v>#REF!</v>
      </c>
      <c r="BF126" s="7"/>
      <c r="BG126" s="7"/>
      <c r="BH126" s="7"/>
      <c r="BI126" s="4"/>
      <c r="BJ126" s="4"/>
      <c r="BK126" s="4"/>
      <c r="BL126" s="4"/>
      <c r="BM126" s="4"/>
      <c r="BN126" s="4"/>
    </row>
    <row r="127" spans="1:72" s="24" customFormat="1" ht="13.2" x14ac:dyDescent="0.25">
      <c r="X127" s="28"/>
      <c r="Z127" s="32"/>
      <c r="AA127" s="31"/>
      <c r="AB127" s="30"/>
      <c r="AC127" s="34"/>
      <c r="AD127" s="32"/>
      <c r="AE127" s="31"/>
      <c r="AF127" s="30"/>
      <c r="AH127" s="27"/>
      <c r="AI127" s="27"/>
      <c r="AL127" s="26"/>
      <c r="AM127" s="6" t="s">
        <v>281</v>
      </c>
      <c r="AN127" s="6"/>
      <c r="AO127" s="6"/>
      <c r="AP127" s="6"/>
      <c r="AQ127" s="14" t="s">
        <v>217</v>
      </c>
      <c r="AR127" s="14" t="s">
        <v>280</v>
      </c>
      <c r="AS127" s="14" t="s">
        <v>217</v>
      </c>
      <c r="AT127" s="14" t="s">
        <v>280</v>
      </c>
      <c r="AU127" s="14" t="s">
        <v>217</v>
      </c>
      <c r="AV127" s="14" t="s">
        <v>280</v>
      </c>
      <c r="AW127" s="6"/>
      <c r="AX127" s="6"/>
      <c r="AY127" s="6"/>
      <c r="AZ127" s="6"/>
      <c r="BA127" s="6" t="e">
        <f t="shared" ca="1" si="21"/>
        <v>#REF!</v>
      </c>
      <c r="BB127" s="6"/>
      <c r="BC127" s="6"/>
      <c r="BD127" s="6"/>
      <c r="BE127" s="21" t="e">
        <f t="shared" ca="1" si="22"/>
        <v>#REF!</v>
      </c>
      <c r="BF127" s="7"/>
      <c r="BG127" s="7"/>
      <c r="BH127" s="7"/>
    </row>
    <row r="128" spans="1:72" s="24" customFormat="1" ht="13.2" x14ac:dyDescent="0.25">
      <c r="X128" s="28"/>
      <c r="Z128" s="32"/>
      <c r="AA128" s="31"/>
      <c r="AB128" s="30"/>
      <c r="AC128" s="33"/>
      <c r="AD128" s="32"/>
      <c r="AE128" s="31"/>
      <c r="AF128" s="30"/>
      <c r="AH128" s="27"/>
      <c r="AI128" s="27"/>
      <c r="AL128" s="26"/>
      <c r="AM128" s="6" t="s">
        <v>279</v>
      </c>
      <c r="AN128" s="6"/>
      <c r="AO128" s="6"/>
      <c r="AP128" s="6"/>
      <c r="AQ128" s="14" t="s">
        <v>217</v>
      </c>
      <c r="AR128" s="14" t="s">
        <v>278</v>
      </c>
      <c r="AS128" s="14" t="s">
        <v>217</v>
      </c>
      <c r="AT128" s="14" t="s">
        <v>278</v>
      </c>
      <c r="AU128" s="14" t="s">
        <v>217</v>
      </c>
      <c r="AV128" s="14" t="s">
        <v>278</v>
      </c>
      <c r="AW128" s="6"/>
      <c r="AX128" s="6"/>
      <c r="AY128" s="6"/>
      <c r="AZ128" s="6"/>
      <c r="BA128" s="6" t="e">
        <f t="shared" ca="1" si="21"/>
        <v>#REF!</v>
      </c>
      <c r="BB128" s="6"/>
      <c r="BC128" s="6"/>
      <c r="BD128" s="6"/>
      <c r="BE128" s="21" t="e">
        <f t="shared" ca="1" si="22"/>
        <v>#REF!</v>
      </c>
      <c r="BF128" s="7"/>
      <c r="BG128" s="7"/>
      <c r="BH128" s="7"/>
    </row>
    <row r="129" spans="24:72" s="24" customFormat="1" ht="13.2" x14ac:dyDescent="0.25">
      <c r="X129" s="28"/>
      <c r="AH129" s="27"/>
      <c r="AI129" s="27"/>
      <c r="AL129" s="26"/>
      <c r="AM129" s="6" t="s">
        <v>277</v>
      </c>
      <c r="AN129" s="6"/>
      <c r="AO129" s="6"/>
      <c r="AP129" s="6"/>
      <c r="AQ129" s="14" t="s">
        <v>217</v>
      </c>
      <c r="AR129" s="14" t="s">
        <v>276</v>
      </c>
      <c r="AS129" s="14" t="s">
        <v>217</v>
      </c>
      <c r="AT129" s="14" t="s">
        <v>276</v>
      </c>
      <c r="AU129" s="14" t="s">
        <v>217</v>
      </c>
      <c r="AV129" s="14" t="s">
        <v>276</v>
      </c>
      <c r="AW129" s="6"/>
      <c r="AX129" s="6"/>
      <c r="AY129" s="6"/>
      <c r="AZ129" s="6"/>
      <c r="BA129" s="6" t="e">
        <f t="shared" ca="1" si="21"/>
        <v>#REF!</v>
      </c>
      <c r="BB129" s="6"/>
      <c r="BC129" s="6"/>
      <c r="BD129" s="6"/>
      <c r="BE129" s="21" t="e">
        <f t="shared" ca="1" si="22"/>
        <v>#REF!</v>
      </c>
      <c r="BF129" s="7"/>
      <c r="BG129" s="7"/>
      <c r="BH129" s="7"/>
    </row>
    <row r="130" spans="24:72" s="24" customFormat="1" ht="13.2" x14ac:dyDescent="0.25">
      <c r="X130" s="28"/>
      <c r="AB130" s="29"/>
      <c r="AH130" s="27"/>
      <c r="AI130" s="27"/>
      <c r="AL130" s="26"/>
      <c r="AM130" s="6" t="s">
        <v>275</v>
      </c>
      <c r="AN130" s="6"/>
      <c r="AO130" s="6"/>
      <c r="AP130" s="6"/>
      <c r="AQ130" s="14" t="s">
        <v>217</v>
      </c>
      <c r="AR130" s="14" t="s">
        <v>274</v>
      </c>
      <c r="AS130" s="14" t="s">
        <v>217</v>
      </c>
      <c r="AT130" s="14" t="s">
        <v>274</v>
      </c>
      <c r="AU130" s="14" t="s">
        <v>217</v>
      </c>
      <c r="AV130" s="14" t="s">
        <v>274</v>
      </c>
      <c r="AW130" s="6"/>
      <c r="AX130" s="6"/>
      <c r="AY130" s="6"/>
      <c r="AZ130" s="6"/>
      <c r="BA130" s="6" t="e">
        <f t="shared" ca="1" si="21"/>
        <v>#REF!</v>
      </c>
      <c r="BB130" s="6"/>
      <c r="BC130" s="6"/>
      <c r="BD130" s="6"/>
      <c r="BE130" s="21" t="e">
        <f t="shared" ca="1" si="22"/>
        <v>#REF!</v>
      </c>
      <c r="BF130" s="7"/>
      <c r="BG130" s="7"/>
      <c r="BH130" s="7"/>
    </row>
    <row r="131" spans="24:72" s="24" customFormat="1" ht="13.2" x14ac:dyDescent="0.25">
      <c r="X131" s="28"/>
      <c r="AH131" s="27"/>
      <c r="AI131" s="27"/>
      <c r="AL131" s="26"/>
      <c r="AM131" s="6" t="s">
        <v>273</v>
      </c>
      <c r="AN131" s="6"/>
      <c r="AO131" s="6"/>
      <c r="AP131" s="6"/>
      <c r="AQ131" s="14" t="s">
        <v>217</v>
      </c>
      <c r="AR131" s="14" t="s">
        <v>272</v>
      </c>
      <c r="AS131" s="14" t="s">
        <v>217</v>
      </c>
      <c r="AT131" s="14" t="s">
        <v>272</v>
      </c>
      <c r="AU131" s="14" t="s">
        <v>217</v>
      </c>
      <c r="AV131" s="14" t="s">
        <v>272</v>
      </c>
      <c r="AW131" s="6"/>
      <c r="AX131" s="6"/>
      <c r="AY131" s="6"/>
      <c r="AZ131" s="6"/>
      <c r="BA131" s="6" t="e">
        <f t="shared" ca="1" si="21"/>
        <v>#REF!</v>
      </c>
      <c r="BB131" s="6"/>
      <c r="BC131" s="6"/>
      <c r="BD131" s="6"/>
      <c r="BE131" s="21" t="e">
        <f t="shared" ca="1" si="22"/>
        <v>#REF!</v>
      </c>
      <c r="BF131" s="7"/>
      <c r="BG131" s="7"/>
      <c r="BH131" s="7"/>
    </row>
    <row r="132" spans="24:72" s="24" customFormat="1" ht="13.2" x14ac:dyDescent="0.25">
      <c r="X132" s="28"/>
      <c r="AH132" s="27"/>
      <c r="AI132" s="27"/>
      <c r="AL132" s="26"/>
      <c r="AM132" s="6" t="s">
        <v>271</v>
      </c>
      <c r="AN132" s="6"/>
      <c r="AO132" s="6"/>
      <c r="AP132" s="6"/>
      <c r="AQ132" s="14" t="s">
        <v>217</v>
      </c>
      <c r="AR132" s="14" t="s">
        <v>270</v>
      </c>
      <c r="AS132" s="14" t="s">
        <v>217</v>
      </c>
      <c r="AT132" s="14" t="s">
        <v>270</v>
      </c>
      <c r="AU132" s="14" t="s">
        <v>217</v>
      </c>
      <c r="AV132" s="14" t="s">
        <v>270</v>
      </c>
      <c r="AW132" s="6"/>
      <c r="AX132" s="6"/>
      <c r="AY132" s="6"/>
      <c r="AZ132" s="6"/>
      <c r="BA132" s="6" t="e">
        <f t="shared" ca="1" si="21"/>
        <v>#REF!</v>
      </c>
      <c r="BB132" s="6"/>
      <c r="BC132" s="6"/>
      <c r="BD132" s="6"/>
      <c r="BE132" s="21" t="e">
        <f t="shared" ca="1" si="22"/>
        <v>#REF!</v>
      </c>
      <c r="BF132" s="7"/>
      <c r="BG132" s="7"/>
      <c r="BH132" s="7"/>
    </row>
    <row r="133" spans="24:72" s="24" customFormat="1" ht="13.2" x14ac:dyDescent="0.25">
      <c r="X133" s="28"/>
      <c r="AH133" s="27"/>
      <c r="AI133" s="27"/>
      <c r="AL133" s="26"/>
      <c r="AM133" s="6" t="s">
        <v>269</v>
      </c>
      <c r="AN133" s="6"/>
      <c r="AO133" s="6"/>
      <c r="AP133" s="6"/>
      <c r="AQ133" s="14" t="s">
        <v>217</v>
      </c>
      <c r="AR133" s="14" t="s">
        <v>268</v>
      </c>
      <c r="AS133" s="14" t="s">
        <v>217</v>
      </c>
      <c r="AT133" s="14" t="s">
        <v>268</v>
      </c>
      <c r="AU133" s="14" t="s">
        <v>217</v>
      </c>
      <c r="AV133" s="14" t="s">
        <v>268</v>
      </c>
      <c r="AW133" s="6"/>
      <c r="AX133" s="6"/>
      <c r="AY133" s="6"/>
      <c r="AZ133" s="6"/>
      <c r="BA133" s="6" t="e">
        <f t="shared" ca="1" si="21"/>
        <v>#REF!</v>
      </c>
      <c r="BB133" s="6"/>
      <c r="BC133" s="6"/>
      <c r="BD133" s="6"/>
      <c r="BE133" s="21" t="e">
        <f t="shared" ca="1" si="22"/>
        <v>#REF!</v>
      </c>
      <c r="BF133" s="7"/>
      <c r="BG133" s="7"/>
      <c r="BH133" s="7"/>
    </row>
    <row r="134" spans="24:72" s="24" customFormat="1" ht="13.2" x14ac:dyDescent="0.25">
      <c r="X134" s="28"/>
      <c r="AH134" s="27"/>
      <c r="AI134" s="27"/>
      <c r="AL134" s="26"/>
      <c r="AM134" s="6" t="s">
        <v>267</v>
      </c>
      <c r="AN134" s="6"/>
      <c r="AO134" s="6"/>
      <c r="AP134" s="6"/>
      <c r="AQ134" s="14" t="s">
        <v>217</v>
      </c>
      <c r="AR134" s="14" t="s">
        <v>266</v>
      </c>
      <c r="AS134" s="14" t="s">
        <v>217</v>
      </c>
      <c r="AT134" s="14" t="s">
        <v>266</v>
      </c>
      <c r="AU134" s="14" t="s">
        <v>217</v>
      </c>
      <c r="AV134" s="14" t="s">
        <v>266</v>
      </c>
      <c r="AW134" s="6"/>
      <c r="AX134" s="6"/>
      <c r="AY134" s="6"/>
      <c r="AZ134" s="6"/>
      <c r="BA134" s="6" t="e">
        <f t="shared" ca="1" si="21"/>
        <v>#REF!</v>
      </c>
      <c r="BB134" s="6"/>
      <c r="BC134" s="6"/>
      <c r="BD134" s="6"/>
      <c r="BE134" s="21" t="e">
        <f t="shared" ca="1" si="22"/>
        <v>#REF!</v>
      </c>
      <c r="BF134" s="7"/>
      <c r="BG134" s="7"/>
      <c r="BH134" s="7"/>
    </row>
    <row r="135" spans="24:72" s="24" customFormat="1" ht="13.2" x14ac:dyDescent="0.25">
      <c r="X135" s="28"/>
      <c r="AH135" s="27"/>
      <c r="AI135" s="27"/>
      <c r="AL135" s="26"/>
      <c r="AM135" s="6" t="s">
        <v>265</v>
      </c>
      <c r="AN135" s="6"/>
      <c r="AO135" s="6"/>
      <c r="AP135" s="6"/>
      <c r="AQ135" s="14" t="s">
        <v>217</v>
      </c>
      <c r="AR135" s="14" t="s">
        <v>264</v>
      </c>
      <c r="AS135" s="14" t="s">
        <v>217</v>
      </c>
      <c r="AT135" s="14" t="s">
        <v>264</v>
      </c>
      <c r="AU135" s="14" t="s">
        <v>217</v>
      </c>
      <c r="AV135" s="14" t="s">
        <v>264</v>
      </c>
      <c r="AW135" s="6"/>
      <c r="AX135" s="6"/>
      <c r="AY135" s="6"/>
      <c r="AZ135" s="6"/>
      <c r="BA135" s="6" t="e">
        <f t="shared" ca="1" si="21"/>
        <v>#REF!</v>
      </c>
      <c r="BB135" s="6"/>
      <c r="BC135" s="6"/>
      <c r="BD135" s="6"/>
      <c r="BE135" s="21" t="e">
        <f t="shared" ca="1" si="22"/>
        <v>#REF!</v>
      </c>
      <c r="BF135" s="7"/>
      <c r="BG135" s="7"/>
      <c r="BH135" s="7"/>
    </row>
    <row r="136" spans="24:72" s="24" customFormat="1" ht="13.2" x14ac:dyDescent="0.25">
      <c r="X136" s="28"/>
      <c r="AH136" s="27"/>
      <c r="AI136" s="27"/>
      <c r="AL136" s="26"/>
      <c r="AM136" s="6" t="s">
        <v>263</v>
      </c>
      <c r="AN136" s="6"/>
      <c r="AO136" s="6"/>
      <c r="AP136" s="6"/>
      <c r="AQ136" s="14" t="s">
        <v>217</v>
      </c>
      <c r="AR136" s="14" t="s">
        <v>262</v>
      </c>
      <c r="AS136" s="14" t="s">
        <v>217</v>
      </c>
      <c r="AT136" s="14" t="s">
        <v>262</v>
      </c>
      <c r="AU136" s="14" t="s">
        <v>217</v>
      </c>
      <c r="AV136" s="14" t="s">
        <v>262</v>
      </c>
      <c r="AW136" s="6"/>
      <c r="AX136" s="6"/>
      <c r="AY136" s="6"/>
      <c r="AZ136" s="6"/>
      <c r="BA136" s="6" t="e">
        <f t="shared" ca="1" si="21"/>
        <v>#REF!</v>
      </c>
      <c r="BB136" s="6"/>
      <c r="BC136" s="6"/>
      <c r="BD136" s="6"/>
      <c r="BE136" s="21" t="e">
        <f t="shared" ca="1" si="22"/>
        <v>#REF!</v>
      </c>
      <c r="BF136" s="7"/>
      <c r="BG136" s="7"/>
      <c r="BH136" s="7"/>
    </row>
    <row r="137" spans="24:72" s="24" customFormat="1" ht="13.2" x14ac:dyDescent="0.25">
      <c r="X137" s="28"/>
      <c r="AH137" s="27"/>
      <c r="AI137" s="27"/>
      <c r="AL137" s="26"/>
      <c r="AM137" s="6" t="s">
        <v>261</v>
      </c>
      <c r="AN137" s="6"/>
      <c r="AO137" s="6"/>
      <c r="AP137" s="6"/>
      <c r="AQ137" s="14" t="s">
        <v>217</v>
      </c>
      <c r="AR137" s="14" t="s">
        <v>260</v>
      </c>
      <c r="AS137" s="14" t="s">
        <v>217</v>
      </c>
      <c r="AT137" s="14" t="s">
        <v>260</v>
      </c>
      <c r="AU137" s="14" t="s">
        <v>217</v>
      </c>
      <c r="AV137" s="14" t="s">
        <v>260</v>
      </c>
      <c r="AW137" s="6"/>
      <c r="AX137" s="6"/>
      <c r="AY137" s="6"/>
      <c r="AZ137" s="6"/>
      <c r="BA137" s="6" t="e">
        <f t="shared" ca="1" si="21"/>
        <v>#REF!</v>
      </c>
      <c r="BB137" s="6"/>
      <c r="BC137" s="6"/>
      <c r="BD137" s="6"/>
      <c r="BE137" s="21" t="e">
        <f t="shared" ca="1" si="22"/>
        <v>#REF!</v>
      </c>
      <c r="BF137" s="7"/>
      <c r="BG137" s="7"/>
      <c r="BH137" s="7"/>
    </row>
    <row r="138" spans="24:72" s="24" customFormat="1" ht="13.2" x14ac:dyDescent="0.25">
      <c r="X138" s="28"/>
      <c r="AH138" s="27"/>
      <c r="AI138" s="27"/>
      <c r="AL138" s="26"/>
      <c r="AM138" s="6" t="s">
        <v>259</v>
      </c>
      <c r="AN138" s="6"/>
      <c r="AO138" s="6"/>
      <c r="AP138" s="6"/>
      <c r="AQ138" s="14" t="s">
        <v>217</v>
      </c>
      <c r="AR138" s="14" t="s">
        <v>258</v>
      </c>
      <c r="AS138" s="14" t="s">
        <v>217</v>
      </c>
      <c r="AT138" s="14" t="s">
        <v>258</v>
      </c>
      <c r="AU138" s="14" t="s">
        <v>217</v>
      </c>
      <c r="AV138" s="14" t="s">
        <v>258</v>
      </c>
      <c r="AW138" s="6"/>
      <c r="AX138" s="6"/>
      <c r="AY138" s="6"/>
      <c r="AZ138" s="6"/>
      <c r="BA138" s="6" t="e">
        <f t="shared" ca="1" si="21"/>
        <v>#REF!</v>
      </c>
      <c r="BB138" s="6"/>
      <c r="BC138" s="6"/>
      <c r="BD138" s="6"/>
      <c r="BE138" s="21" t="e">
        <f t="shared" ca="1" si="22"/>
        <v>#REF!</v>
      </c>
      <c r="BF138" s="7"/>
      <c r="BG138" s="7"/>
      <c r="BH138" s="7"/>
    </row>
    <row r="139" spans="24:72" s="24" customFormat="1" ht="13.2" x14ac:dyDescent="0.25">
      <c r="X139" s="28"/>
      <c r="AH139" s="27"/>
      <c r="AI139" s="27"/>
      <c r="AL139" s="26"/>
      <c r="AM139" s="6" t="s">
        <v>257</v>
      </c>
      <c r="AN139" s="6"/>
      <c r="AO139" s="6"/>
      <c r="AP139" s="6"/>
      <c r="AQ139" s="14" t="s">
        <v>217</v>
      </c>
      <c r="AR139" s="14" t="s">
        <v>256</v>
      </c>
      <c r="AS139" s="14" t="s">
        <v>217</v>
      </c>
      <c r="AT139" s="14" t="s">
        <v>256</v>
      </c>
      <c r="AU139" s="14" t="s">
        <v>217</v>
      </c>
      <c r="AV139" s="14" t="s">
        <v>256</v>
      </c>
      <c r="AW139" s="6"/>
      <c r="AX139" s="6"/>
      <c r="AY139" s="6"/>
      <c r="AZ139" s="6"/>
      <c r="BA139" s="6" t="e">
        <f t="shared" ca="1" si="21"/>
        <v>#REF!</v>
      </c>
      <c r="BB139" s="6"/>
      <c r="BC139" s="6"/>
      <c r="BD139" s="6"/>
      <c r="BE139" s="21" t="e">
        <f t="shared" ca="1" si="22"/>
        <v>#REF!</v>
      </c>
      <c r="BF139" s="7"/>
      <c r="BG139" s="7"/>
      <c r="BH139" s="7"/>
    </row>
    <row r="140" spans="24:72" s="24" customFormat="1" ht="13.2" x14ac:dyDescent="0.25">
      <c r="X140" s="28"/>
      <c r="AH140" s="27"/>
      <c r="AI140" s="27"/>
      <c r="AL140" s="26"/>
      <c r="AM140" s="6" t="s">
        <v>255</v>
      </c>
      <c r="AN140" s="6"/>
      <c r="AO140" s="6"/>
      <c r="AP140" s="6"/>
      <c r="AQ140" s="14" t="s">
        <v>217</v>
      </c>
      <c r="AR140" s="14" t="s">
        <v>254</v>
      </c>
      <c r="AS140" s="14" t="s">
        <v>217</v>
      </c>
      <c r="AT140" s="14" t="s">
        <v>254</v>
      </c>
      <c r="AU140" s="14" t="s">
        <v>217</v>
      </c>
      <c r="AV140" s="14" t="s">
        <v>254</v>
      </c>
      <c r="AW140" s="6"/>
      <c r="AX140" s="6"/>
      <c r="AY140" s="6"/>
      <c r="AZ140" s="6"/>
      <c r="BA140" s="6" t="e">
        <f t="shared" ca="1" si="21"/>
        <v>#REF!</v>
      </c>
      <c r="BB140" s="6"/>
      <c r="BC140" s="6"/>
      <c r="BD140" s="6"/>
      <c r="BE140" s="21" t="e">
        <f t="shared" ca="1" si="22"/>
        <v>#REF!</v>
      </c>
      <c r="BF140" s="7"/>
      <c r="BG140" s="7"/>
      <c r="BH140" s="7"/>
    </row>
    <row r="141" spans="24:72" s="24" customFormat="1" ht="13.2" x14ac:dyDescent="0.25">
      <c r="X141" s="28"/>
      <c r="AH141" s="27"/>
      <c r="AI141" s="27"/>
      <c r="AL141" s="26"/>
      <c r="AM141" s="6" t="s">
        <v>253</v>
      </c>
      <c r="AN141" s="6"/>
      <c r="AO141" s="6"/>
      <c r="AP141" s="6"/>
      <c r="AQ141" s="14" t="s">
        <v>217</v>
      </c>
      <c r="AR141" s="14" t="s">
        <v>252</v>
      </c>
      <c r="AS141" s="14" t="s">
        <v>217</v>
      </c>
      <c r="AT141" s="14" t="s">
        <v>252</v>
      </c>
      <c r="AU141" s="14" t="s">
        <v>217</v>
      </c>
      <c r="AV141" s="14" t="s">
        <v>252</v>
      </c>
      <c r="AW141" s="6"/>
      <c r="AX141" s="6"/>
      <c r="AY141" s="6"/>
      <c r="AZ141" s="6"/>
      <c r="BA141" s="6" t="e">
        <f t="shared" ca="1" si="21"/>
        <v>#REF!</v>
      </c>
      <c r="BB141" s="6"/>
      <c r="BC141" s="6"/>
      <c r="BD141" s="6"/>
      <c r="BE141" s="21" t="e">
        <f t="shared" ca="1" si="22"/>
        <v>#REF!</v>
      </c>
      <c r="BF141" s="7"/>
      <c r="BG141" s="7"/>
      <c r="BH141" s="7"/>
    </row>
    <row r="142" spans="24:72" s="24" customFormat="1" ht="13.2" x14ac:dyDescent="0.25">
      <c r="X142" s="28"/>
      <c r="Z142" s="4"/>
      <c r="AA142" s="4"/>
      <c r="AB142" s="4"/>
      <c r="AH142" s="27"/>
      <c r="AI142" s="27"/>
      <c r="AL142" s="26"/>
      <c r="AM142" s="6" t="s">
        <v>251</v>
      </c>
      <c r="AN142" s="6"/>
      <c r="AO142" s="6"/>
      <c r="AP142" s="6"/>
      <c r="AQ142" s="14" t="s">
        <v>217</v>
      </c>
      <c r="AR142" s="14" t="s">
        <v>250</v>
      </c>
      <c r="AS142" s="14" t="s">
        <v>217</v>
      </c>
      <c r="AT142" s="14" t="s">
        <v>250</v>
      </c>
      <c r="AU142" s="14" t="s">
        <v>217</v>
      </c>
      <c r="AV142" s="14" t="s">
        <v>250</v>
      </c>
      <c r="AW142" s="6"/>
      <c r="AX142" s="6"/>
      <c r="AY142" s="6"/>
      <c r="AZ142" s="6"/>
      <c r="BA142" s="6" t="e">
        <f t="shared" ca="1" si="21"/>
        <v>#REF!</v>
      </c>
      <c r="BB142" s="6"/>
      <c r="BC142" s="6"/>
      <c r="BD142" s="6"/>
      <c r="BE142" s="21" t="e">
        <f t="shared" ca="1" si="22"/>
        <v>#REF!</v>
      </c>
      <c r="BF142" s="7"/>
      <c r="BG142" s="7"/>
      <c r="BH142" s="7"/>
    </row>
    <row r="143" spans="24:72" s="24" customFormat="1" ht="13.2" x14ac:dyDescent="0.25">
      <c r="X143" s="28"/>
      <c r="Z143" s="4"/>
      <c r="AA143" s="4"/>
      <c r="AB143" s="4"/>
      <c r="AH143" s="27"/>
      <c r="AI143" s="27"/>
      <c r="AL143" s="26"/>
      <c r="AM143" s="6" t="s">
        <v>249</v>
      </c>
      <c r="AN143" s="6"/>
      <c r="AO143" s="6"/>
      <c r="AP143" s="6"/>
      <c r="AQ143" s="14" t="s">
        <v>217</v>
      </c>
      <c r="AR143" s="14" t="s">
        <v>248</v>
      </c>
      <c r="AS143" s="14" t="s">
        <v>217</v>
      </c>
      <c r="AT143" s="14" t="s">
        <v>248</v>
      </c>
      <c r="AU143" s="14" t="s">
        <v>217</v>
      </c>
      <c r="AV143" s="14" t="s">
        <v>248</v>
      </c>
      <c r="AW143" s="6"/>
      <c r="AX143" s="6"/>
      <c r="AY143" s="6"/>
      <c r="AZ143" s="6"/>
      <c r="BA143" s="6" t="e">
        <f t="shared" ca="1" si="21"/>
        <v>#REF!</v>
      </c>
      <c r="BB143" s="6"/>
      <c r="BC143" s="6"/>
      <c r="BD143" s="6"/>
      <c r="BE143" s="21" t="e">
        <f t="shared" ca="1" si="22"/>
        <v>#REF!</v>
      </c>
      <c r="BF143" s="7"/>
      <c r="BG143" s="7"/>
      <c r="BH143" s="7"/>
    </row>
    <row r="144" spans="24:72" s="4" customFormat="1" ht="13.2" x14ac:dyDescent="0.25">
      <c r="X144" s="9"/>
      <c r="AH144" s="1"/>
      <c r="AI144" s="1"/>
      <c r="AL144" s="8"/>
      <c r="AM144" s="6" t="s">
        <v>247</v>
      </c>
      <c r="AN144" s="6"/>
      <c r="AO144" s="6"/>
      <c r="AP144" s="6"/>
      <c r="AQ144" s="14" t="s">
        <v>217</v>
      </c>
      <c r="AR144" s="14" t="s">
        <v>246</v>
      </c>
      <c r="AS144" s="14" t="s">
        <v>217</v>
      </c>
      <c r="AT144" s="14" t="s">
        <v>246</v>
      </c>
      <c r="AU144" s="14" t="s">
        <v>217</v>
      </c>
      <c r="AV144" s="14" t="s">
        <v>246</v>
      </c>
      <c r="AW144" s="6"/>
      <c r="AX144" s="6"/>
      <c r="AY144" s="6"/>
      <c r="AZ144" s="6"/>
      <c r="BA144" s="6" t="e">
        <f t="shared" ca="1" si="21"/>
        <v>#REF!</v>
      </c>
      <c r="BB144" s="6"/>
      <c r="BC144" s="6"/>
      <c r="BD144" s="6"/>
      <c r="BE144" s="21" t="e">
        <f t="shared" ca="1" si="22"/>
        <v>#REF!</v>
      </c>
      <c r="BF144" s="7"/>
      <c r="BG144" s="7"/>
      <c r="BH144" s="7"/>
      <c r="BI144" s="24"/>
      <c r="BJ144" s="24"/>
      <c r="BK144" s="24"/>
      <c r="BL144" s="24"/>
      <c r="BM144" s="24"/>
      <c r="BN144" s="24"/>
      <c r="BO144" s="24"/>
      <c r="BP144" s="24"/>
      <c r="BQ144" s="24"/>
      <c r="BR144" s="24"/>
      <c r="BS144" s="24"/>
      <c r="BT144" s="24"/>
    </row>
    <row r="145" spans="24:72" s="4" customFormat="1" ht="13.2" x14ac:dyDescent="0.25">
      <c r="X145" s="9"/>
      <c r="AH145" s="1"/>
      <c r="AI145" s="1"/>
      <c r="AL145" s="8"/>
      <c r="AM145" s="6" t="s">
        <v>245</v>
      </c>
      <c r="AN145" s="6"/>
      <c r="AO145" s="6"/>
      <c r="AP145" s="6"/>
      <c r="AQ145" s="14" t="s">
        <v>217</v>
      </c>
      <c r="AR145" s="14" t="s">
        <v>244</v>
      </c>
      <c r="AS145" s="14" t="s">
        <v>217</v>
      </c>
      <c r="AT145" s="14" t="s">
        <v>244</v>
      </c>
      <c r="AU145" s="14" t="s">
        <v>217</v>
      </c>
      <c r="AV145" s="14" t="s">
        <v>244</v>
      </c>
      <c r="AW145" s="6"/>
      <c r="AX145" s="6"/>
      <c r="AY145" s="6"/>
      <c r="AZ145" s="6"/>
      <c r="BA145" s="6" t="e">
        <f t="shared" ca="1" si="21"/>
        <v>#REF!</v>
      </c>
      <c r="BB145" s="6"/>
      <c r="BC145" s="6"/>
      <c r="BD145" s="6"/>
      <c r="BE145" s="21" t="e">
        <f t="shared" ca="1" si="22"/>
        <v>#REF!</v>
      </c>
      <c r="BF145" s="7"/>
      <c r="BG145" s="7"/>
      <c r="BH145" s="7"/>
      <c r="BI145" s="24"/>
      <c r="BJ145" s="24"/>
      <c r="BK145" s="24"/>
      <c r="BL145" s="24"/>
      <c r="BM145" s="24"/>
      <c r="BN145" s="24"/>
      <c r="BO145" s="24"/>
      <c r="BP145" s="24"/>
      <c r="BQ145" s="24"/>
      <c r="BR145" s="24"/>
    </row>
    <row r="146" spans="24:72" s="4" customFormat="1" ht="13.2" x14ac:dyDescent="0.25">
      <c r="X146" s="9"/>
      <c r="AH146" s="1"/>
      <c r="AI146" s="1"/>
      <c r="AL146" s="8"/>
      <c r="AM146" s="6" t="s">
        <v>243</v>
      </c>
      <c r="AN146" s="6"/>
      <c r="AO146" s="6"/>
      <c r="AP146" s="6"/>
      <c r="AQ146" s="14" t="s">
        <v>217</v>
      </c>
      <c r="AR146" s="14" t="s">
        <v>242</v>
      </c>
      <c r="AS146" s="14" t="s">
        <v>217</v>
      </c>
      <c r="AT146" s="14" t="s">
        <v>242</v>
      </c>
      <c r="AU146" s="14" t="s">
        <v>217</v>
      </c>
      <c r="AV146" s="14" t="s">
        <v>242</v>
      </c>
      <c r="AW146" s="6"/>
      <c r="AX146" s="6"/>
      <c r="AY146" s="6"/>
      <c r="AZ146" s="6"/>
      <c r="BA146" s="6" t="e">
        <f t="shared" ca="1" si="21"/>
        <v>#REF!</v>
      </c>
      <c r="BB146" s="6"/>
      <c r="BC146" s="6"/>
      <c r="BD146" s="6"/>
      <c r="BE146" s="21" t="e">
        <f t="shared" ca="1" si="22"/>
        <v>#REF!</v>
      </c>
      <c r="BF146" s="7"/>
      <c r="BG146" s="7"/>
      <c r="BH146" s="7"/>
      <c r="BI146" s="24"/>
      <c r="BJ146" s="24"/>
      <c r="BK146" s="24"/>
      <c r="BL146" s="24"/>
      <c r="BM146" s="24"/>
      <c r="BN146" s="24"/>
      <c r="BO146" s="24"/>
      <c r="BP146" s="24"/>
      <c r="BQ146" s="24"/>
      <c r="BR146" s="24"/>
    </row>
    <row r="147" spans="24:72" s="4" customFormat="1" ht="13.2" x14ac:dyDescent="0.25">
      <c r="X147" s="9"/>
      <c r="Z147" s="1"/>
      <c r="AA147" s="1"/>
      <c r="AB147" s="1"/>
      <c r="AH147" s="1"/>
      <c r="AI147" s="1"/>
      <c r="AL147" s="8"/>
      <c r="AM147" s="6" t="s">
        <v>241</v>
      </c>
      <c r="AN147" s="6"/>
      <c r="AO147" s="6"/>
      <c r="AP147" s="6"/>
      <c r="AQ147" s="14" t="s">
        <v>217</v>
      </c>
      <c r="AR147" s="14" t="s">
        <v>240</v>
      </c>
      <c r="AS147" s="14" t="s">
        <v>217</v>
      </c>
      <c r="AT147" s="14" t="s">
        <v>240</v>
      </c>
      <c r="AU147" s="14" t="s">
        <v>217</v>
      </c>
      <c r="AV147" s="14" t="s">
        <v>239</v>
      </c>
      <c r="AW147" s="6"/>
      <c r="AX147" s="6"/>
      <c r="AY147" s="6"/>
      <c r="AZ147" s="6"/>
      <c r="BA147" s="6" t="e">
        <f t="shared" ca="1" si="21"/>
        <v>#REF!</v>
      </c>
      <c r="BB147" s="6"/>
      <c r="BC147" s="6"/>
      <c r="BD147" s="6"/>
      <c r="BE147" s="21" t="e">
        <f t="shared" ca="1" si="22"/>
        <v>#REF!</v>
      </c>
      <c r="BF147" s="7"/>
      <c r="BG147" s="7"/>
      <c r="BH147" s="7"/>
      <c r="BI147" s="24"/>
      <c r="BJ147" s="24"/>
      <c r="BK147" s="24"/>
      <c r="BL147" s="24"/>
      <c r="BM147" s="24"/>
      <c r="BN147" s="24"/>
      <c r="BO147" s="24"/>
      <c r="BP147" s="24"/>
      <c r="BQ147" s="24"/>
      <c r="BR147" s="24"/>
    </row>
    <row r="148" spans="24:72" s="4" customFormat="1" ht="13.2" x14ac:dyDescent="0.25">
      <c r="X148" s="9"/>
      <c r="Z148" s="1"/>
      <c r="AA148" s="1"/>
      <c r="AB148" s="1"/>
      <c r="AH148" s="1"/>
      <c r="AI148" s="1"/>
      <c r="AL148" s="8"/>
      <c r="AM148" s="6" t="s">
        <v>238</v>
      </c>
      <c r="AN148" s="6"/>
      <c r="AO148" s="6"/>
      <c r="AP148" s="6"/>
      <c r="AQ148" s="14" t="s">
        <v>217</v>
      </c>
      <c r="AR148" s="14" t="s">
        <v>237</v>
      </c>
      <c r="AS148" s="14" t="s">
        <v>217</v>
      </c>
      <c r="AT148" s="14" t="s">
        <v>237</v>
      </c>
      <c r="AU148" s="14" t="s">
        <v>217</v>
      </c>
      <c r="AV148" s="14" t="s">
        <v>236</v>
      </c>
      <c r="AW148" s="6"/>
      <c r="AX148" s="6"/>
      <c r="AY148" s="6"/>
      <c r="AZ148" s="6"/>
      <c r="BA148" s="6" t="e">
        <f t="shared" ca="1" si="21"/>
        <v>#REF!</v>
      </c>
      <c r="BB148" s="6"/>
      <c r="BC148" s="6"/>
      <c r="BD148" s="6"/>
      <c r="BE148" s="21" t="e">
        <f t="shared" ca="1" si="22"/>
        <v>#REF!</v>
      </c>
      <c r="BF148" s="7"/>
      <c r="BG148" s="7"/>
      <c r="BH148" s="7"/>
      <c r="BI148" s="24"/>
      <c r="BJ148" s="24"/>
      <c r="BK148" s="24"/>
      <c r="BL148" s="24"/>
      <c r="BM148" s="24"/>
      <c r="BN148" s="24"/>
      <c r="BO148" s="24"/>
      <c r="BP148" s="24"/>
      <c r="BQ148" s="24"/>
    </row>
    <row r="149" spans="24:72" ht="13.2" x14ac:dyDescent="0.25">
      <c r="AM149" s="6" t="s">
        <v>235</v>
      </c>
      <c r="AN149" s="6"/>
      <c r="AO149" s="6"/>
      <c r="AP149" s="6"/>
      <c r="AQ149" s="14" t="s">
        <v>217</v>
      </c>
      <c r="AR149" s="14" t="s">
        <v>234</v>
      </c>
      <c r="AS149" s="14" t="s">
        <v>217</v>
      </c>
      <c r="AT149" s="14" t="s">
        <v>234</v>
      </c>
      <c r="AU149" s="14" t="s">
        <v>217</v>
      </c>
      <c r="AV149" s="14" t="s">
        <v>233</v>
      </c>
      <c r="AW149" s="6"/>
      <c r="AX149" s="6"/>
      <c r="AY149" s="6"/>
      <c r="AZ149" s="6"/>
      <c r="BA149" s="6" t="e">
        <f t="shared" ca="1" si="21"/>
        <v>#REF!</v>
      </c>
      <c r="BB149" s="6"/>
      <c r="BC149" s="6"/>
      <c r="BD149" s="6"/>
      <c r="BE149" s="21" t="e">
        <f t="shared" ca="1" si="22"/>
        <v>#REF!</v>
      </c>
      <c r="BF149" s="7"/>
      <c r="BG149" s="7"/>
      <c r="BH149" s="7"/>
      <c r="BI149" s="24"/>
      <c r="BJ149" s="24"/>
      <c r="BK149" s="24"/>
      <c r="BL149" s="24"/>
      <c r="BM149" s="24"/>
      <c r="BN149" s="24"/>
      <c r="BO149" s="24"/>
      <c r="BP149" s="24"/>
      <c r="BQ149" s="24"/>
      <c r="BR149" s="4"/>
      <c r="BS149" s="4"/>
      <c r="BT149" s="4"/>
    </row>
    <row r="150" spans="24:72" ht="13.2" x14ac:dyDescent="0.25">
      <c r="AM150" s="6" t="s">
        <v>232</v>
      </c>
      <c r="AN150" s="6"/>
      <c r="AO150" s="6"/>
      <c r="AP150" s="6"/>
      <c r="AQ150" s="14" t="s">
        <v>217</v>
      </c>
      <c r="AR150" s="14" t="s">
        <v>231</v>
      </c>
      <c r="AS150" s="14" t="s">
        <v>217</v>
      </c>
      <c r="AT150" s="14" t="s">
        <v>231</v>
      </c>
      <c r="AU150" s="14" t="s">
        <v>217</v>
      </c>
      <c r="AV150" s="14" t="s">
        <v>230</v>
      </c>
      <c r="AW150" s="6"/>
      <c r="AX150" s="6"/>
      <c r="AY150" s="6"/>
      <c r="AZ150" s="6"/>
      <c r="BA150" s="6" t="e">
        <f t="shared" ca="1" si="21"/>
        <v>#REF!</v>
      </c>
      <c r="BB150" s="6"/>
      <c r="BC150" s="6"/>
      <c r="BD150" s="6"/>
      <c r="BE150" s="21" t="e">
        <f t="shared" ca="1" si="22"/>
        <v>#REF!</v>
      </c>
      <c r="BF150" s="7"/>
      <c r="BG150" s="7"/>
      <c r="BH150" s="7"/>
      <c r="BI150" s="24"/>
      <c r="BJ150" s="24"/>
      <c r="BK150" s="24"/>
      <c r="BL150" s="24"/>
      <c r="BM150" s="24"/>
      <c r="BN150" s="24"/>
      <c r="BO150" s="24"/>
      <c r="BP150" s="24"/>
      <c r="BQ150" s="24"/>
      <c r="BR150" s="4"/>
      <c r="BS150" s="4"/>
    </row>
    <row r="151" spans="24:72" ht="13.2" x14ac:dyDescent="0.25">
      <c r="AM151" s="6" t="s">
        <v>229</v>
      </c>
      <c r="AN151" s="6"/>
      <c r="AO151" s="6"/>
      <c r="AP151" s="6"/>
      <c r="AQ151" s="14" t="s">
        <v>217</v>
      </c>
      <c r="AR151" s="14" t="s">
        <v>228</v>
      </c>
      <c r="AS151" s="14" t="s">
        <v>217</v>
      </c>
      <c r="AT151" s="14" t="s">
        <v>228</v>
      </c>
      <c r="AU151" s="14" t="s">
        <v>217</v>
      </c>
      <c r="AV151" s="14" t="s">
        <v>227</v>
      </c>
      <c r="AW151" s="6"/>
      <c r="AX151" s="6"/>
      <c r="AY151" s="6"/>
      <c r="AZ151" s="6"/>
      <c r="BA151" s="6" t="e">
        <f t="shared" ca="1" si="21"/>
        <v>#REF!</v>
      </c>
      <c r="BB151" s="6"/>
      <c r="BC151" s="6"/>
      <c r="BD151" s="6"/>
      <c r="BE151" s="21" t="e">
        <f t="shared" ca="1" si="22"/>
        <v>#REF!</v>
      </c>
      <c r="BF151" s="7"/>
      <c r="BG151" s="7"/>
      <c r="BH151" s="7"/>
      <c r="BI151" s="24"/>
      <c r="BJ151" s="24"/>
      <c r="BK151" s="24"/>
      <c r="BL151" s="24"/>
      <c r="BM151" s="24"/>
      <c r="BN151" s="24"/>
      <c r="BO151" s="24"/>
      <c r="BP151" s="24"/>
      <c r="BQ151" s="24"/>
      <c r="BR151" s="4"/>
      <c r="BS151" s="4"/>
    </row>
    <row r="152" spans="24:72" ht="13.2" x14ac:dyDescent="0.25">
      <c r="AM152" s="6" t="s">
        <v>226</v>
      </c>
      <c r="AN152" s="6"/>
      <c r="AO152" s="6"/>
      <c r="AP152" s="6"/>
      <c r="AQ152" s="14" t="s">
        <v>217</v>
      </c>
      <c r="AR152" s="14" t="s">
        <v>225</v>
      </c>
      <c r="AS152" s="14" t="s">
        <v>217</v>
      </c>
      <c r="AT152" s="14" t="s">
        <v>225</v>
      </c>
      <c r="AU152" s="14" t="s">
        <v>217</v>
      </c>
      <c r="AV152" s="14" t="s">
        <v>225</v>
      </c>
      <c r="AW152" s="6"/>
      <c r="AX152" s="6"/>
      <c r="AY152" s="6"/>
      <c r="AZ152" s="6"/>
      <c r="BA152" s="6" t="e">
        <f t="shared" ca="1" si="21"/>
        <v>#REF!</v>
      </c>
      <c r="BB152" s="6"/>
      <c r="BC152" s="6"/>
      <c r="BD152" s="6"/>
      <c r="BE152" s="21" t="e">
        <f t="shared" ca="1" si="22"/>
        <v>#REF!</v>
      </c>
      <c r="BF152" s="7"/>
      <c r="BG152" s="7"/>
      <c r="BH152" s="7"/>
      <c r="BI152" s="24"/>
      <c r="BJ152" s="24"/>
      <c r="BK152" s="24"/>
      <c r="BL152" s="24"/>
      <c r="BM152" s="24"/>
      <c r="BN152" s="24"/>
      <c r="BO152" s="24"/>
      <c r="BP152" s="24"/>
      <c r="BQ152" s="24"/>
      <c r="BR152" s="4"/>
      <c r="BS152" s="4"/>
    </row>
    <row r="153" spans="24:72" ht="13.2" x14ac:dyDescent="0.25">
      <c r="AM153" s="6" t="s">
        <v>224</v>
      </c>
      <c r="AN153" s="6"/>
      <c r="AO153" s="6"/>
      <c r="AP153" s="6"/>
      <c r="AQ153" s="14" t="s">
        <v>217</v>
      </c>
      <c r="AR153" s="14" t="s">
        <v>223</v>
      </c>
      <c r="AS153" s="14" t="s">
        <v>217</v>
      </c>
      <c r="AT153" s="14" t="s">
        <v>223</v>
      </c>
      <c r="AU153" s="14" t="s">
        <v>217</v>
      </c>
      <c r="AV153" s="14" t="s">
        <v>223</v>
      </c>
      <c r="AW153" s="6"/>
      <c r="AX153" s="6"/>
      <c r="AY153" s="6"/>
      <c r="AZ153" s="6"/>
      <c r="BA153" s="6" t="e">
        <f t="shared" ca="1" si="21"/>
        <v>#REF!</v>
      </c>
      <c r="BB153" s="6"/>
      <c r="BC153" s="6"/>
      <c r="BD153" s="6"/>
      <c r="BE153" s="21" t="e">
        <f t="shared" ca="1" si="22"/>
        <v>#REF!</v>
      </c>
      <c r="BF153" s="7"/>
      <c r="BG153" s="7"/>
      <c r="BH153" s="7"/>
      <c r="BM153" s="24"/>
      <c r="BN153" s="24"/>
      <c r="BO153" s="24"/>
      <c r="BP153" s="24"/>
      <c r="BQ153" s="24"/>
      <c r="BR153" s="4"/>
    </row>
    <row r="154" spans="24:72" ht="13.2" x14ac:dyDescent="0.25">
      <c r="AM154" s="6" t="s">
        <v>222</v>
      </c>
      <c r="AN154" s="6"/>
      <c r="AO154" s="6"/>
      <c r="AP154" s="6"/>
      <c r="AQ154" s="14" t="s">
        <v>217</v>
      </c>
      <c r="AR154" s="14" t="s">
        <v>221</v>
      </c>
      <c r="AS154" s="14" t="s">
        <v>217</v>
      </c>
      <c r="AT154" s="14" t="s">
        <v>221</v>
      </c>
      <c r="AU154" s="14" t="s">
        <v>217</v>
      </c>
      <c r="AV154" s="14" t="s">
        <v>220</v>
      </c>
      <c r="AW154" s="6"/>
      <c r="AX154" s="6"/>
      <c r="AY154" s="6"/>
      <c r="AZ154" s="6"/>
      <c r="BA154" s="6" t="e">
        <f t="shared" ca="1" si="21"/>
        <v>#REF!</v>
      </c>
      <c r="BB154" s="6"/>
      <c r="BC154" s="6"/>
      <c r="BD154" s="6"/>
      <c r="BE154" s="21" t="e">
        <f t="shared" ca="1" si="22"/>
        <v>#REF!</v>
      </c>
      <c r="BF154" s="7"/>
      <c r="BG154" s="7"/>
      <c r="BH154" s="7"/>
      <c r="BM154" s="24"/>
      <c r="BN154" s="24"/>
      <c r="BO154" s="24"/>
      <c r="BP154" s="24"/>
      <c r="BQ154" s="24"/>
      <c r="BR154" s="4"/>
    </row>
    <row r="155" spans="24:72" ht="13.2" x14ac:dyDescent="0.25">
      <c r="AM155" s="6" t="s">
        <v>219</v>
      </c>
      <c r="AN155" s="6"/>
      <c r="AO155" s="6"/>
      <c r="AP155" s="6"/>
      <c r="AQ155" s="14" t="s">
        <v>217</v>
      </c>
      <c r="AR155" s="14" t="s">
        <v>218</v>
      </c>
      <c r="AS155" s="14" t="s">
        <v>217</v>
      </c>
      <c r="AT155" s="14" t="s">
        <v>218</v>
      </c>
      <c r="AU155" s="14" t="s">
        <v>217</v>
      </c>
      <c r="AV155" s="14" t="s">
        <v>216</v>
      </c>
      <c r="AW155" s="6"/>
      <c r="AX155" s="6"/>
      <c r="AY155" s="6"/>
      <c r="AZ155" s="6"/>
      <c r="BA155" s="6" t="e">
        <f t="shared" ca="1" si="21"/>
        <v>#REF!</v>
      </c>
      <c r="BB155" s="6"/>
      <c r="BC155" s="6"/>
      <c r="BD155" s="6"/>
      <c r="BE155" s="21" t="e">
        <f t="shared" ca="1" si="22"/>
        <v>#REF!</v>
      </c>
      <c r="BF155" s="7"/>
      <c r="BG155" s="7"/>
      <c r="BH155" s="7"/>
      <c r="BM155" s="24"/>
      <c r="BN155" s="24"/>
      <c r="BO155" s="24"/>
      <c r="BP155" s="24"/>
      <c r="BQ155" s="24"/>
      <c r="BR155" s="4"/>
    </row>
    <row r="156" spans="24:72" ht="13.2" x14ac:dyDescent="0.25">
      <c r="AM156" s="6"/>
      <c r="AN156" s="6"/>
      <c r="AO156" s="6"/>
      <c r="AP156" s="6"/>
      <c r="AQ156" s="6"/>
      <c r="AR156" s="6"/>
      <c r="AS156" s="6"/>
      <c r="AT156" s="6"/>
      <c r="AU156" s="6"/>
      <c r="AV156" s="6"/>
      <c r="AW156" s="6"/>
      <c r="AX156" s="6"/>
      <c r="AY156" s="6"/>
      <c r="AZ156" s="6"/>
      <c r="BA156" s="6"/>
      <c r="BB156" s="6"/>
      <c r="BC156" s="6"/>
      <c r="BD156" s="6"/>
      <c r="BE156" s="6"/>
      <c r="BF156" s="7"/>
      <c r="BG156" s="7"/>
      <c r="BH156" s="7"/>
      <c r="BM156" s="24"/>
      <c r="BN156" s="24"/>
      <c r="BO156" s="24"/>
      <c r="BP156" s="24"/>
      <c r="BQ156" s="24"/>
      <c r="BR156" s="4"/>
    </row>
    <row r="157" spans="24:72" ht="13.2" x14ac:dyDescent="0.25">
      <c r="AM157" s="6" t="s">
        <v>215</v>
      </c>
      <c r="AN157" s="6"/>
      <c r="AO157" s="6"/>
      <c r="AP157" s="6"/>
      <c r="AQ157" s="6"/>
      <c r="AR157" s="6"/>
      <c r="AS157" s="6"/>
      <c r="AT157" s="6"/>
      <c r="AU157" s="6"/>
      <c r="AV157" s="6"/>
      <c r="AW157" s="6"/>
      <c r="AX157" s="6"/>
      <c r="AY157" s="6"/>
      <c r="AZ157" s="6"/>
      <c r="BA157" s="6"/>
      <c r="BB157" s="6"/>
      <c r="BC157" s="6"/>
      <c r="BD157" s="6"/>
      <c r="BE157" s="6"/>
      <c r="BF157" s="7"/>
      <c r="BG157" s="7"/>
      <c r="BH157" s="7"/>
      <c r="BI157" s="24"/>
      <c r="BJ157" s="24"/>
      <c r="BK157" s="24"/>
      <c r="BL157" s="24"/>
      <c r="BM157" s="24"/>
      <c r="BN157" s="24"/>
      <c r="BO157" s="24"/>
      <c r="BP157" s="24"/>
      <c r="BQ157" s="24"/>
    </row>
    <row r="158" spans="24:72" ht="13.2" x14ac:dyDescent="0.25">
      <c r="AM158" s="6" t="s">
        <v>214</v>
      </c>
      <c r="AN158" s="6"/>
      <c r="AO158" s="6"/>
      <c r="AP158" s="6"/>
      <c r="AQ158" s="14"/>
      <c r="AR158" s="14"/>
      <c r="AS158" s="14"/>
      <c r="AT158" s="14"/>
      <c r="AU158" s="14" t="s">
        <v>187</v>
      </c>
      <c r="AV158" s="14" t="s">
        <v>213</v>
      </c>
      <c r="AW158" s="6"/>
      <c r="AX158" s="6"/>
      <c r="AY158" s="6"/>
      <c r="AZ158" s="6"/>
      <c r="BA158" s="6" t="e">
        <f t="shared" ref="BA158:BA171" ca="1" si="23">IF($AR$21="","'","'["&amp;$AR$21&amp;"]")&amp;(OFFSET($AQ158,0,$AT$23))&amp;"'!"&amp;OFFSET($AR158,0,$AT$23)</f>
        <v>#REF!</v>
      </c>
      <c r="BB158" s="6"/>
      <c r="BC158" s="6"/>
      <c r="BD158" s="6"/>
      <c r="BE158" s="21" t="e">
        <f t="shared" ref="BE158:BE171" ca="1" si="24">IF(INDIRECT(BA158)="",0,INDIRECT(BA158))</f>
        <v>#REF!</v>
      </c>
      <c r="BF158" s="7"/>
      <c r="BG158" s="7"/>
      <c r="BH158" s="7"/>
      <c r="BI158" s="24"/>
      <c r="BJ158" s="24"/>
      <c r="BK158" s="24"/>
      <c r="BL158" s="24"/>
      <c r="BM158" s="24"/>
      <c r="BN158" s="24"/>
      <c r="BO158" s="24"/>
      <c r="BP158" s="24"/>
      <c r="BQ158" s="24"/>
    </row>
    <row r="159" spans="24:72" ht="13.2" x14ac:dyDescent="0.25">
      <c r="AM159" s="6" t="s">
        <v>212</v>
      </c>
      <c r="AN159" s="6"/>
      <c r="AO159" s="6"/>
      <c r="AP159" s="6"/>
      <c r="AQ159" s="14"/>
      <c r="AR159" s="14"/>
      <c r="AS159" s="14"/>
      <c r="AT159" s="14"/>
      <c r="AU159" s="14" t="s">
        <v>187</v>
      </c>
      <c r="AV159" s="14" t="s">
        <v>211</v>
      </c>
      <c r="AW159" s="6"/>
      <c r="AX159" s="6"/>
      <c r="AY159" s="6"/>
      <c r="AZ159" s="6"/>
      <c r="BA159" s="6" t="e">
        <f t="shared" ca="1" si="23"/>
        <v>#REF!</v>
      </c>
      <c r="BB159" s="6"/>
      <c r="BC159" s="6"/>
      <c r="BD159" s="6"/>
      <c r="BE159" s="21" t="e">
        <f t="shared" ca="1" si="24"/>
        <v>#REF!</v>
      </c>
      <c r="BF159" s="7"/>
      <c r="BG159" s="7"/>
      <c r="BH159" s="7"/>
      <c r="BI159" s="24"/>
      <c r="BJ159" s="24"/>
      <c r="BK159" s="24"/>
      <c r="BL159" s="24"/>
      <c r="BM159" s="24"/>
      <c r="BN159" s="24"/>
      <c r="BO159" s="24"/>
      <c r="BP159" s="24"/>
      <c r="BQ159" s="24"/>
    </row>
    <row r="160" spans="24:72" ht="13.2" x14ac:dyDescent="0.25">
      <c r="AM160" s="6" t="s">
        <v>210</v>
      </c>
      <c r="AN160" s="6"/>
      <c r="AO160" s="6"/>
      <c r="AP160" s="6"/>
      <c r="AQ160" s="14"/>
      <c r="AR160" s="14"/>
      <c r="AS160" s="14"/>
      <c r="AT160" s="14"/>
      <c r="AU160" s="14" t="s">
        <v>187</v>
      </c>
      <c r="AV160" s="14" t="s">
        <v>209</v>
      </c>
      <c r="AW160" s="6"/>
      <c r="AX160" s="6"/>
      <c r="AY160" s="6"/>
      <c r="AZ160" s="6"/>
      <c r="BA160" s="6" t="e">
        <f t="shared" ca="1" si="23"/>
        <v>#REF!</v>
      </c>
      <c r="BB160" s="6"/>
      <c r="BC160" s="6"/>
      <c r="BD160" s="6"/>
      <c r="BE160" s="21" t="e">
        <f t="shared" ca="1" si="24"/>
        <v>#REF!</v>
      </c>
      <c r="BF160" s="7"/>
      <c r="BG160" s="7"/>
      <c r="BH160" s="7"/>
      <c r="BI160" s="24"/>
      <c r="BJ160" s="24"/>
      <c r="BK160" s="24"/>
      <c r="BL160" s="24"/>
      <c r="BM160" s="24"/>
      <c r="BN160" s="24"/>
      <c r="BO160" s="24"/>
      <c r="BP160" s="24"/>
      <c r="BQ160" s="24"/>
    </row>
    <row r="161" spans="24:72" ht="13.2" x14ac:dyDescent="0.25">
      <c r="AM161" s="6" t="s">
        <v>208</v>
      </c>
      <c r="AN161" s="6"/>
      <c r="AO161" s="6"/>
      <c r="AP161" s="6"/>
      <c r="AQ161" s="14"/>
      <c r="AR161" s="14"/>
      <c r="AS161" s="14"/>
      <c r="AT161" s="14"/>
      <c r="AU161" s="14" t="s">
        <v>187</v>
      </c>
      <c r="AV161" s="14" t="s">
        <v>207</v>
      </c>
      <c r="AW161" s="6"/>
      <c r="AX161" s="6"/>
      <c r="AY161" s="6"/>
      <c r="AZ161" s="6"/>
      <c r="BA161" s="6" t="e">
        <f t="shared" ca="1" si="23"/>
        <v>#REF!</v>
      </c>
      <c r="BB161" s="6"/>
      <c r="BC161" s="6"/>
      <c r="BD161" s="6"/>
      <c r="BE161" s="21" t="e">
        <f t="shared" ca="1" si="24"/>
        <v>#REF!</v>
      </c>
      <c r="BF161" s="7"/>
      <c r="BG161" s="7"/>
      <c r="BH161" s="7"/>
      <c r="BI161" s="24"/>
      <c r="BJ161" s="24"/>
      <c r="BK161" s="24"/>
      <c r="BL161" s="24"/>
      <c r="BM161" s="24"/>
      <c r="BN161" s="24"/>
      <c r="BO161" s="24"/>
      <c r="BP161" s="24"/>
      <c r="BQ161" s="4"/>
    </row>
    <row r="162" spans="24:72" ht="13.2" x14ac:dyDescent="0.25">
      <c r="AM162" s="6" t="s">
        <v>206</v>
      </c>
      <c r="AN162" s="6"/>
      <c r="AO162" s="6"/>
      <c r="AP162" s="6"/>
      <c r="AQ162" s="14"/>
      <c r="AR162" s="14"/>
      <c r="AS162" s="14"/>
      <c r="AT162" s="14"/>
      <c r="AU162" s="14" t="s">
        <v>187</v>
      </c>
      <c r="AV162" s="14" t="s">
        <v>205</v>
      </c>
      <c r="AW162" s="6"/>
      <c r="AX162" s="6"/>
      <c r="AY162" s="6"/>
      <c r="AZ162" s="6"/>
      <c r="BA162" s="6" t="e">
        <f t="shared" ca="1" si="23"/>
        <v>#REF!</v>
      </c>
      <c r="BB162" s="6"/>
      <c r="BC162" s="6"/>
      <c r="BD162" s="6"/>
      <c r="BE162" s="21" t="e">
        <f t="shared" ca="1" si="24"/>
        <v>#REF!</v>
      </c>
      <c r="BF162" s="7"/>
      <c r="BG162" s="7"/>
      <c r="BH162" s="7"/>
      <c r="BI162" s="24"/>
      <c r="BJ162" s="24"/>
      <c r="BK162" s="24"/>
      <c r="BL162" s="24"/>
      <c r="BM162" s="24"/>
      <c r="BN162" s="24"/>
      <c r="BO162" s="24"/>
      <c r="BP162" s="24"/>
      <c r="BQ162" s="4"/>
    </row>
    <row r="163" spans="24:72" ht="13.2" x14ac:dyDescent="0.25">
      <c r="AM163" s="6" t="s">
        <v>204</v>
      </c>
      <c r="AN163" s="6"/>
      <c r="AO163" s="6"/>
      <c r="AP163" s="6"/>
      <c r="AQ163" s="14"/>
      <c r="AR163" s="14"/>
      <c r="AS163" s="14"/>
      <c r="AT163" s="14"/>
      <c r="AU163" s="14" t="s">
        <v>187</v>
      </c>
      <c r="AV163" s="14" t="s">
        <v>203</v>
      </c>
      <c r="AW163" s="6"/>
      <c r="AX163" s="6"/>
      <c r="AY163" s="6"/>
      <c r="AZ163" s="6"/>
      <c r="BA163" s="6" t="e">
        <f t="shared" ca="1" si="23"/>
        <v>#REF!</v>
      </c>
      <c r="BB163" s="6"/>
      <c r="BC163" s="6"/>
      <c r="BD163" s="6"/>
      <c r="BE163" s="21" t="e">
        <f t="shared" ca="1" si="24"/>
        <v>#REF!</v>
      </c>
      <c r="BF163" s="7"/>
      <c r="BG163" s="7"/>
      <c r="BH163" s="7"/>
      <c r="BI163" s="24"/>
      <c r="BJ163" s="24"/>
      <c r="BK163" s="24"/>
      <c r="BL163" s="24"/>
      <c r="BM163" s="24"/>
      <c r="BN163" s="24"/>
      <c r="BO163" s="24"/>
      <c r="BP163" s="24"/>
      <c r="BQ163" s="4"/>
    </row>
    <row r="164" spans="24:72" ht="13.2" x14ac:dyDescent="0.25">
      <c r="AM164" s="6" t="s">
        <v>202</v>
      </c>
      <c r="AN164" s="6"/>
      <c r="AO164" s="6"/>
      <c r="AP164" s="6"/>
      <c r="AQ164" s="14"/>
      <c r="AR164" s="14"/>
      <c r="AS164" s="14"/>
      <c r="AT164" s="14"/>
      <c r="AU164" s="14" t="s">
        <v>187</v>
      </c>
      <c r="AV164" s="14" t="s">
        <v>201</v>
      </c>
      <c r="AW164" s="6"/>
      <c r="AX164" s="6"/>
      <c r="AY164" s="6"/>
      <c r="AZ164" s="6"/>
      <c r="BA164" s="6" t="e">
        <f t="shared" ca="1" si="23"/>
        <v>#REF!</v>
      </c>
      <c r="BB164" s="6"/>
      <c r="BC164" s="6"/>
      <c r="BD164" s="6"/>
      <c r="BE164" s="21" t="e">
        <f t="shared" ca="1" si="24"/>
        <v>#REF!</v>
      </c>
      <c r="BF164" s="7"/>
      <c r="BG164" s="7"/>
      <c r="BH164" s="7"/>
      <c r="BI164" s="24"/>
      <c r="BJ164" s="24"/>
      <c r="BK164" s="24"/>
      <c r="BL164" s="24"/>
      <c r="BM164" s="24"/>
      <c r="BN164" s="24"/>
      <c r="BO164" s="24"/>
      <c r="BP164" s="24"/>
      <c r="BQ164" s="4"/>
    </row>
    <row r="165" spans="24:72" ht="13.2" x14ac:dyDescent="0.25">
      <c r="AM165" s="6" t="s">
        <v>200</v>
      </c>
      <c r="AN165" s="6"/>
      <c r="AO165" s="6"/>
      <c r="AP165" s="6"/>
      <c r="AQ165" s="14"/>
      <c r="AR165" s="14"/>
      <c r="AS165" s="14"/>
      <c r="AT165" s="14"/>
      <c r="AU165" s="14" t="s">
        <v>187</v>
      </c>
      <c r="AV165" s="14" t="s">
        <v>199</v>
      </c>
      <c r="AW165" s="6"/>
      <c r="AX165" s="6"/>
      <c r="AY165" s="6"/>
      <c r="AZ165" s="6"/>
      <c r="BA165" s="6" t="e">
        <f t="shared" ca="1" si="23"/>
        <v>#REF!</v>
      </c>
      <c r="BB165" s="6"/>
      <c r="BC165" s="6"/>
      <c r="BD165" s="6"/>
      <c r="BE165" s="22" t="e">
        <f t="shared" ca="1" si="24"/>
        <v>#REF!</v>
      </c>
      <c r="BF165" s="7"/>
      <c r="BG165" s="7"/>
      <c r="BH165" s="7"/>
      <c r="BI165" s="24"/>
      <c r="BJ165" s="24"/>
      <c r="BK165" s="24"/>
      <c r="BL165" s="24"/>
      <c r="BM165" s="24"/>
      <c r="BN165" s="24"/>
      <c r="BO165" s="24"/>
      <c r="BP165" s="24"/>
      <c r="BQ165" s="4"/>
    </row>
    <row r="166" spans="24:72" ht="13.2" x14ac:dyDescent="0.25">
      <c r="Z166" s="4"/>
      <c r="AA166" s="4"/>
      <c r="AB166" s="4"/>
      <c r="AM166" s="6" t="s">
        <v>198</v>
      </c>
      <c r="AN166" s="6"/>
      <c r="AO166" s="6"/>
      <c r="AP166" s="6"/>
      <c r="AQ166" s="14"/>
      <c r="AR166" s="14"/>
      <c r="AS166" s="14"/>
      <c r="AT166" s="14"/>
      <c r="AU166" s="14" t="s">
        <v>187</v>
      </c>
      <c r="AV166" s="14" t="s">
        <v>197</v>
      </c>
      <c r="AW166" s="6"/>
      <c r="AX166" s="6"/>
      <c r="AY166" s="6"/>
      <c r="AZ166" s="6"/>
      <c r="BA166" s="6" t="e">
        <f t="shared" ca="1" si="23"/>
        <v>#REF!</v>
      </c>
      <c r="BB166" s="6"/>
      <c r="BC166" s="6"/>
      <c r="BD166" s="6"/>
      <c r="BE166" s="22" t="e">
        <f t="shared" ca="1" si="24"/>
        <v>#REF!</v>
      </c>
      <c r="BF166" s="7"/>
      <c r="BG166" s="7"/>
      <c r="BH166" s="7"/>
      <c r="BI166" s="24"/>
      <c r="BJ166" s="24"/>
      <c r="BK166" s="24"/>
      <c r="BL166" s="24"/>
      <c r="BM166" s="24"/>
      <c r="BN166" s="24"/>
      <c r="BO166" s="24"/>
      <c r="BP166" s="24"/>
      <c r="BQ166" s="4"/>
    </row>
    <row r="167" spans="24:72" ht="13.2" x14ac:dyDescent="0.25">
      <c r="Z167" s="4"/>
      <c r="AA167" s="4"/>
      <c r="AB167" s="4"/>
      <c r="AM167" s="6" t="s">
        <v>196</v>
      </c>
      <c r="AN167" s="6"/>
      <c r="AO167" s="6"/>
      <c r="AP167" s="6"/>
      <c r="AQ167" s="14"/>
      <c r="AR167" s="14"/>
      <c r="AS167" s="14"/>
      <c r="AT167" s="14"/>
      <c r="AU167" s="14" t="s">
        <v>187</v>
      </c>
      <c r="AV167" s="14" t="s">
        <v>195</v>
      </c>
      <c r="AW167" s="6"/>
      <c r="AX167" s="6"/>
      <c r="AY167" s="6"/>
      <c r="AZ167" s="6"/>
      <c r="BA167" s="6" t="e">
        <f t="shared" ca="1" si="23"/>
        <v>#REF!</v>
      </c>
      <c r="BB167" s="6"/>
      <c r="BC167" s="6"/>
      <c r="BD167" s="6"/>
      <c r="BE167" s="22" t="e">
        <f t="shared" ca="1" si="24"/>
        <v>#REF!</v>
      </c>
      <c r="BF167" s="7"/>
      <c r="BG167" s="7"/>
      <c r="BH167" s="7"/>
      <c r="BI167" s="24"/>
      <c r="BJ167" s="24"/>
      <c r="BK167" s="24"/>
      <c r="BL167" s="24"/>
      <c r="BM167" s="24"/>
      <c r="BN167" s="24"/>
      <c r="BO167" s="24"/>
      <c r="BP167" s="24"/>
      <c r="BQ167" s="4"/>
    </row>
    <row r="168" spans="24:72" s="4" customFormat="1" ht="13.2" x14ac:dyDescent="0.25">
      <c r="X168" s="9"/>
      <c r="AH168" s="1"/>
      <c r="AI168" s="1"/>
      <c r="AL168" s="8"/>
      <c r="AM168" s="6" t="s">
        <v>194</v>
      </c>
      <c r="AN168" s="6"/>
      <c r="AO168" s="6"/>
      <c r="AP168" s="6"/>
      <c r="AQ168" s="14"/>
      <c r="AR168" s="14"/>
      <c r="AS168" s="14"/>
      <c r="AT168" s="14"/>
      <c r="AU168" s="14" t="s">
        <v>187</v>
      </c>
      <c r="AV168" s="14" t="s">
        <v>193</v>
      </c>
      <c r="AW168" s="6"/>
      <c r="AX168" s="6"/>
      <c r="AY168" s="6"/>
      <c r="AZ168" s="6"/>
      <c r="BA168" s="6" t="e">
        <f t="shared" ca="1" si="23"/>
        <v>#REF!</v>
      </c>
      <c r="BB168" s="6"/>
      <c r="BC168" s="6"/>
      <c r="BD168" s="6"/>
      <c r="BE168" s="22" t="e">
        <f t="shared" ca="1" si="24"/>
        <v>#REF!</v>
      </c>
      <c r="BF168" s="7"/>
      <c r="BG168" s="7"/>
      <c r="BH168" s="7"/>
      <c r="BI168" s="24"/>
      <c r="BJ168" s="24"/>
      <c r="BK168" s="24"/>
      <c r="BL168" s="24"/>
      <c r="BM168" s="24"/>
      <c r="BN168" s="24"/>
      <c r="BO168" s="24"/>
      <c r="BP168" s="24"/>
      <c r="BR168" s="1"/>
      <c r="BS168" s="1"/>
      <c r="BT168" s="1"/>
    </row>
    <row r="169" spans="24:72" s="4" customFormat="1" ht="13.2" x14ac:dyDescent="0.25">
      <c r="X169" s="9"/>
      <c r="AH169" s="1"/>
      <c r="AI169" s="1"/>
      <c r="AL169" s="8"/>
      <c r="AM169" s="6" t="s">
        <v>192</v>
      </c>
      <c r="AN169" s="6"/>
      <c r="AO169" s="6"/>
      <c r="AP169" s="6"/>
      <c r="AQ169" s="14"/>
      <c r="AR169" s="14"/>
      <c r="AS169" s="14"/>
      <c r="AT169" s="14"/>
      <c r="AU169" s="14" t="s">
        <v>187</v>
      </c>
      <c r="AV169" s="14" t="s">
        <v>191</v>
      </c>
      <c r="AW169" s="6"/>
      <c r="AX169" s="6"/>
      <c r="AY169" s="6"/>
      <c r="AZ169" s="6"/>
      <c r="BA169" s="6" t="e">
        <f t="shared" ca="1" si="23"/>
        <v>#REF!</v>
      </c>
      <c r="BB169" s="6"/>
      <c r="BC169" s="6"/>
      <c r="BD169" s="6"/>
      <c r="BE169" s="22" t="e">
        <f t="shared" ca="1" si="24"/>
        <v>#REF!</v>
      </c>
      <c r="BF169" s="7"/>
      <c r="BG169" s="7"/>
      <c r="BH169" s="7"/>
      <c r="BI169" s="24"/>
      <c r="BJ169" s="24"/>
      <c r="BK169" s="24"/>
      <c r="BL169" s="24"/>
      <c r="BM169" s="24"/>
      <c r="BN169" s="24"/>
      <c r="BO169" s="24"/>
      <c r="BP169" s="24"/>
      <c r="BR169" s="1"/>
      <c r="BS169" s="1"/>
    </row>
    <row r="170" spans="24:72" s="4" customFormat="1" ht="13.2" x14ac:dyDescent="0.25">
      <c r="X170" s="9"/>
      <c r="AH170" s="1"/>
      <c r="AI170" s="1"/>
      <c r="AL170" s="8"/>
      <c r="AM170" s="6" t="s">
        <v>190</v>
      </c>
      <c r="AN170" s="6"/>
      <c r="AO170" s="6"/>
      <c r="AP170" s="6"/>
      <c r="AQ170" s="14"/>
      <c r="AR170" s="14"/>
      <c r="AS170" s="14"/>
      <c r="AT170" s="14"/>
      <c r="AU170" s="14" t="s">
        <v>187</v>
      </c>
      <c r="AV170" s="14" t="s">
        <v>189</v>
      </c>
      <c r="AW170" s="6"/>
      <c r="AX170" s="6"/>
      <c r="AY170" s="6"/>
      <c r="AZ170" s="6"/>
      <c r="BA170" s="6" t="e">
        <f t="shared" ca="1" si="23"/>
        <v>#REF!</v>
      </c>
      <c r="BB170" s="6"/>
      <c r="BC170" s="6"/>
      <c r="BD170" s="6"/>
      <c r="BE170" s="22" t="e">
        <f t="shared" ca="1" si="24"/>
        <v>#REF!</v>
      </c>
      <c r="BF170" s="7"/>
      <c r="BG170" s="7"/>
      <c r="BH170" s="7"/>
      <c r="BL170" s="24"/>
      <c r="BM170" s="24"/>
      <c r="BN170" s="24"/>
      <c r="BR170" s="1"/>
      <c r="BS170" s="1"/>
    </row>
    <row r="171" spans="24:72" s="4" customFormat="1" ht="13.2" x14ac:dyDescent="0.25">
      <c r="X171" s="9"/>
      <c r="AH171" s="1"/>
      <c r="AI171" s="1"/>
      <c r="AL171" s="8"/>
      <c r="AM171" s="6" t="s">
        <v>188</v>
      </c>
      <c r="AN171" s="6"/>
      <c r="AO171" s="6"/>
      <c r="AP171" s="6"/>
      <c r="AQ171" s="14"/>
      <c r="AR171" s="14"/>
      <c r="AS171" s="14"/>
      <c r="AT171" s="14"/>
      <c r="AU171" s="14" t="s">
        <v>187</v>
      </c>
      <c r="AV171" s="14" t="s">
        <v>186</v>
      </c>
      <c r="AW171" s="6"/>
      <c r="AX171" s="6"/>
      <c r="AY171" s="6"/>
      <c r="AZ171" s="6"/>
      <c r="BA171" s="6" t="e">
        <f t="shared" ca="1" si="23"/>
        <v>#REF!</v>
      </c>
      <c r="BB171" s="6"/>
      <c r="BC171" s="6"/>
      <c r="BD171" s="6"/>
      <c r="BE171" s="22" t="e">
        <f t="shared" ca="1" si="24"/>
        <v>#REF!</v>
      </c>
      <c r="BF171" s="7"/>
      <c r="BG171" s="7"/>
      <c r="BH171" s="7"/>
      <c r="BL171" s="24"/>
      <c r="BM171" s="24"/>
      <c r="BN171" s="24"/>
      <c r="BR171" s="1"/>
      <c r="BS171" s="1"/>
    </row>
    <row r="172" spans="24:72" s="4" customFormat="1" ht="13.2" x14ac:dyDescent="0.25">
      <c r="X172" s="9"/>
      <c r="AH172" s="1"/>
      <c r="AI172" s="1"/>
      <c r="AL172" s="8"/>
      <c r="AM172" s="6"/>
      <c r="AN172" s="6"/>
      <c r="AO172" s="6"/>
      <c r="AP172" s="6"/>
      <c r="AQ172" s="6"/>
      <c r="AR172" s="6"/>
      <c r="AS172" s="6"/>
      <c r="AT172" s="6"/>
      <c r="AU172" s="6"/>
      <c r="AV172" s="6"/>
      <c r="AW172" s="6"/>
      <c r="AX172" s="6"/>
      <c r="AY172" s="6"/>
      <c r="AZ172" s="6"/>
      <c r="BA172" s="6"/>
      <c r="BB172" s="6"/>
      <c r="BC172" s="6"/>
      <c r="BD172" s="6"/>
      <c r="BE172" s="23"/>
      <c r="BF172" s="7"/>
      <c r="BG172" s="7"/>
      <c r="BH172" s="7"/>
      <c r="BL172" s="24"/>
      <c r="BM172" s="24"/>
      <c r="BN172" s="24"/>
      <c r="BQ172" s="1"/>
      <c r="BR172" s="1"/>
    </row>
    <row r="173" spans="24:72" s="4" customFormat="1" ht="13.2" x14ac:dyDescent="0.25">
      <c r="X173" s="9"/>
      <c r="AH173" s="1"/>
      <c r="AI173" s="1"/>
      <c r="AL173" s="8"/>
      <c r="AM173" s="6" t="s">
        <v>185</v>
      </c>
      <c r="AN173" s="6"/>
      <c r="AO173" s="6"/>
      <c r="AP173" s="6"/>
      <c r="AQ173" s="6"/>
      <c r="AR173" s="6"/>
      <c r="AS173" s="6"/>
      <c r="AT173" s="6"/>
      <c r="AU173" s="6"/>
      <c r="AV173" s="6"/>
      <c r="AW173" s="6"/>
      <c r="AX173" s="6"/>
      <c r="AY173" s="6"/>
      <c r="AZ173" s="6"/>
      <c r="BA173" s="6"/>
      <c r="BB173" s="6"/>
      <c r="BC173" s="6"/>
      <c r="BD173" s="6"/>
      <c r="BE173" s="6"/>
      <c r="BF173" s="7"/>
      <c r="BG173" s="7"/>
      <c r="BH173" s="7"/>
      <c r="BI173" s="24"/>
      <c r="BJ173" s="24"/>
      <c r="BK173" s="24"/>
      <c r="BL173" s="24"/>
      <c r="BM173" s="24"/>
      <c r="BN173" s="24"/>
      <c r="BQ173" s="1"/>
      <c r="BR173" s="1"/>
    </row>
    <row r="174" spans="24:72" s="4" customFormat="1" ht="13.2" x14ac:dyDescent="0.25">
      <c r="X174" s="9"/>
      <c r="AH174" s="1"/>
      <c r="AI174" s="1"/>
      <c r="AL174" s="8"/>
      <c r="AM174" s="6" t="s">
        <v>184</v>
      </c>
      <c r="AN174" s="6"/>
      <c r="AO174" s="6"/>
      <c r="AP174" s="6"/>
      <c r="AQ174" s="14"/>
      <c r="AR174" s="14"/>
      <c r="AS174" s="14"/>
      <c r="AT174" s="14"/>
      <c r="AU174" s="14" t="s">
        <v>183</v>
      </c>
      <c r="AV174" s="14" t="s">
        <v>182</v>
      </c>
      <c r="AW174" s="6"/>
      <c r="AX174" s="6"/>
      <c r="AY174" s="6"/>
      <c r="AZ174" s="6"/>
      <c r="BA174" s="6" t="e">
        <f ca="1">IF($AR$21="","'","'["&amp;$AR$21&amp;"]")&amp;(OFFSET($AQ174,0,$AT$23))&amp;"'!"&amp;OFFSET($AR174,0,$AT$23)</f>
        <v>#REF!</v>
      </c>
      <c r="BB174" s="6"/>
      <c r="BC174" s="6"/>
      <c r="BD174" s="6"/>
      <c r="BE174" s="21" t="e">
        <f ca="1">IF(INDIRECT(BA174)="",0,INDIRECT(BA174))</f>
        <v>#REF!</v>
      </c>
      <c r="BF174" s="7"/>
      <c r="BG174" s="7"/>
      <c r="BH174" s="7"/>
      <c r="BI174" s="24"/>
      <c r="BJ174" s="24"/>
      <c r="BK174" s="24"/>
      <c r="BL174" s="24"/>
      <c r="BM174" s="24"/>
      <c r="BN174" s="24"/>
      <c r="BQ174" s="1"/>
      <c r="BR174" s="1"/>
    </row>
    <row r="175" spans="24:72" s="4" customFormat="1" ht="13.2" x14ac:dyDescent="0.25">
      <c r="X175" s="9"/>
      <c r="AH175" s="1"/>
      <c r="AI175" s="1"/>
      <c r="AL175" s="8"/>
      <c r="AM175" s="6" t="s">
        <v>181</v>
      </c>
      <c r="AN175" s="6"/>
      <c r="AO175" s="6"/>
      <c r="AP175" s="6"/>
      <c r="AQ175" s="14"/>
      <c r="AR175" s="14"/>
      <c r="AS175" s="14"/>
      <c r="AT175" s="14"/>
      <c r="AU175" s="14" t="s">
        <v>45</v>
      </c>
      <c r="AV175" s="14" t="s">
        <v>180</v>
      </c>
      <c r="AW175" s="6"/>
      <c r="AX175" s="6"/>
      <c r="AY175" s="6"/>
      <c r="AZ175" s="6"/>
      <c r="BA175" s="6" t="e">
        <f ca="1">IF($AR$21="","'","'["&amp;$AR$21&amp;"]")&amp;(OFFSET($AQ175,0,$AT$23))&amp;"'!"&amp;OFFSET($AR175,0,$AT$23)</f>
        <v>#REF!</v>
      </c>
      <c r="BB175" s="6"/>
      <c r="BC175" s="6"/>
      <c r="BD175" s="6"/>
      <c r="BE175" s="21" t="e">
        <f ca="1">IF(INDIRECT(BA175)="",0,INDIRECT(BA175))</f>
        <v>#REF!</v>
      </c>
      <c r="BF175" s="7"/>
      <c r="BG175" s="7"/>
      <c r="BH175" s="7"/>
      <c r="BI175" s="24"/>
      <c r="BJ175" s="24"/>
      <c r="BK175" s="24"/>
      <c r="BL175" s="24"/>
      <c r="BM175" s="24"/>
      <c r="BN175" s="24"/>
      <c r="BO175" s="1"/>
      <c r="BP175" s="1"/>
      <c r="BQ175" s="1"/>
      <c r="BR175" s="1"/>
    </row>
    <row r="176" spans="24:72" s="4" customFormat="1" ht="13.2" x14ac:dyDescent="0.25">
      <c r="X176" s="9"/>
      <c r="AH176" s="1"/>
      <c r="AI176" s="1"/>
      <c r="AL176" s="8"/>
      <c r="AM176" s="6" t="s">
        <v>179</v>
      </c>
      <c r="AN176" s="6"/>
      <c r="AO176" s="6"/>
      <c r="AP176" s="6"/>
      <c r="AQ176" s="14"/>
      <c r="AR176" s="14"/>
      <c r="AS176" s="14"/>
      <c r="AT176" s="14"/>
      <c r="AU176" s="14" t="s">
        <v>45</v>
      </c>
      <c r="AV176" s="14" t="s">
        <v>178</v>
      </c>
      <c r="AW176" s="6"/>
      <c r="AX176" s="6"/>
      <c r="AY176" s="6"/>
      <c r="AZ176" s="6"/>
      <c r="BA176" s="6" t="e">
        <f ca="1">IF($AR$21="","'","'["&amp;$AR$21&amp;"]")&amp;(OFFSET($AQ176,0,$AT$23))&amp;"'!"&amp;OFFSET($AR176,0,$AT$23)</f>
        <v>#REF!</v>
      </c>
      <c r="BB176" s="6"/>
      <c r="BC176" s="6"/>
      <c r="BD176" s="6"/>
      <c r="BE176" s="21" t="e">
        <f ca="1">IF(INDIRECT(BA176)="",0,INDIRECT(BA176))</f>
        <v>#REF!</v>
      </c>
      <c r="BF176" s="7"/>
      <c r="BG176" s="7"/>
      <c r="BH176" s="7"/>
      <c r="BI176" s="24"/>
      <c r="BJ176" s="24"/>
      <c r="BK176" s="24"/>
      <c r="BL176" s="24"/>
      <c r="BM176" s="24"/>
      <c r="BN176" s="24"/>
      <c r="BO176" s="1"/>
      <c r="BP176" s="1"/>
      <c r="BQ176" s="1"/>
      <c r="BR176" s="1"/>
    </row>
    <row r="177" spans="24:69" s="4" customFormat="1" ht="13.2" x14ac:dyDescent="0.25">
      <c r="X177" s="9"/>
      <c r="AH177" s="1"/>
      <c r="AI177" s="1"/>
      <c r="AL177" s="8"/>
      <c r="AM177" s="6" t="s">
        <v>177</v>
      </c>
      <c r="AN177" s="6"/>
      <c r="AO177" s="6"/>
      <c r="AP177" s="6"/>
      <c r="AQ177" s="14"/>
      <c r="AR177" s="14"/>
      <c r="AS177" s="14"/>
      <c r="AT177" s="14"/>
      <c r="AU177" s="14" t="s">
        <v>45</v>
      </c>
      <c r="AV177" s="14" t="s">
        <v>176</v>
      </c>
      <c r="AW177" s="6"/>
      <c r="AX177" s="6"/>
      <c r="AY177" s="6"/>
      <c r="AZ177" s="6"/>
      <c r="BA177" s="6" t="e">
        <f ca="1">IF($AR$21="","'","'["&amp;$AR$21&amp;"]")&amp;(OFFSET($AQ177,0,$AT$23))&amp;"'!"&amp;OFFSET($AR177,0,$AT$23)</f>
        <v>#REF!</v>
      </c>
      <c r="BB177" s="6"/>
      <c r="BC177" s="6"/>
      <c r="BD177" s="6"/>
      <c r="BE177" s="21" t="e">
        <f ca="1">IF(INDIRECT(BA177)="",0,INDIRECT(BA177))</f>
        <v>#REF!</v>
      </c>
      <c r="BF177" s="7"/>
      <c r="BG177" s="7"/>
      <c r="BH177" s="7"/>
      <c r="BI177" s="24"/>
      <c r="BJ177" s="24"/>
      <c r="BK177" s="24"/>
      <c r="BL177" s="24"/>
      <c r="BM177" s="24"/>
      <c r="BN177" s="24"/>
      <c r="BO177" s="1"/>
      <c r="BP177" s="1"/>
      <c r="BQ177" s="1"/>
    </row>
    <row r="178" spans="24:69" s="4" customFormat="1" ht="13.2" x14ac:dyDescent="0.25">
      <c r="X178" s="9"/>
      <c r="AH178" s="1"/>
      <c r="AI178" s="1"/>
      <c r="AL178" s="8"/>
      <c r="AM178" s="6" t="s">
        <v>175</v>
      </c>
      <c r="AN178" s="6"/>
      <c r="AO178" s="6"/>
      <c r="AP178" s="6"/>
      <c r="AQ178" s="6"/>
      <c r="AR178" s="6"/>
      <c r="AS178" s="6"/>
      <c r="AT178" s="6"/>
      <c r="AU178" s="6"/>
      <c r="AV178" s="6"/>
      <c r="AW178" s="6"/>
      <c r="AX178" s="6"/>
      <c r="AY178" s="6"/>
      <c r="AZ178" s="6"/>
      <c r="BA178" s="6"/>
      <c r="BB178" s="6"/>
      <c r="BC178" s="6"/>
      <c r="BD178" s="6"/>
      <c r="BE178" s="6"/>
      <c r="BF178" s="7"/>
      <c r="BG178" s="7"/>
      <c r="BH178" s="7"/>
      <c r="BI178" s="24"/>
      <c r="BJ178" s="24"/>
      <c r="BK178" s="24"/>
      <c r="BL178" s="24"/>
      <c r="BM178" s="24"/>
      <c r="BN178" s="24"/>
      <c r="BO178" s="1"/>
      <c r="BP178" s="1"/>
      <c r="BQ178" s="1"/>
    </row>
    <row r="179" spans="24:69" s="4" customFormat="1" ht="13.2" x14ac:dyDescent="0.25">
      <c r="X179" s="9"/>
      <c r="AH179" s="1"/>
      <c r="AI179" s="1"/>
      <c r="AL179" s="8"/>
      <c r="AM179" s="6" t="s">
        <v>174</v>
      </c>
      <c r="AN179" s="6"/>
      <c r="AO179" s="6"/>
      <c r="AP179" s="6"/>
      <c r="AQ179" s="14"/>
      <c r="AR179" s="14"/>
      <c r="AS179" s="14"/>
      <c r="AT179" s="14"/>
      <c r="AU179" s="14" t="s">
        <v>173</v>
      </c>
      <c r="AV179" s="14" t="s">
        <v>172</v>
      </c>
      <c r="AW179" s="6"/>
      <c r="AX179" s="6"/>
      <c r="AY179" s="6"/>
      <c r="AZ179" s="6"/>
      <c r="BA179" s="6" t="e">
        <f t="shared" ref="BA179:BA189" ca="1" si="25">IF($AR$21="","'","'["&amp;$AR$21&amp;"]")&amp;(OFFSET($AQ179,0,$AT$23))&amp;"'!"&amp;OFFSET($AR179,0,$AT$23)</f>
        <v>#REF!</v>
      </c>
      <c r="BB179" s="6"/>
      <c r="BC179" s="6"/>
      <c r="BD179" s="6"/>
      <c r="BE179" s="21" t="e">
        <f t="shared" ref="BE179:BE189" ca="1" si="26">IF(INDIRECT(BA179)="",0,INDIRECT(BA179))</f>
        <v>#REF!</v>
      </c>
      <c r="BF179" s="7"/>
      <c r="BG179" s="7"/>
      <c r="BH179" s="7"/>
      <c r="BI179" s="24"/>
      <c r="BJ179" s="24"/>
      <c r="BK179" s="24"/>
      <c r="BL179" s="24"/>
      <c r="BM179" s="24"/>
      <c r="BN179" s="24"/>
      <c r="BO179" s="1"/>
      <c r="BP179" s="1"/>
      <c r="BQ179" s="1"/>
    </row>
    <row r="180" spans="24:69" s="4" customFormat="1" ht="13.2" x14ac:dyDescent="0.25">
      <c r="X180" s="9"/>
      <c r="AH180" s="1"/>
      <c r="AI180" s="1"/>
      <c r="AL180" s="8"/>
      <c r="AM180" s="6" t="s">
        <v>171</v>
      </c>
      <c r="AN180" s="6"/>
      <c r="AO180" s="6"/>
      <c r="AP180" s="6"/>
      <c r="AQ180" s="14"/>
      <c r="AR180" s="14"/>
      <c r="AS180" s="14"/>
      <c r="AT180" s="14"/>
      <c r="AU180" s="14" t="s">
        <v>154</v>
      </c>
      <c r="AV180" s="14" t="s">
        <v>170</v>
      </c>
      <c r="AW180" s="6"/>
      <c r="AX180" s="6"/>
      <c r="AY180" s="6"/>
      <c r="AZ180" s="6"/>
      <c r="BA180" s="6" t="e">
        <f t="shared" ca="1" si="25"/>
        <v>#REF!</v>
      </c>
      <c r="BB180" s="6"/>
      <c r="BC180" s="6"/>
      <c r="BD180" s="6"/>
      <c r="BE180" s="21" t="e">
        <f t="shared" ca="1" si="26"/>
        <v>#REF!</v>
      </c>
      <c r="BF180" s="7"/>
      <c r="BG180" s="7"/>
      <c r="BH180" s="7"/>
      <c r="BI180" s="24"/>
      <c r="BJ180" s="24"/>
      <c r="BK180" s="24"/>
      <c r="BL180" s="24"/>
      <c r="BM180" s="24"/>
      <c r="BN180" s="24"/>
      <c r="BO180" s="1"/>
      <c r="BP180" s="1"/>
      <c r="BQ180" s="1"/>
    </row>
    <row r="181" spans="24:69" s="4" customFormat="1" ht="13.2" x14ac:dyDescent="0.25">
      <c r="X181" s="9"/>
      <c r="AH181" s="1"/>
      <c r="AI181" s="1"/>
      <c r="AL181" s="8"/>
      <c r="AM181" s="6" t="s">
        <v>169</v>
      </c>
      <c r="AN181" s="6"/>
      <c r="AO181" s="6"/>
      <c r="AP181" s="6"/>
      <c r="AQ181" s="14"/>
      <c r="AR181" s="14"/>
      <c r="AS181" s="14"/>
      <c r="AT181" s="14"/>
      <c r="AU181" s="14" t="s">
        <v>154</v>
      </c>
      <c r="AV181" s="14" t="s">
        <v>168</v>
      </c>
      <c r="AW181" s="6"/>
      <c r="AX181" s="6"/>
      <c r="AY181" s="6"/>
      <c r="AZ181" s="6"/>
      <c r="BA181" s="6" t="e">
        <f t="shared" ca="1" si="25"/>
        <v>#REF!</v>
      </c>
      <c r="BB181" s="6"/>
      <c r="BC181" s="6"/>
      <c r="BD181" s="6"/>
      <c r="BE181" s="21" t="e">
        <f t="shared" ca="1" si="26"/>
        <v>#REF!</v>
      </c>
      <c r="BF181" s="7"/>
      <c r="BG181" s="7"/>
      <c r="BH181" s="7"/>
      <c r="BI181" s="24"/>
      <c r="BJ181" s="24"/>
      <c r="BK181" s="24"/>
      <c r="BL181" s="24"/>
      <c r="BM181" s="24"/>
      <c r="BN181" s="24"/>
      <c r="BO181" s="1"/>
      <c r="BP181" s="1"/>
      <c r="BQ181" s="1"/>
    </row>
    <row r="182" spans="24:69" s="4" customFormat="1" ht="13.2" x14ac:dyDescent="0.25">
      <c r="X182" s="9"/>
      <c r="AH182" s="1"/>
      <c r="AI182" s="1"/>
      <c r="AL182" s="8"/>
      <c r="AM182" s="6" t="s">
        <v>167</v>
      </c>
      <c r="AN182" s="6"/>
      <c r="AO182" s="6"/>
      <c r="AP182" s="6"/>
      <c r="AQ182" s="14"/>
      <c r="AR182" s="14"/>
      <c r="AS182" s="14"/>
      <c r="AT182" s="14"/>
      <c r="AU182" s="14" t="s">
        <v>154</v>
      </c>
      <c r="AV182" s="14" t="s">
        <v>166</v>
      </c>
      <c r="AW182" s="6"/>
      <c r="AX182" s="6"/>
      <c r="AY182" s="6"/>
      <c r="AZ182" s="6"/>
      <c r="BA182" s="6" t="e">
        <f t="shared" ca="1" si="25"/>
        <v>#REF!</v>
      </c>
      <c r="BB182" s="6"/>
      <c r="BC182" s="6"/>
      <c r="BD182" s="6"/>
      <c r="BE182" s="21" t="e">
        <f t="shared" ca="1" si="26"/>
        <v>#REF!</v>
      </c>
      <c r="BF182" s="7"/>
      <c r="BG182" s="7"/>
      <c r="BH182" s="7"/>
      <c r="BI182" s="24"/>
      <c r="BJ182" s="24"/>
      <c r="BK182" s="24"/>
      <c r="BL182" s="24"/>
      <c r="BM182" s="24"/>
      <c r="BN182" s="24"/>
      <c r="BO182" s="1"/>
      <c r="BP182" s="1"/>
      <c r="BQ182" s="1"/>
    </row>
    <row r="183" spans="24:69" s="4" customFormat="1" ht="13.2" x14ac:dyDescent="0.25">
      <c r="X183" s="9"/>
      <c r="AH183" s="1"/>
      <c r="AI183" s="1"/>
      <c r="AL183" s="8"/>
      <c r="AM183" s="6" t="s">
        <v>165</v>
      </c>
      <c r="AN183" s="6"/>
      <c r="AO183" s="6"/>
      <c r="AP183" s="6"/>
      <c r="AQ183" s="14"/>
      <c r="AR183" s="14"/>
      <c r="AS183" s="14"/>
      <c r="AT183" s="14"/>
      <c r="AU183" s="14" t="s">
        <v>154</v>
      </c>
      <c r="AV183" s="14" t="s">
        <v>164</v>
      </c>
      <c r="AW183" s="6"/>
      <c r="AX183" s="6"/>
      <c r="AY183" s="6"/>
      <c r="AZ183" s="6"/>
      <c r="BA183" s="6" t="e">
        <f t="shared" ca="1" si="25"/>
        <v>#REF!</v>
      </c>
      <c r="BB183" s="6"/>
      <c r="BC183" s="6"/>
      <c r="BD183" s="6"/>
      <c r="BE183" s="21" t="e">
        <f t="shared" ca="1" si="26"/>
        <v>#REF!</v>
      </c>
      <c r="BF183" s="7"/>
      <c r="BG183" s="7"/>
      <c r="BH183" s="7"/>
      <c r="BI183" s="24"/>
      <c r="BJ183" s="24"/>
      <c r="BK183" s="24"/>
      <c r="BL183" s="24"/>
      <c r="BM183" s="24"/>
      <c r="BN183" s="24"/>
      <c r="BO183" s="1"/>
      <c r="BP183" s="1"/>
      <c r="BQ183" s="1"/>
    </row>
    <row r="184" spans="24:69" s="4" customFormat="1" ht="13.2" x14ac:dyDescent="0.25">
      <c r="X184" s="9"/>
      <c r="AH184" s="1"/>
      <c r="AI184" s="1"/>
      <c r="AL184" s="8"/>
      <c r="AM184" s="6" t="s">
        <v>163</v>
      </c>
      <c r="AN184" s="6"/>
      <c r="AO184" s="6"/>
      <c r="AP184" s="6"/>
      <c r="AQ184" s="14"/>
      <c r="AR184" s="14"/>
      <c r="AS184" s="14"/>
      <c r="AT184" s="14"/>
      <c r="AU184" s="14" t="s">
        <v>154</v>
      </c>
      <c r="AV184" s="14" t="s">
        <v>162</v>
      </c>
      <c r="AW184" s="6"/>
      <c r="AX184" s="6"/>
      <c r="AY184" s="6"/>
      <c r="AZ184" s="6"/>
      <c r="BA184" s="6" t="e">
        <f t="shared" ca="1" si="25"/>
        <v>#REF!</v>
      </c>
      <c r="BB184" s="6"/>
      <c r="BC184" s="6"/>
      <c r="BD184" s="6"/>
      <c r="BE184" s="21" t="e">
        <f t="shared" ca="1" si="26"/>
        <v>#REF!</v>
      </c>
      <c r="BF184" s="7"/>
      <c r="BG184" s="7"/>
      <c r="BH184" s="7"/>
      <c r="BI184" s="24"/>
      <c r="BJ184" s="24"/>
      <c r="BK184" s="24"/>
      <c r="BL184" s="24"/>
      <c r="BM184" s="24"/>
      <c r="BN184" s="24"/>
      <c r="BO184" s="1"/>
      <c r="BP184" s="1"/>
      <c r="BQ184" s="1"/>
    </row>
    <row r="185" spans="24:69" s="4" customFormat="1" ht="13.2" x14ac:dyDescent="0.25">
      <c r="X185" s="9"/>
      <c r="AH185" s="1"/>
      <c r="AI185" s="1"/>
      <c r="AL185" s="8"/>
      <c r="AM185" s="6" t="s">
        <v>161</v>
      </c>
      <c r="AN185" s="6"/>
      <c r="AO185" s="6"/>
      <c r="AP185" s="6"/>
      <c r="AQ185" s="14"/>
      <c r="AR185" s="14"/>
      <c r="AS185" s="14"/>
      <c r="AT185" s="14"/>
      <c r="AU185" s="14" t="s">
        <v>154</v>
      </c>
      <c r="AV185" s="14" t="s">
        <v>160</v>
      </c>
      <c r="AW185" s="6"/>
      <c r="AX185" s="6"/>
      <c r="AY185" s="6"/>
      <c r="AZ185" s="6"/>
      <c r="BA185" s="6" t="e">
        <f t="shared" ca="1" si="25"/>
        <v>#REF!</v>
      </c>
      <c r="BB185" s="6"/>
      <c r="BC185" s="6"/>
      <c r="BD185" s="6"/>
      <c r="BE185" s="21" t="e">
        <f t="shared" ca="1" si="26"/>
        <v>#REF!</v>
      </c>
      <c r="BF185" s="7"/>
      <c r="BG185" s="7"/>
      <c r="BH185" s="7"/>
      <c r="BI185" s="24"/>
      <c r="BJ185" s="24"/>
      <c r="BK185" s="24"/>
      <c r="BL185" s="24"/>
      <c r="BM185" s="24"/>
      <c r="BN185" s="24"/>
      <c r="BO185" s="1"/>
      <c r="BP185" s="1"/>
      <c r="BQ185" s="1"/>
    </row>
    <row r="186" spans="24:69" s="4" customFormat="1" ht="13.2" x14ac:dyDescent="0.25">
      <c r="X186" s="9"/>
      <c r="AH186" s="1"/>
      <c r="AI186" s="1"/>
      <c r="AL186" s="8"/>
      <c r="AM186" s="6" t="s">
        <v>159</v>
      </c>
      <c r="AN186" s="6"/>
      <c r="AO186" s="6"/>
      <c r="AP186" s="6"/>
      <c r="AQ186" s="14"/>
      <c r="AR186" s="14"/>
      <c r="AS186" s="14"/>
      <c r="AT186" s="14"/>
      <c r="AU186" s="14" t="s">
        <v>154</v>
      </c>
      <c r="AV186" s="14" t="s">
        <v>158</v>
      </c>
      <c r="AW186" s="6"/>
      <c r="AX186" s="6"/>
      <c r="AY186" s="6"/>
      <c r="AZ186" s="6"/>
      <c r="BA186" s="6" t="e">
        <f t="shared" ca="1" si="25"/>
        <v>#REF!</v>
      </c>
      <c r="BB186" s="6"/>
      <c r="BC186" s="6"/>
      <c r="BD186" s="6"/>
      <c r="BE186" s="21" t="e">
        <f t="shared" ca="1" si="26"/>
        <v>#REF!</v>
      </c>
      <c r="BF186" s="7"/>
      <c r="BG186" s="7"/>
      <c r="BH186" s="7"/>
      <c r="BI186" s="24"/>
      <c r="BJ186" s="24"/>
      <c r="BK186" s="24"/>
      <c r="BL186" s="24"/>
      <c r="BM186" s="24"/>
      <c r="BN186" s="24"/>
      <c r="BO186" s="1"/>
      <c r="BP186" s="1"/>
      <c r="BQ186" s="1"/>
    </row>
    <row r="187" spans="24:69" s="4" customFormat="1" ht="13.2" x14ac:dyDescent="0.25">
      <c r="X187" s="9"/>
      <c r="AH187" s="1"/>
      <c r="AI187" s="1"/>
      <c r="AL187" s="8"/>
      <c r="AM187" s="6" t="s">
        <v>157</v>
      </c>
      <c r="AN187" s="6"/>
      <c r="AO187" s="6"/>
      <c r="AP187" s="6"/>
      <c r="AQ187" s="14"/>
      <c r="AR187" s="14"/>
      <c r="AS187" s="14"/>
      <c r="AT187" s="14"/>
      <c r="AU187" s="14" t="s">
        <v>154</v>
      </c>
      <c r="AV187" s="14" t="s">
        <v>156</v>
      </c>
      <c r="AW187" s="6"/>
      <c r="AX187" s="6"/>
      <c r="AY187" s="6"/>
      <c r="AZ187" s="6"/>
      <c r="BA187" s="6" t="e">
        <f t="shared" ca="1" si="25"/>
        <v>#REF!</v>
      </c>
      <c r="BB187" s="6"/>
      <c r="BC187" s="6"/>
      <c r="BD187" s="6"/>
      <c r="BE187" s="21" t="e">
        <f t="shared" ca="1" si="26"/>
        <v>#REF!</v>
      </c>
      <c r="BF187" s="7"/>
      <c r="BG187" s="7"/>
      <c r="BH187" s="7"/>
      <c r="BI187" s="24"/>
      <c r="BJ187" s="24"/>
      <c r="BK187" s="24"/>
      <c r="BL187" s="24"/>
      <c r="BO187" s="1"/>
      <c r="BP187" s="1"/>
      <c r="BQ187" s="1"/>
    </row>
    <row r="188" spans="24:69" s="4" customFormat="1" ht="13.2" x14ac:dyDescent="0.25">
      <c r="X188" s="9"/>
      <c r="AH188" s="1"/>
      <c r="AI188" s="1"/>
      <c r="AL188" s="8"/>
      <c r="AM188" s="6" t="s">
        <v>149</v>
      </c>
      <c r="AN188" s="6"/>
      <c r="AO188" s="6"/>
      <c r="AP188" s="6"/>
      <c r="AQ188" s="14"/>
      <c r="AR188" s="14"/>
      <c r="AS188" s="14"/>
      <c r="AT188" s="14"/>
      <c r="AU188" s="14" t="s">
        <v>154</v>
      </c>
      <c r="AV188" s="14" t="s">
        <v>155</v>
      </c>
      <c r="AW188" s="6"/>
      <c r="AX188" s="6"/>
      <c r="AY188" s="6"/>
      <c r="AZ188" s="6"/>
      <c r="BA188" s="6" t="e">
        <f t="shared" ca="1" si="25"/>
        <v>#REF!</v>
      </c>
      <c r="BB188" s="6"/>
      <c r="BC188" s="6"/>
      <c r="BD188" s="6"/>
      <c r="BE188" s="21" t="e">
        <f t="shared" ca="1" si="26"/>
        <v>#REF!</v>
      </c>
      <c r="BF188" s="7"/>
      <c r="BG188" s="7"/>
      <c r="BH188" s="7"/>
      <c r="BI188" s="24"/>
      <c r="BJ188" s="24"/>
      <c r="BK188" s="24"/>
      <c r="BL188" s="24"/>
      <c r="BO188" s="1"/>
      <c r="BP188" s="1"/>
      <c r="BQ188" s="1"/>
    </row>
    <row r="189" spans="24:69" s="4" customFormat="1" ht="13.2" x14ac:dyDescent="0.25">
      <c r="X189" s="9"/>
      <c r="AH189" s="1"/>
      <c r="AI189" s="1"/>
      <c r="AL189" s="8"/>
      <c r="AM189" s="6" t="s">
        <v>147</v>
      </c>
      <c r="AN189" s="6"/>
      <c r="AO189" s="6"/>
      <c r="AP189" s="6"/>
      <c r="AQ189" s="14"/>
      <c r="AR189" s="14"/>
      <c r="AS189" s="14"/>
      <c r="AT189" s="14"/>
      <c r="AU189" s="14" t="s">
        <v>154</v>
      </c>
      <c r="AV189" s="14" t="s">
        <v>153</v>
      </c>
      <c r="AW189" s="6"/>
      <c r="AX189" s="6"/>
      <c r="AY189" s="6"/>
      <c r="AZ189" s="6"/>
      <c r="BA189" s="6" t="e">
        <f t="shared" ca="1" si="25"/>
        <v>#REF!</v>
      </c>
      <c r="BB189" s="6"/>
      <c r="BC189" s="6"/>
      <c r="BD189" s="6"/>
      <c r="BE189" s="21" t="e">
        <f t="shared" ca="1" si="26"/>
        <v>#REF!</v>
      </c>
      <c r="BF189" s="7"/>
      <c r="BG189" s="7"/>
      <c r="BH189" s="7"/>
      <c r="BI189" s="24"/>
      <c r="BJ189" s="24"/>
      <c r="BK189" s="24"/>
      <c r="BL189" s="24"/>
      <c r="BO189" s="1"/>
      <c r="BP189" s="1"/>
      <c r="BQ189" s="1"/>
    </row>
    <row r="190" spans="24:69" s="4" customFormat="1" ht="13.2" x14ac:dyDescent="0.25">
      <c r="X190" s="9"/>
      <c r="AH190" s="1"/>
      <c r="AI190" s="1"/>
      <c r="AL190" s="8"/>
      <c r="AM190" s="6" t="s">
        <v>152</v>
      </c>
      <c r="AN190" s="6"/>
      <c r="AO190" s="6"/>
      <c r="AP190" s="6"/>
      <c r="AQ190" s="6"/>
      <c r="AR190" s="6"/>
      <c r="AS190" s="6"/>
      <c r="AT190" s="6"/>
      <c r="AU190" s="6"/>
      <c r="AV190" s="6"/>
      <c r="AW190" s="6"/>
      <c r="AX190" s="6"/>
      <c r="AY190" s="6"/>
      <c r="AZ190" s="6"/>
      <c r="BA190" s="6"/>
      <c r="BB190" s="6"/>
      <c r="BC190" s="6"/>
      <c r="BD190" s="6"/>
      <c r="BE190" s="6"/>
      <c r="BF190" s="7"/>
      <c r="BG190" s="7"/>
      <c r="BH190" s="7"/>
      <c r="BI190" s="24"/>
      <c r="BJ190" s="24"/>
      <c r="BK190" s="24"/>
      <c r="BL190" s="24"/>
      <c r="BO190" s="1"/>
      <c r="BP190" s="1"/>
      <c r="BQ190" s="1"/>
    </row>
    <row r="191" spans="24:69" s="4" customFormat="1" ht="13.2" x14ac:dyDescent="0.25">
      <c r="X191" s="9"/>
      <c r="AH191" s="1"/>
      <c r="AI191" s="1"/>
      <c r="AL191" s="8"/>
      <c r="AM191" s="6" t="s">
        <v>151</v>
      </c>
      <c r="AN191" s="6"/>
      <c r="AO191" s="6"/>
      <c r="AP191" s="6"/>
      <c r="AQ191" s="14"/>
      <c r="AR191" s="14"/>
      <c r="AS191" s="14"/>
      <c r="AT191" s="14"/>
      <c r="AU191" s="14" t="s">
        <v>146</v>
      </c>
      <c r="AV191" s="14" t="s">
        <v>150</v>
      </c>
      <c r="AW191" s="6"/>
      <c r="AX191" s="6"/>
      <c r="AY191" s="6"/>
      <c r="AZ191" s="6"/>
      <c r="BA191" s="6" t="e">
        <f ca="1">IF($AR$21="","'","'["&amp;$AR$21&amp;"]")&amp;(OFFSET($AQ191,0,$AT$23))&amp;"'!"&amp;OFFSET($AR191,0,$AT$23)</f>
        <v>#REF!</v>
      </c>
      <c r="BB191" s="6"/>
      <c r="BC191" s="6"/>
      <c r="BD191" s="6"/>
      <c r="BE191" s="21" t="e">
        <f ca="1">IF(INDIRECT(BA191)="",0,INDIRECT(BA191))</f>
        <v>#REF!</v>
      </c>
      <c r="BF191" s="7"/>
      <c r="BG191" s="7"/>
      <c r="BH191" s="7"/>
      <c r="BI191" s="24"/>
      <c r="BJ191" s="24"/>
      <c r="BK191" s="24"/>
      <c r="BL191" s="24"/>
      <c r="BO191" s="1"/>
      <c r="BP191" s="1"/>
      <c r="BQ191" s="1"/>
    </row>
    <row r="192" spans="24:69" s="4" customFormat="1" ht="13.2" x14ac:dyDescent="0.25">
      <c r="X192" s="9"/>
      <c r="AH192" s="1"/>
      <c r="AI192" s="1"/>
      <c r="AL192" s="8"/>
      <c r="AM192" s="6" t="s">
        <v>149</v>
      </c>
      <c r="AN192" s="6"/>
      <c r="AO192" s="6"/>
      <c r="AP192" s="6"/>
      <c r="AQ192" s="14"/>
      <c r="AR192" s="14"/>
      <c r="AS192" s="14"/>
      <c r="AT192" s="14"/>
      <c r="AU192" s="14" t="s">
        <v>146</v>
      </c>
      <c r="AV192" s="14" t="s">
        <v>148</v>
      </c>
      <c r="AW192" s="6"/>
      <c r="AX192" s="6"/>
      <c r="AY192" s="6"/>
      <c r="AZ192" s="6"/>
      <c r="BA192" s="6" t="e">
        <f ca="1">IF($AR$21="","'","'["&amp;$AR$21&amp;"]")&amp;(OFFSET($AQ192,0,$AT$23))&amp;"'!"&amp;OFFSET($AR192,0,$AT$23)</f>
        <v>#REF!</v>
      </c>
      <c r="BB192" s="6"/>
      <c r="BC192" s="6"/>
      <c r="BD192" s="6"/>
      <c r="BE192" s="21" t="e">
        <f ca="1">IF(INDIRECT(BA192)="",0,INDIRECT(BA192))</f>
        <v>#REF!</v>
      </c>
      <c r="BF192" s="7"/>
      <c r="BG192" s="7"/>
      <c r="BH192" s="7"/>
      <c r="BI192" s="24"/>
      <c r="BJ192" s="24"/>
      <c r="BK192" s="24"/>
      <c r="BL192" s="24"/>
      <c r="BO192" s="1"/>
      <c r="BP192" s="1"/>
      <c r="BQ192" s="1"/>
    </row>
    <row r="193" spans="24:69" s="4" customFormat="1" ht="13.2" x14ac:dyDescent="0.25">
      <c r="X193" s="9"/>
      <c r="AH193" s="1"/>
      <c r="AI193" s="1"/>
      <c r="AL193" s="8"/>
      <c r="AM193" s="6" t="s">
        <v>147</v>
      </c>
      <c r="AN193" s="6"/>
      <c r="AO193" s="6"/>
      <c r="AP193" s="6"/>
      <c r="AQ193" s="14"/>
      <c r="AR193" s="14"/>
      <c r="AS193" s="14"/>
      <c r="AT193" s="14"/>
      <c r="AU193" s="14" t="s">
        <v>146</v>
      </c>
      <c r="AV193" s="14" t="s">
        <v>145</v>
      </c>
      <c r="AW193" s="6"/>
      <c r="AX193" s="6"/>
      <c r="AY193" s="6"/>
      <c r="AZ193" s="6"/>
      <c r="BA193" s="6" t="e">
        <f ca="1">IF($AR$21="","'","'["&amp;$AR$21&amp;"]")&amp;(OFFSET($AQ193,0,$AT$23))&amp;"'!"&amp;OFFSET($AR193,0,$AT$23)</f>
        <v>#REF!</v>
      </c>
      <c r="BB193" s="6"/>
      <c r="BC193" s="6"/>
      <c r="BD193" s="6"/>
      <c r="BE193" s="21" t="e">
        <f ca="1">IF(INDIRECT(BA193)="",0,INDIRECT(BA193))</f>
        <v>#REF!</v>
      </c>
      <c r="BF193" s="7"/>
      <c r="BG193" s="7"/>
      <c r="BH193" s="7"/>
      <c r="BI193" s="24"/>
      <c r="BJ193" s="24"/>
      <c r="BK193" s="24"/>
      <c r="BL193" s="24"/>
      <c r="BO193" s="1"/>
      <c r="BP193" s="1"/>
      <c r="BQ193" s="1"/>
    </row>
    <row r="194" spans="24:69" s="4" customFormat="1" ht="13.2" x14ac:dyDescent="0.25">
      <c r="X194" s="9"/>
      <c r="AH194" s="1"/>
      <c r="AI194" s="1"/>
      <c r="AL194" s="8"/>
      <c r="AM194" s="6"/>
      <c r="AN194" s="6"/>
      <c r="AO194" s="6"/>
      <c r="AP194" s="6"/>
      <c r="AQ194" s="6"/>
      <c r="AR194" s="6"/>
      <c r="AS194" s="6"/>
      <c r="AT194" s="6"/>
      <c r="AU194" s="6"/>
      <c r="AV194" s="6"/>
      <c r="AW194" s="6"/>
      <c r="AX194" s="6"/>
      <c r="AY194" s="6"/>
      <c r="AZ194" s="6"/>
      <c r="BA194" s="6"/>
      <c r="BB194" s="6"/>
      <c r="BC194" s="6"/>
      <c r="BD194" s="6"/>
      <c r="BE194" s="25"/>
      <c r="BF194" s="7"/>
      <c r="BG194" s="7"/>
      <c r="BH194" s="7"/>
      <c r="BI194" s="24"/>
      <c r="BJ194" s="24"/>
      <c r="BK194" s="24"/>
      <c r="BL194" s="24"/>
      <c r="BO194" s="1"/>
      <c r="BP194" s="1"/>
      <c r="BQ194" s="1"/>
    </row>
    <row r="195" spans="24:69" s="4" customFormat="1" ht="13.2" x14ac:dyDescent="0.25">
      <c r="X195" s="9"/>
      <c r="AH195" s="1"/>
      <c r="AI195" s="1"/>
      <c r="AL195" s="8"/>
      <c r="AM195" s="6" t="s">
        <v>144</v>
      </c>
      <c r="AN195" s="7"/>
      <c r="AO195" s="7"/>
      <c r="AP195" s="7"/>
      <c r="AQ195" s="7"/>
      <c r="AR195" s="7"/>
      <c r="AS195" s="7"/>
      <c r="AT195" s="7"/>
      <c r="AU195" s="7"/>
      <c r="AV195" s="7"/>
      <c r="AW195" s="7"/>
      <c r="AX195" s="7"/>
      <c r="AY195" s="7"/>
      <c r="AZ195" s="7"/>
      <c r="BA195" s="7"/>
      <c r="BB195" s="7"/>
      <c r="BC195" s="7"/>
      <c r="BD195" s="7"/>
      <c r="BE195" s="7"/>
      <c r="BF195" s="7"/>
      <c r="BG195" s="7"/>
      <c r="BH195" s="7"/>
      <c r="BI195" s="24"/>
      <c r="BJ195" s="24"/>
      <c r="BK195" s="24"/>
      <c r="BL195" s="24"/>
      <c r="BO195" s="1"/>
      <c r="BP195" s="1"/>
      <c r="BQ195" s="1"/>
    </row>
    <row r="196" spans="24:69" s="4" customFormat="1" ht="13.2" x14ac:dyDescent="0.25">
      <c r="X196" s="9"/>
      <c r="AH196" s="1"/>
      <c r="AI196" s="1"/>
      <c r="AL196" s="8"/>
      <c r="AM196" s="6" t="s">
        <v>143</v>
      </c>
      <c r="AN196" s="6"/>
      <c r="AO196" s="6"/>
      <c r="AP196" s="6"/>
      <c r="AQ196" s="14" t="s">
        <v>45</v>
      </c>
      <c r="AR196" s="14" t="s">
        <v>142</v>
      </c>
      <c r="AS196" s="14" t="s">
        <v>45</v>
      </c>
      <c r="AT196" s="14" t="s">
        <v>55</v>
      </c>
      <c r="AU196" s="14" t="s">
        <v>45</v>
      </c>
      <c r="AV196" s="14" t="s">
        <v>141</v>
      </c>
      <c r="AW196" s="6"/>
      <c r="AX196" s="6"/>
      <c r="AY196" s="6"/>
      <c r="AZ196" s="6"/>
      <c r="BA196" s="6" t="e">
        <f t="shared" ref="BA196:BA226" ca="1" si="27">IF($AR$21="","'","'["&amp;$AR$21&amp;"]")&amp;(OFFSET($AQ196,0,$AT$23))&amp;"'!"&amp;OFFSET($AR196,0,$AT$23)</f>
        <v>#REF!</v>
      </c>
      <c r="BB196" s="6"/>
      <c r="BC196" s="6"/>
      <c r="BD196" s="6"/>
      <c r="BE196" s="21" t="e">
        <f t="shared" ref="BE196:BE225" ca="1" si="28">IF(INDIRECT(BA196)="",0,INDIRECT(BA196))</f>
        <v>#REF!</v>
      </c>
      <c r="BF196" s="7"/>
      <c r="BG196" s="7"/>
      <c r="BH196" s="7"/>
      <c r="BI196" s="24"/>
      <c r="BJ196" s="24"/>
      <c r="BK196" s="24"/>
      <c r="BL196" s="24"/>
      <c r="BO196" s="1"/>
      <c r="BP196" s="1"/>
      <c r="BQ196" s="1"/>
    </row>
    <row r="197" spans="24:69" s="4" customFormat="1" ht="13.2" x14ac:dyDescent="0.25">
      <c r="X197" s="9"/>
      <c r="AH197" s="1"/>
      <c r="AI197" s="1"/>
      <c r="AL197" s="8"/>
      <c r="AM197" s="6" t="s">
        <v>140</v>
      </c>
      <c r="AN197" s="6"/>
      <c r="AO197" s="6"/>
      <c r="AP197" s="6"/>
      <c r="AQ197" s="14" t="s">
        <v>45</v>
      </c>
      <c r="AR197" s="14" t="s">
        <v>139</v>
      </c>
      <c r="AS197" s="14" t="s">
        <v>45</v>
      </c>
      <c r="AT197" s="14" t="s">
        <v>138</v>
      </c>
      <c r="AU197" s="14" t="s">
        <v>45</v>
      </c>
      <c r="AV197" s="14" t="s">
        <v>137</v>
      </c>
      <c r="AW197" s="6"/>
      <c r="AX197" s="6"/>
      <c r="AY197" s="6"/>
      <c r="AZ197" s="6"/>
      <c r="BA197" s="6" t="e">
        <f t="shared" ca="1" si="27"/>
        <v>#REF!</v>
      </c>
      <c r="BB197" s="6"/>
      <c r="BC197" s="6"/>
      <c r="BD197" s="6"/>
      <c r="BE197" s="21" t="e">
        <f t="shared" ca="1" si="28"/>
        <v>#REF!</v>
      </c>
      <c r="BF197" s="7"/>
      <c r="BG197" s="7"/>
      <c r="BH197" s="7"/>
      <c r="BI197" s="24"/>
      <c r="BJ197" s="24"/>
      <c r="BK197" s="24"/>
      <c r="BL197" s="24"/>
      <c r="BO197" s="1"/>
      <c r="BP197" s="1"/>
      <c r="BQ197" s="1"/>
    </row>
    <row r="198" spans="24:69" s="4" customFormat="1" ht="13.2" x14ac:dyDescent="0.25">
      <c r="X198" s="9"/>
      <c r="AH198" s="1"/>
      <c r="AI198" s="1"/>
      <c r="AL198" s="8"/>
      <c r="AM198" s="6" t="s">
        <v>136</v>
      </c>
      <c r="AN198" s="6"/>
      <c r="AO198" s="6"/>
      <c r="AP198" s="6"/>
      <c r="AQ198" s="14" t="s">
        <v>45</v>
      </c>
      <c r="AR198" s="14" t="s">
        <v>135</v>
      </c>
      <c r="AS198" s="14" t="s">
        <v>45</v>
      </c>
      <c r="AT198" s="14" t="s">
        <v>134</v>
      </c>
      <c r="AU198" s="14" t="s">
        <v>45</v>
      </c>
      <c r="AV198" s="14" t="s">
        <v>133</v>
      </c>
      <c r="AW198" s="6"/>
      <c r="AX198" s="6"/>
      <c r="AY198" s="6"/>
      <c r="AZ198" s="6"/>
      <c r="BA198" s="6" t="e">
        <f t="shared" ca="1" si="27"/>
        <v>#REF!</v>
      </c>
      <c r="BB198" s="6"/>
      <c r="BC198" s="6"/>
      <c r="BD198" s="6"/>
      <c r="BE198" s="21" t="e">
        <f t="shared" ca="1" si="28"/>
        <v>#REF!</v>
      </c>
      <c r="BF198" s="7"/>
      <c r="BG198" s="7"/>
      <c r="BH198" s="7"/>
      <c r="BI198" s="24"/>
      <c r="BJ198" s="24"/>
      <c r="BK198" s="24"/>
      <c r="BL198" s="24"/>
      <c r="BO198" s="1"/>
      <c r="BP198" s="1"/>
      <c r="BQ198" s="1"/>
    </row>
    <row r="199" spans="24:69" s="4" customFormat="1" ht="13.2" x14ac:dyDescent="0.25">
      <c r="X199" s="9"/>
      <c r="AH199" s="1"/>
      <c r="AI199" s="1"/>
      <c r="AL199" s="8"/>
      <c r="AM199" s="6" t="s">
        <v>132</v>
      </c>
      <c r="AN199" s="6"/>
      <c r="AO199" s="6"/>
      <c r="AP199" s="6"/>
      <c r="AQ199" s="14" t="s">
        <v>45</v>
      </c>
      <c r="AR199" s="14" t="s">
        <v>131</v>
      </c>
      <c r="AS199" s="14" t="s">
        <v>45</v>
      </c>
      <c r="AT199" s="14" t="s">
        <v>130</v>
      </c>
      <c r="AU199" s="14" t="s">
        <v>45</v>
      </c>
      <c r="AV199" s="14" t="s">
        <v>129</v>
      </c>
      <c r="AW199" s="6"/>
      <c r="AX199" s="6"/>
      <c r="AY199" s="6"/>
      <c r="AZ199" s="6"/>
      <c r="BA199" s="6" t="e">
        <f t="shared" ca="1" si="27"/>
        <v>#REF!</v>
      </c>
      <c r="BB199" s="6"/>
      <c r="BC199" s="6"/>
      <c r="BD199" s="6"/>
      <c r="BE199" s="21" t="e">
        <f t="shared" ca="1" si="28"/>
        <v>#REF!</v>
      </c>
      <c r="BF199" s="7"/>
      <c r="BG199" s="7"/>
      <c r="BH199" s="7"/>
      <c r="BI199" s="24"/>
      <c r="BJ199" s="24"/>
      <c r="BK199" s="24"/>
      <c r="BL199" s="24"/>
      <c r="BO199" s="1"/>
      <c r="BP199" s="1"/>
      <c r="BQ199" s="1"/>
    </row>
    <row r="200" spans="24:69" s="4" customFormat="1" ht="13.2" x14ac:dyDescent="0.25">
      <c r="X200" s="9"/>
      <c r="AH200" s="1"/>
      <c r="AI200" s="1"/>
      <c r="AL200" s="8"/>
      <c r="AM200" s="6" t="s">
        <v>128</v>
      </c>
      <c r="AN200" s="6"/>
      <c r="AO200" s="6"/>
      <c r="AP200" s="6"/>
      <c r="AQ200" s="14" t="s">
        <v>45</v>
      </c>
      <c r="AR200" s="14" t="s">
        <v>127</v>
      </c>
      <c r="AS200" s="14" t="s">
        <v>45</v>
      </c>
      <c r="AT200" s="14" t="s">
        <v>126</v>
      </c>
      <c r="AU200" s="14" t="s">
        <v>45</v>
      </c>
      <c r="AV200" s="14" t="s">
        <v>125</v>
      </c>
      <c r="AW200" s="6"/>
      <c r="AX200" s="6"/>
      <c r="AY200" s="6"/>
      <c r="AZ200" s="6"/>
      <c r="BA200" s="6" t="e">
        <f t="shared" ca="1" si="27"/>
        <v>#REF!</v>
      </c>
      <c r="BB200" s="6"/>
      <c r="BC200" s="6"/>
      <c r="BD200" s="6"/>
      <c r="BE200" s="21" t="e">
        <f t="shared" ca="1" si="28"/>
        <v>#REF!</v>
      </c>
      <c r="BF200" s="7"/>
      <c r="BG200" s="7"/>
      <c r="BH200" s="7"/>
      <c r="BI200" s="24"/>
      <c r="BJ200" s="24"/>
      <c r="BK200" s="24"/>
      <c r="BL200" s="24"/>
      <c r="BO200" s="1"/>
      <c r="BP200" s="1"/>
      <c r="BQ200" s="1"/>
    </row>
    <row r="201" spans="24:69" s="4" customFormat="1" ht="13.2" x14ac:dyDescent="0.25">
      <c r="X201" s="9"/>
      <c r="AH201" s="1"/>
      <c r="AI201" s="1"/>
      <c r="AL201" s="8"/>
      <c r="AM201" s="6" t="s">
        <v>124</v>
      </c>
      <c r="AN201" s="6"/>
      <c r="AO201" s="6"/>
      <c r="AP201" s="6"/>
      <c r="AQ201" s="14" t="s">
        <v>45</v>
      </c>
      <c r="AR201" s="14" t="s">
        <v>123</v>
      </c>
      <c r="AS201" s="14" t="s">
        <v>45</v>
      </c>
      <c r="AT201" s="14" t="s">
        <v>122</v>
      </c>
      <c r="AU201" s="14" t="s">
        <v>45</v>
      </c>
      <c r="AV201" s="14" t="s">
        <v>121</v>
      </c>
      <c r="AW201" s="6"/>
      <c r="AX201" s="6"/>
      <c r="AY201" s="6"/>
      <c r="AZ201" s="6"/>
      <c r="BA201" s="6" t="e">
        <f t="shared" ca="1" si="27"/>
        <v>#REF!</v>
      </c>
      <c r="BB201" s="6"/>
      <c r="BC201" s="6"/>
      <c r="BD201" s="6"/>
      <c r="BE201" s="21" t="e">
        <f t="shared" ca="1" si="28"/>
        <v>#REF!</v>
      </c>
      <c r="BF201" s="7"/>
      <c r="BG201" s="7"/>
      <c r="BH201" s="7"/>
      <c r="BI201" s="24"/>
      <c r="BJ201" s="24"/>
      <c r="BK201" s="24"/>
      <c r="BL201" s="24"/>
      <c r="BO201" s="1"/>
      <c r="BP201" s="1"/>
      <c r="BQ201" s="1"/>
    </row>
    <row r="202" spans="24:69" s="4" customFormat="1" ht="13.2" x14ac:dyDescent="0.25">
      <c r="X202" s="9"/>
      <c r="AH202" s="1"/>
      <c r="AI202" s="1"/>
      <c r="AL202" s="8"/>
      <c r="AM202" s="6" t="s">
        <v>120</v>
      </c>
      <c r="AN202" s="6"/>
      <c r="AO202" s="6"/>
      <c r="AP202" s="6"/>
      <c r="AQ202" s="14" t="s">
        <v>45</v>
      </c>
      <c r="AR202" s="14" t="s">
        <v>119</v>
      </c>
      <c r="AS202" s="14" t="s">
        <v>45</v>
      </c>
      <c r="AT202" s="14" t="s">
        <v>118</v>
      </c>
      <c r="AU202" s="14" t="s">
        <v>45</v>
      </c>
      <c r="AV202" s="14" t="s">
        <v>117</v>
      </c>
      <c r="AW202" s="6"/>
      <c r="AX202" s="6"/>
      <c r="AY202" s="6"/>
      <c r="AZ202" s="6"/>
      <c r="BA202" s="6" t="e">
        <f t="shared" ca="1" si="27"/>
        <v>#REF!</v>
      </c>
      <c r="BB202" s="6"/>
      <c r="BC202" s="6"/>
      <c r="BD202" s="6"/>
      <c r="BE202" s="21" t="e">
        <f t="shared" ca="1" si="28"/>
        <v>#REF!</v>
      </c>
      <c r="BF202" s="7"/>
      <c r="BG202" s="7"/>
      <c r="BH202" s="7"/>
      <c r="BI202" s="24"/>
      <c r="BJ202" s="24"/>
      <c r="BK202" s="24"/>
      <c r="BL202" s="24"/>
      <c r="BO202" s="1"/>
      <c r="BP202" s="1"/>
      <c r="BQ202" s="1"/>
    </row>
    <row r="203" spans="24:69" s="4" customFormat="1" ht="13.2" x14ac:dyDescent="0.25">
      <c r="X203" s="9"/>
      <c r="AH203" s="1"/>
      <c r="AI203" s="1"/>
      <c r="AL203" s="8"/>
      <c r="AM203" s="6" t="s">
        <v>107</v>
      </c>
      <c r="AN203" s="6"/>
      <c r="AO203" s="6"/>
      <c r="AP203" s="6"/>
      <c r="AQ203" s="14" t="s">
        <v>45</v>
      </c>
      <c r="AR203" s="14" t="s">
        <v>116</v>
      </c>
      <c r="AS203" s="14" t="s">
        <v>45</v>
      </c>
      <c r="AT203" s="14" t="s">
        <v>115</v>
      </c>
      <c r="AU203" s="14" t="s">
        <v>45</v>
      </c>
      <c r="AV203" s="14" t="s">
        <v>114</v>
      </c>
      <c r="AW203" s="6"/>
      <c r="AX203" s="6"/>
      <c r="AY203" s="6"/>
      <c r="AZ203" s="6"/>
      <c r="BA203" s="6" t="e">
        <f t="shared" ca="1" si="27"/>
        <v>#REF!</v>
      </c>
      <c r="BB203" s="6"/>
      <c r="BC203" s="6"/>
      <c r="BD203" s="6"/>
      <c r="BE203" s="21" t="e">
        <f t="shared" ca="1" si="28"/>
        <v>#REF!</v>
      </c>
      <c r="BF203" s="7"/>
      <c r="BG203" s="7"/>
      <c r="BH203" s="7"/>
      <c r="BI203" s="24"/>
      <c r="BJ203" s="24"/>
      <c r="BK203" s="24"/>
      <c r="BO203" s="1"/>
      <c r="BP203" s="1"/>
      <c r="BQ203" s="1"/>
    </row>
    <row r="204" spans="24:69" s="4" customFormat="1" ht="13.2" x14ac:dyDescent="0.25">
      <c r="X204" s="9"/>
      <c r="AH204" s="1"/>
      <c r="AI204" s="1"/>
      <c r="AL204" s="8"/>
      <c r="AM204" s="6" t="s">
        <v>107</v>
      </c>
      <c r="AN204" s="6"/>
      <c r="AO204" s="6"/>
      <c r="AP204" s="6"/>
      <c r="AQ204" s="14" t="s">
        <v>45</v>
      </c>
      <c r="AR204" s="14" t="s">
        <v>113</v>
      </c>
      <c r="AS204" s="14" t="s">
        <v>45</v>
      </c>
      <c r="AT204" s="14" t="s">
        <v>104</v>
      </c>
      <c r="AU204" s="14" t="s">
        <v>45</v>
      </c>
      <c r="AV204" s="14" t="s">
        <v>112</v>
      </c>
      <c r="AW204" s="6"/>
      <c r="AX204" s="6"/>
      <c r="AY204" s="6"/>
      <c r="AZ204" s="6"/>
      <c r="BA204" s="6" t="e">
        <f t="shared" ca="1" si="27"/>
        <v>#REF!</v>
      </c>
      <c r="BB204" s="6"/>
      <c r="BC204" s="6"/>
      <c r="BD204" s="6"/>
      <c r="BE204" s="21" t="e">
        <f t="shared" ca="1" si="28"/>
        <v>#REF!</v>
      </c>
      <c r="BF204" s="7"/>
      <c r="BG204" s="7"/>
      <c r="BH204" s="7"/>
      <c r="BI204" s="24"/>
      <c r="BJ204" s="24"/>
      <c r="BK204" s="24"/>
      <c r="BM204" s="1"/>
      <c r="BN204" s="1"/>
      <c r="BO204" s="1"/>
      <c r="BP204" s="1"/>
    </row>
    <row r="205" spans="24:69" s="4" customFormat="1" ht="13.2" x14ac:dyDescent="0.25">
      <c r="X205" s="9"/>
      <c r="AH205" s="1"/>
      <c r="AI205" s="1"/>
      <c r="AL205" s="8"/>
      <c r="AM205" s="6" t="s">
        <v>107</v>
      </c>
      <c r="AN205" s="6"/>
      <c r="AO205" s="6"/>
      <c r="AP205" s="6"/>
      <c r="AQ205" s="14" t="s">
        <v>45</v>
      </c>
      <c r="AR205" s="14" t="s">
        <v>111</v>
      </c>
      <c r="AS205" s="14" t="s">
        <v>45</v>
      </c>
      <c r="AT205" s="14" t="s">
        <v>101</v>
      </c>
      <c r="AU205" s="14" t="s">
        <v>45</v>
      </c>
      <c r="AV205" s="14" t="s">
        <v>110</v>
      </c>
      <c r="AW205" s="6"/>
      <c r="AX205" s="6"/>
      <c r="AY205" s="6"/>
      <c r="AZ205" s="6"/>
      <c r="BA205" s="6" t="e">
        <f t="shared" ca="1" si="27"/>
        <v>#REF!</v>
      </c>
      <c r="BB205" s="6"/>
      <c r="BC205" s="6"/>
      <c r="BD205" s="6"/>
      <c r="BE205" s="21" t="e">
        <f t="shared" ca="1" si="28"/>
        <v>#REF!</v>
      </c>
      <c r="BF205" s="7"/>
      <c r="BG205" s="7"/>
      <c r="BH205" s="7"/>
      <c r="BI205" s="24"/>
      <c r="BJ205" s="24"/>
      <c r="BK205" s="24"/>
      <c r="BM205" s="1"/>
      <c r="BN205" s="1"/>
      <c r="BO205" s="1"/>
      <c r="BP205" s="1"/>
    </row>
    <row r="206" spans="24:69" s="4" customFormat="1" ht="13.2" x14ac:dyDescent="0.25">
      <c r="X206" s="9"/>
      <c r="AH206" s="1"/>
      <c r="AI206" s="1"/>
      <c r="AL206" s="8"/>
      <c r="AM206" s="6" t="s">
        <v>107</v>
      </c>
      <c r="AN206" s="6"/>
      <c r="AO206" s="6"/>
      <c r="AP206" s="6"/>
      <c r="AQ206" s="14" t="s">
        <v>45</v>
      </c>
      <c r="AR206" s="14" t="s">
        <v>109</v>
      </c>
      <c r="AS206" s="14" t="s">
        <v>45</v>
      </c>
      <c r="AT206" s="14" t="s">
        <v>98</v>
      </c>
      <c r="AU206" s="14" t="s">
        <v>45</v>
      </c>
      <c r="AV206" s="14" t="s">
        <v>108</v>
      </c>
      <c r="AW206" s="6"/>
      <c r="AX206" s="6"/>
      <c r="AY206" s="6"/>
      <c r="AZ206" s="6"/>
      <c r="BA206" s="6" t="e">
        <f t="shared" ca="1" si="27"/>
        <v>#REF!</v>
      </c>
      <c r="BB206" s="6"/>
      <c r="BC206" s="6"/>
      <c r="BD206" s="6"/>
      <c r="BE206" s="21" t="e">
        <f t="shared" ca="1" si="28"/>
        <v>#REF!</v>
      </c>
      <c r="BF206" s="7"/>
      <c r="BG206" s="7"/>
      <c r="BH206" s="7"/>
      <c r="BM206" s="1"/>
      <c r="BN206" s="1"/>
      <c r="BO206" s="1"/>
      <c r="BP206" s="1"/>
    </row>
    <row r="207" spans="24:69" s="4" customFormat="1" ht="13.2" x14ac:dyDescent="0.25">
      <c r="X207" s="9"/>
      <c r="AH207" s="1"/>
      <c r="AI207" s="1"/>
      <c r="AL207" s="8"/>
      <c r="AM207" s="6" t="s">
        <v>107</v>
      </c>
      <c r="AN207" s="6"/>
      <c r="AO207" s="6"/>
      <c r="AP207" s="6"/>
      <c r="AQ207" s="14" t="s">
        <v>45</v>
      </c>
      <c r="AR207" s="14" t="s">
        <v>106</v>
      </c>
      <c r="AS207" s="14" t="s">
        <v>45</v>
      </c>
      <c r="AT207" s="14" t="s">
        <v>95</v>
      </c>
      <c r="AU207" s="14" t="s">
        <v>45</v>
      </c>
      <c r="AV207" s="14" t="s">
        <v>105</v>
      </c>
      <c r="AW207" s="6"/>
      <c r="AX207" s="6"/>
      <c r="AY207" s="6"/>
      <c r="AZ207" s="6"/>
      <c r="BA207" s="6" t="e">
        <f t="shared" ca="1" si="27"/>
        <v>#REF!</v>
      </c>
      <c r="BB207" s="6"/>
      <c r="BC207" s="6"/>
      <c r="BD207" s="6"/>
      <c r="BE207" s="21" t="e">
        <f t="shared" ca="1" si="28"/>
        <v>#REF!</v>
      </c>
      <c r="BF207" s="7"/>
      <c r="BG207" s="7"/>
      <c r="BH207" s="7"/>
      <c r="BM207" s="1"/>
      <c r="BN207" s="1"/>
    </row>
    <row r="208" spans="24:69" s="4" customFormat="1" ht="13.2" x14ac:dyDescent="0.25">
      <c r="X208" s="9"/>
      <c r="AH208" s="1"/>
      <c r="AI208" s="1"/>
      <c r="AL208" s="8"/>
      <c r="AM208" s="6" t="s">
        <v>92</v>
      </c>
      <c r="AN208" s="6"/>
      <c r="AO208" s="6"/>
      <c r="AP208" s="6"/>
      <c r="AQ208" s="14" t="s">
        <v>45</v>
      </c>
      <c r="AR208" s="14" t="s">
        <v>104</v>
      </c>
      <c r="AS208" s="14" t="s">
        <v>45</v>
      </c>
      <c r="AT208" s="14" t="s">
        <v>103</v>
      </c>
      <c r="AU208" s="14" t="s">
        <v>45</v>
      </c>
      <c r="AV208" s="14" t="s">
        <v>102</v>
      </c>
      <c r="AW208" s="6"/>
      <c r="AX208" s="6"/>
      <c r="AY208" s="6"/>
      <c r="AZ208" s="6"/>
      <c r="BA208" s="6" t="e">
        <f t="shared" ca="1" si="27"/>
        <v>#REF!</v>
      </c>
      <c r="BB208" s="6"/>
      <c r="BC208" s="6"/>
      <c r="BD208" s="6"/>
      <c r="BE208" s="21" t="e">
        <f t="shared" ca="1" si="28"/>
        <v>#REF!</v>
      </c>
      <c r="BF208" s="7"/>
      <c r="BG208" s="7"/>
      <c r="BH208" s="7"/>
      <c r="BL208" s="1"/>
      <c r="BM208" s="1"/>
      <c r="BN208" s="1"/>
    </row>
    <row r="209" spans="24:66" s="4" customFormat="1" ht="13.2" x14ac:dyDescent="0.25">
      <c r="X209" s="9"/>
      <c r="AH209" s="1"/>
      <c r="AI209" s="1"/>
      <c r="AL209" s="8"/>
      <c r="AM209" s="6" t="s">
        <v>92</v>
      </c>
      <c r="AN209" s="6"/>
      <c r="AO209" s="6"/>
      <c r="AP209" s="6"/>
      <c r="AQ209" s="14" t="s">
        <v>45</v>
      </c>
      <c r="AR209" s="14" t="s">
        <v>101</v>
      </c>
      <c r="AS209" s="14" t="s">
        <v>45</v>
      </c>
      <c r="AT209" s="14" t="s">
        <v>100</v>
      </c>
      <c r="AU209" s="14" t="s">
        <v>45</v>
      </c>
      <c r="AV209" s="14" t="s">
        <v>99</v>
      </c>
      <c r="AW209" s="6"/>
      <c r="AX209" s="6"/>
      <c r="AY209" s="6"/>
      <c r="AZ209" s="6"/>
      <c r="BA209" s="6" t="e">
        <f t="shared" ca="1" si="27"/>
        <v>#REF!</v>
      </c>
      <c r="BB209" s="6"/>
      <c r="BC209" s="6"/>
      <c r="BD209" s="6"/>
      <c r="BE209" s="21" t="e">
        <f t="shared" ca="1" si="28"/>
        <v>#REF!</v>
      </c>
      <c r="BF209" s="7"/>
      <c r="BG209" s="7"/>
      <c r="BH209" s="7"/>
      <c r="BL209" s="1"/>
      <c r="BM209" s="1"/>
      <c r="BN209" s="1"/>
    </row>
    <row r="210" spans="24:66" s="4" customFormat="1" ht="13.2" x14ac:dyDescent="0.25">
      <c r="X210" s="9"/>
      <c r="AH210" s="1"/>
      <c r="AI210" s="1"/>
      <c r="AL210" s="8"/>
      <c r="AM210" s="6" t="s">
        <v>92</v>
      </c>
      <c r="AN210" s="6"/>
      <c r="AO210" s="6"/>
      <c r="AP210" s="6"/>
      <c r="AQ210" s="14" t="s">
        <v>45</v>
      </c>
      <c r="AR210" s="14" t="s">
        <v>98</v>
      </c>
      <c r="AS210" s="14" t="s">
        <v>45</v>
      </c>
      <c r="AT210" s="14" t="s">
        <v>97</v>
      </c>
      <c r="AU210" s="14" t="s">
        <v>45</v>
      </c>
      <c r="AV210" s="14" t="s">
        <v>96</v>
      </c>
      <c r="AW210" s="6"/>
      <c r="AX210" s="6"/>
      <c r="AY210" s="6"/>
      <c r="AZ210" s="6"/>
      <c r="BA210" s="6" t="e">
        <f t="shared" ca="1" si="27"/>
        <v>#REF!</v>
      </c>
      <c r="BB210" s="6"/>
      <c r="BC210" s="6"/>
      <c r="BD210" s="6"/>
      <c r="BE210" s="21" t="e">
        <f t="shared" ca="1" si="28"/>
        <v>#REF!</v>
      </c>
      <c r="BF210" s="7"/>
      <c r="BG210" s="7"/>
      <c r="BH210" s="7"/>
      <c r="BL210" s="1"/>
      <c r="BM210" s="1"/>
      <c r="BN210" s="1"/>
    </row>
    <row r="211" spans="24:66" s="4" customFormat="1" ht="13.2" x14ac:dyDescent="0.25">
      <c r="X211" s="9"/>
      <c r="AH211" s="1"/>
      <c r="AI211" s="1"/>
      <c r="AL211" s="8"/>
      <c r="AM211" s="6" t="s">
        <v>92</v>
      </c>
      <c r="AN211" s="6"/>
      <c r="AO211" s="6"/>
      <c r="AP211" s="6"/>
      <c r="AQ211" s="14" t="s">
        <v>45</v>
      </c>
      <c r="AR211" s="14" t="s">
        <v>95</v>
      </c>
      <c r="AS211" s="14" t="s">
        <v>45</v>
      </c>
      <c r="AT211" s="14" t="s">
        <v>94</v>
      </c>
      <c r="AU211" s="14" t="s">
        <v>45</v>
      </c>
      <c r="AV211" s="14" t="s">
        <v>93</v>
      </c>
      <c r="AW211" s="6"/>
      <c r="AX211" s="6"/>
      <c r="AY211" s="6"/>
      <c r="AZ211" s="6"/>
      <c r="BA211" s="6" t="e">
        <f t="shared" ca="1" si="27"/>
        <v>#REF!</v>
      </c>
      <c r="BB211" s="6"/>
      <c r="BC211" s="6"/>
      <c r="BD211" s="6"/>
      <c r="BE211" s="21" t="e">
        <f t="shared" ca="1" si="28"/>
        <v>#REF!</v>
      </c>
      <c r="BF211" s="7"/>
      <c r="BG211" s="7"/>
      <c r="BH211" s="7"/>
      <c r="BI211" s="1"/>
      <c r="BJ211" s="1"/>
      <c r="BK211" s="1"/>
      <c r="BL211" s="1"/>
      <c r="BM211" s="1"/>
      <c r="BN211" s="1"/>
    </row>
    <row r="212" spans="24:66" s="4" customFormat="1" ht="13.2" x14ac:dyDescent="0.25">
      <c r="X212" s="9"/>
      <c r="AH212" s="1"/>
      <c r="AI212" s="1"/>
      <c r="AL212" s="8"/>
      <c r="AM212" s="6" t="s">
        <v>92</v>
      </c>
      <c r="AN212" s="6"/>
      <c r="AO212" s="6"/>
      <c r="AP212" s="6"/>
      <c r="AQ212" s="14" t="s">
        <v>45</v>
      </c>
      <c r="AR212" s="14" t="s">
        <v>91</v>
      </c>
      <c r="AS212" s="14" t="s">
        <v>45</v>
      </c>
      <c r="AT212" s="14" t="s">
        <v>90</v>
      </c>
      <c r="AU212" s="14" t="s">
        <v>45</v>
      </c>
      <c r="AV212" s="14" t="s">
        <v>89</v>
      </c>
      <c r="AW212" s="6"/>
      <c r="AX212" s="6"/>
      <c r="AY212" s="6"/>
      <c r="AZ212" s="6"/>
      <c r="BA212" s="6" t="e">
        <f t="shared" ca="1" si="27"/>
        <v>#REF!</v>
      </c>
      <c r="BB212" s="6"/>
      <c r="BC212" s="6"/>
      <c r="BD212" s="6"/>
      <c r="BE212" s="21" t="e">
        <f t="shared" ca="1" si="28"/>
        <v>#REF!</v>
      </c>
      <c r="BF212" s="7"/>
      <c r="BG212" s="7"/>
      <c r="BH212" s="7"/>
      <c r="BI212" s="1"/>
      <c r="BJ212" s="1"/>
      <c r="BK212" s="1"/>
      <c r="BL212" s="1"/>
      <c r="BM212" s="1"/>
      <c r="BN212" s="1"/>
    </row>
    <row r="213" spans="24:66" s="4" customFormat="1" ht="13.2" x14ac:dyDescent="0.25">
      <c r="X213" s="9"/>
      <c r="AH213" s="1"/>
      <c r="AI213" s="1"/>
      <c r="AL213" s="8"/>
      <c r="AM213" s="6" t="s">
        <v>79</v>
      </c>
      <c r="AN213" s="6"/>
      <c r="AO213" s="6"/>
      <c r="AP213" s="6"/>
      <c r="AQ213" s="14" t="s">
        <v>45</v>
      </c>
      <c r="AR213" s="14" t="s">
        <v>88</v>
      </c>
      <c r="AS213" s="14" t="s">
        <v>45</v>
      </c>
      <c r="AT213" s="14" t="s">
        <v>87</v>
      </c>
      <c r="AU213" s="14" t="s">
        <v>45</v>
      </c>
      <c r="AV213" s="14" t="s">
        <v>86</v>
      </c>
      <c r="AW213" s="6"/>
      <c r="AX213" s="6"/>
      <c r="AY213" s="6"/>
      <c r="AZ213" s="6"/>
      <c r="BA213" s="6" t="e">
        <f t="shared" ca="1" si="27"/>
        <v>#REF!</v>
      </c>
      <c r="BB213" s="6"/>
      <c r="BC213" s="6"/>
      <c r="BD213" s="6"/>
      <c r="BE213" s="21" t="e">
        <f t="shared" ca="1" si="28"/>
        <v>#REF!</v>
      </c>
      <c r="BF213" s="7"/>
      <c r="BG213" s="7"/>
      <c r="BH213" s="7"/>
      <c r="BI213" s="1"/>
      <c r="BJ213" s="1"/>
      <c r="BK213" s="1"/>
      <c r="BL213" s="1"/>
      <c r="BM213" s="1"/>
      <c r="BN213" s="1"/>
    </row>
    <row r="214" spans="24:66" s="4" customFormat="1" ht="13.2" x14ac:dyDescent="0.25">
      <c r="X214" s="9"/>
      <c r="AH214" s="1"/>
      <c r="AI214" s="1"/>
      <c r="AL214" s="8"/>
      <c r="AM214" s="6" t="s">
        <v>79</v>
      </c>
      <c r="AN214" s="6"/>
      <c r="AO214" s="6"/>
      <c r="AP214" s="6"/>
      <c r="AQ214" s="14" t="s">
        <v>45</v>
      </c>
      <c r="AR214" s="14" t="s">
        <v>85</v>
      </c>
      <c r="AS214" s="14" t="s">
        <v>45</v>
      </c>
      <c r="AT214" s="14" t="s">
        <v>76</v>
      </c>
      <c r="AU214" s="14" t="s">
        <v>45</v>
      </c>
      <c r="AV214" s="14" t="s">
        <v>84</v>
      </c>
      <c r="AW214" s="6"/>
      <c r="AX214" s="6"/>
      <c r="AY214" s="6"/>
      <c r="AZ214" s="6"/>
      <c r="BA214" s="6" t="e">
        <f t="shared" ca="1" si="27"/>
        <v>#REF!</v>
      </c>
      <c r="BB214" s="6"/>
      <c r="BC214" s="6"/>
      <c r="BD214" s="6"/>
      <c r="BE214" s="21" t="e">
        <f t="shared" ca="1" si="28"/>
        <v>#REF!</v>
      </c>
      <c r="BF214" s="7"/>
      <c r="BG214" s="7"/>
      <c r="BH214" s="7"/>
      <c r="BI214" s="1"/>
      <c r="BJ214" s="1"/>
      <c r="BK214" s="1"/>
      <c r="BL214" s="1"/>
      <c r="BM214" s="1"/>
      <c r="BN214" s="1"/>
    </row>
    <row r="215" spans="24:66" s="4" customFormat="1" ht="13.2" x14ac:dyDescent="0.25">
      <c r="X215" s="9"/>
      <c r="AH215" s="1"/>
      <c r="AI215" s="1"/>
      <c r="AL215" s="8"/>
      <c r="AM215" s="6" t="s">
        <v>79</v>
      </c>
      <c r="AN215" s="6"/>
      <c r="AO215" s="6"/>
      <c r="AP215" s="6"/>
      <c r="AQ215" s="14" t="s">
        <v>45</v>
      </c>
      <c r="AR215" s="14" t="s">
        <v>83</v>
      </c>
      <c r="AS215" s="14" t="s">
        <v>45</v>
      </c>
      <c r="AT215" s="14" t="s">
        <v>73</v>
      </c>
      <c r="AU215" s="14" t="s">
        <v>45</v>
      </c>
      <c r="AV215" s="14" t="s">
        <v>82</v>
      </c>
      <c r="AW215" s="6"/>
      <c r="AX215" s="6"/>
      <c r="AY215" s="6"/>
      <c r="AZ215" s="6"/>
      <c r="BA215" s="6" t="e">
        <f t="shared" ca="1" si="27"/>
        <v>#REF!</v>
      </c>
      <c r="BB215" s="6"/>
      <c r="BC215" s="6"/>
      <c r="BD215" s="6"/>
      <c r="BE215" s="21" t="e">
        <f t="shared" ca="1" si="28"/>
        <v>#REF!</v>
      </c>
      <c r="BF215" s="7"/>
      <c r="BG215" s="7"/>
      <c r="BH215" s="7"/>
      <c r="BI215" s="1"/>
      <c r="BJ215" s="1"/>
      <c r="BK215" s="1"/>
      <c r="BL215" s="1"/>
      <c r="BM215" s="1"/>
      <c r="BN215" s="1"/>
    </row>
    <row r="216" spans="24:66" s="4" customFormat="1" ht="13.2" x14ac:dyDescent="0.25">
      <c r="X216" s="9"/>
      <c r="AH216" s="1"/>
      <c r="AI216" s="1"/>
      <c r="AL216" s="8"/>
      <c r="AM216" s="6" t="s">
        <v>79</v>
      </c>
      <c r="AN216" s="6"/>
      <c r="AO216" s="6"/>
      <c r="AP216" s="6"/>
      <c r="AQ216" s="14" t="s">
        <v>45</v>
      </c>
      <c r="AR216" s="14" t="s">
        <v>81</v>
      </c>
      <c r="AS216" s="14" t="s">
        <v>45</v>
      </c>
      <c r="AT216" s="14" t="s">
        <v>70</v>
      </c>
      <c r="AU216" s="14" t="s">
        <v>45</v>
      </c>
      <c r="AV216" s="14" t="s">
        <v>80</v>
      </c>
      <c r="AW216" s="6"/>
      <c r="AX216" s="6"/>
      <c r="AY216" s="6"/>
      <c r="AZ216" s="6"/>
      <c r="BA216" s="6" t="e">
        <f t="shared" ca="1" si="27"/>
        <v>#REF!</v>
      </c>
      <c r="BB216" s="6"/>
      <c r="BC216" s="6"/>
      <c r="BD216" s="6"/>
      <c r="BE216" s="21" t="e">
        <f t="shared" ca="1" si="28"/>
        <v>#REF!</v>
      </c>
      <c r="BF216" s="7"/>
      <c r="BG216" s="7"/>
      <c r="BH216" s="7"/>
      <c r="BI216" s="1"/>
      <c r="BJ216" s="1"/>
      <c r="BK216" s="1"/>
      <c r="BL216" s="1"/>
      <c r="BM216" s="1"/>
      <c r="BN216" s="1"/>
    </row>
    <row r="217" spans="24:66" s="4" customFormat="1" ht="13.2" x14ac:dyDescent="0.25">
      <c r="X217" s="9"/>
      <c r="AH217" s="1"/>
      <c r="AI217" s="1"/>
      <c r="AL217" s="8"/>
      <c r="AM217" s="6" t="s">
        <v>79</v>
      </c>
      <c r="AN217" s="6"/>
      <c r="AO217" s="6"/>
      <c r="AP217" s="6"/>
      <c r="AQ217" s="14" t="s">
        <v>45</v>
      </c>
      <c r="AR217" s="14" t="s">
        <v>78</v>
      </c>
      <c r="AS217" s="14" t="s">
        <v>45</v>
      </c>
      <c r="AT217" s="14" t="s">
        <v>67</v>
      </c>
      <c r="AU217" s="14" t="s">
        <v>45</v>
      </c>
      <c r="AV217" s="14" t="s">
        <v>77</v>
      </c>
      <c r="AW217" s="6"/>
      <c r="AX217" s="6"/>
      <c r="AY217" s="6"/>
      <c r="AZ217" s="6"/>
      <c r="BA217" s="6" t="e">
        <f t="shared" ca="1" si="27"/>
        <v>#REF!</v>
      </c>
      <c r="BB217" s="6"/>
      <c r="BC217" s="6"/>
      <c r="BD217" s="6"/>
      <c r="BE217" s="21" t="e">
        <f t="shared" ca="1" si="28"/>
        <v>#REF!</v>
      </c>
      <c r="BF217" s="7"/>
      <c r="BG217" s="7"/>
      <c r="BH217" s="7"/>
      <c r="BI217" s="1"/>
      <c r="BJ217" s="1"/>
      <c r="BK217" s="1"/>
      <c r="BL217" s="1"/>
    </row>
    <row r="218" spans="24:66" s="4" customFormat="1" ht="13.2" x14ac:dyDescent="0.25">
      <c r="X218" s="9"/>
      <c r="AH218" s="1"/>
      <c r="AI218" s="1"/>
      <c r="AL218" s="8"/>
      <c r="AM218" s="6" t="s">
        <v>64</v>
      </c>
      <c r="AN218" s="6"/>
      <c r="AO218" s="6"/>
      <c r="AP218" s="6"/>
      <c r="AQ218" s="14" t="s">
        <v>45</v>
      </c>
      <c r="AR218" s="14" t="s">
        <v>76</v>
      </c>
      <c r="AS218" s="14" t="s">
        <v>45</v>
      </c>
      <c r="AT218" s="14" t="s">
        <v>75</v>
      </c>
      <c r="AU218" s="14" t="s">
        <v>45</v>
      </c>
      <c r="AV218" s="14" t="s">
        <v>74</v>
      </c>
      <c r="AW218" s="6"/>
      <c r="AX218" s="6"/>
      <c r="AY218" s="6"/>
      <c r="AZ218" s="6"/>
      <c r="BA218" s="6" t="e">
        <f t="shared" ca="1" si="27"/>
        <v>#REF!</v>
      </c>
      <c r="BB218" s="6"/>
      <c r="BC218" s="6"/>
      <c r="BD218" s="6"/>
      <c r="BE218" s="21" t="e">
        <f t="shared" ca="1" si="28"/>
        <v>#REF!</v>
      </c>
      <c r="BF218" s="7"/>
      <c r="BG218" s="7"/>
      <c r="BH218" s="7"/>
      <c r="BI218" s="1"/>
      <c r="BJ218" s="1"/>
      <c r="BK218" s="1"/>
      <c r="BL218" s="1"/>
    </row>
    <row r="219" spans="24:66" s="4" customFormat="1" ht="13.2" x14ac:dyDescent="0.25">
      <c r="X219" s="9"/>
      <c r="AH219" s="1"/>
      <c r="AI219" s="1"/>
      <c r="AL219" s="8"/>
      <c r="AM219" s="6" t="s">
        <v>64</v>
      </c>
      <c r="AN219" s="6"/>
      <c r="AO219" s="6"/>
      <c r="AP219" s="6"/>
      <c r="AQ219" s="14" t="s">
        <v>45</v>
      </c>
      <c r="AR219" s="14" t="s">
        <v>73</v>
      </c>
      <c r="AS219" s="14" t="s">
        <v>45</v>
      </c>
      <c r="AT219" s="14" t="s">
        <v>72</v>
      </c>
      <c r="AU219" s="14" t="s">
        <v>45</v>
      </c>
      <c r="AV219" s="14" t="s">
        <v>71</v>
      </c>
      <c r="AW219" s="6"/>
      <c r="AX219" s="6"/>
      <c r="AY219" s="6"/>
      <c r="AZ219" s="6"/>
      <c r="BA219" s="6" t="e">
        <f t="shared" ca="1" si="27"/>
        <v>#REF!</v>
      </c>
      <c r="BB219" s="6"/>
      <c r="BC219" s="6"/>
      <c r="BD219" s="6"/>
      <c r="BE219" s="21" t="e">
        <f t="shared" ca="1" si="28"/>
        <v>#REF!</v>
      </c>
      <c r="BF219" s="7"/>
      <c r="BG219" s="7"/>
      <c r="BH219" s="7"/>
      <c r="BI219" s="1"/>
      <c r="BJ219" s="1"/>
      <c r="BK219" s="1"/>
      <c r="BL219" s="1"/>
    </row>
    <row r="220" spans="24:66" s="4" customFormat="1" ht="13.2" x14ac:dyDescent="0.25">
      <c r="X220" s="9"/>
      <c r="AH220" s="1"/>
      <c r="AI220" s="1"/>
      <c r="AL220" s="8"/>
      <c r="AM220" s="6" t="s">
        <v>64</v>
      </c>
      <c r="AN220" s="6"/>
      <c r="AO220" s="6"/>
      <c r="AP220" s="6"/>
      <c r="AQ220" s="14" t="s">
        <v>45</v>
      </c>
      <c r="AR220" s="14" t="s">
        <v>70</v>
      </c>
      <c r="AS220" s="14" t="s">
        <v>45</v>
      </c>
      <c r="AT220" s="14" t="s">
        <v>69</v>
      </c>
      <c r="AU220" s="14" t="s">
        <v>45</v>
      </c>
      <c r="AV220" s="14" t="s">
        <v>68</v>
      </c>
      <c r="AW220" s="6"/>
      <c r="AX220" s="6"/>
      <c r="AY220" s="6"/>
      <c r="AZ220" s="6"/>
      <c r="BA220" s="6" t="e">
        <f t="shared" ca="1" si="27"/>
        <v>#REF!</v>
      </c>
      <c r="BB220" s="6"/>
      <c r="BC220" s="6"/>
      <c r="BD220" s="6"/>
      <c r="BE220" s="21" t="e">
        <f t="shared" ca="1" si="28"/>
        <v>#REF!</v>
      </c>
      <c r="BF220" s="7"/>
      <c r="BG220" s="7"/>
      <c r="BH220" s="7"/>
      <c r="BI220" s="1"/>
      <c r="BJ220" s="1"/>
      <c r="BK220" s="1"/>
      <c r="BL220" s="1"/>
    </row>
    <row r="221" spans="24:66" s="4" customFormat="1" ht="13.2" x14ac:dyDescent="0.25">
      <c r="X221" s="9"/>
      <c r="AH221" s="1"/>
      <c r="AI221" s="1"/>
      <c r="AL221" s="8"/>
      <c r="AM221" s="6" t="s">
        <v>64</v>
      </c>
      <c r="AN221" s="6"/>
      <c r="AO221" s="6"/>
      <c r="AP221" s="6"/>
      <c r="AQ221" s="14" t="s">
        <v>45</v>
      </c>
      <c r="AR221" s="14" t="s">
        <v>67</v>
      </c>
      <c r="AS221" s="14" t="s">
        <v>45</v>
      </c>
      <c r="AT221" s="14" t="s">
        <v>66</v>
      </c>
      <c r="AU221" s="14" t="s">
        <v>45</v>
      </c>
      <c r="AV221" s="14" t="s">
        <v>65</v>
      </c>
      <c r="AW221" s="6"/>
      <c r="AX221" s="6"/>
      <c r="AY221" s="6"/>
      <c r="AZ221" s="6"/>
      <c r="BA221" s="6" t="e">
        <f t="shared" ca="1" si="27"/>
        <v>#REF!</v>
      </c>
      <c r="BB221" s="6"/>
      <c r="BC221" s="6"/>
      <c r="BD221" s="6"/>
      <c r="BE221" s="21" t="e">
        <f t="shared" ca="1" si="28"/>
        <v>#REF!</v>
      </c>
      <c r="BF221" s="7"/>
      <c r="BG221" s="7"/>
      <c r="BH221" s="7"/>
      <c r="BI221" s="1"/>
      <c r="BJ221" s="1"/>
      <c r="BK221" s="1"/>
    </row>
    <row r="222" spans="24:66" s="4" customFormat="1" ht="13.2" x14ac:dyDescent="0.25">
      <c r="X222" s="9"/>
      <c r="AH222" s="1"/>
      <c r="AI222" s="1"/>
      <c r="AL222" s="8"/>
      <c r="AM222" s="6" t="s">
        <v>64</v>
      </c>
      <c r="AN222" s="6"/>
      <c r="AO222" s="6"/>
      <c r="AP222" s="6"/>
      <c r="AQ222" s="14" t="s">
        <v>45</v>
      </c>
      <c r="AR222" s="14" t="s">
        <v>63</v>
      </c>
      <c r="AS222" s="14" t="s">
        <v>45</v>
      </c>
      <c r="AT222" s="14" t="s">
        <v>62</v>
      </c>
      <c r="AU222" s="14" t="s">
        <v>45</v>
      </c>
      <c r="AV222" s="14" t="s">
        <v>61</v>
      </c>
      <c r="AW222" s="6"/>
      <c r="AX222" s="6"/>
      <c r="AY222" s="6"/>
      <c r="AZ222" s="6"/>
      <c r="BA222" s="6" t="e">
        <f t="shared" ca="1" si="27"/>
        <v>#REF!</v>
      </c>
      <c r="BB222" s="6"/>
      <c r="BC222" s="6"/>
      <c r="BD222" s="6"/>
      <c r="BE222" s="21" t="e">
        <f t="shared" ca="1" si="28"/>
        <v>#REF!</v>
      </c>
      <c r="BF222" s="7"/>
      <c r="BG222" s="7"/>
      <c r="BH222" s="7"/>
      <c r="BI222" s="1"/>
      <c r="BJ222" s="1"/>
      <c r="BK222" s="1"/>
    </row>
    <row r="223" spans="24:66" s="4" customFormat="1" ht="13.2" x14ac:dyDescent="0.25">
      <c r="X223" s="9"/>
      <c r="AH223" s="1"/>
      <c r="AI223" s="1"/>
      <c r="AL223" s="8"/>
      <c r="AM223" s="6" t="s">
        <v>60</v>
      </c>
      <c r="AN223" s="6"/>
      <c r="AO223" s="6"/>
      <c r="AP223" s="6"/>
      <c r="AQ223" s="14" t="s">
        <v>45</v>
      </c>
      <c r="AR223" s="14" t="s">
        <v>59</v>
      </c>
      <c r="AS223" s="14" t="s">
        <v>45</v>
      </c>
      <c r="AT223" s="14" t="s">
        <v>58</v>
      </c>
      <c r="AU223" s="14" t="s">
        <v>45</v>
      </c>
      <c r="AV223" s="14" t="s">
        <v>57</v>
      </c>
      <c r="AW223" s="6"/>
      <c r="AX223" s="6"/>
      <c r="AY223" s="6"/>
      <c r="AZ223" s="6"/>
      <c r="BA223" s="6" t="e">
        <f t="shared" ca="1" si="27"/>
        <v>#REF!</v>
      </c>
      <c r="BB223" s="6"/>
      <c r="BC223" s="6"/>
      <c r="BD223" s="6"/>
      <c r="BE223" s="21" t="e">
        <f t="shared" ca="1" si="28"/>
        <v>#REF!</v>
      </c>
      <c r="BF223" s="7"/>
      <c r="BG223" s="7"/>
      <c r="BH223" s="7"/>
      <c r="BI223" s="1"/>
      <c r="BJ223" s="1"/>
      <c r="BK223" s="1"/>
    </row>
    <row r="224" spans="24:66" s="4" customFormat="1" ht="13.2" x14ac:dyDescent="0.25">
      <c r="X224" s="9"/>
      <c r="AH224" s="1"/>
      <c r="AI224" s="1"/>
      <c r="AL224" s="8"/>
      <c r="AM224" s="6" t="s">
        <v>56</v>
      </c>
      <c r="AN224" s="6"/>
      <c r="AO224" s="6"/>
      <c r="AP224" s="6"/>
      <c r="AQ224" s="14" t="s">
        <v>45</v>
      </c>
      <c r="AR224" s="14" t="s">
        <v>55</v>
      </c>
      <c r="AS224" s="14" t="s">
        <v>45</v>
      </c>
      <c r="AT224" s="14" t="s">
        <v>54</v>
      </c>
      <c r="AU224" s="14" t="s">
        <v>45</v>
      </c>
      <c r="AV224" s="14" t="s">
        <v>53</v>
      </c>
      <c r="AW224" s="6"/>
      <c r="AX224" s="6"/>
      <c r="AY224" s="6"/>
      <c r="AZ224" s="6"/>
      <c r="BA224" s="6" t="e">
        <f t="shared" ca="1" si="27"/>
        <v>#REF!</v>
      </c>
      <c r="BB224" s="6"/>
      <c r="BC224" s="6"/>
      <c r="BD224" s="6"/>
      <c r="BE224" s="21" t="e">
        <f t="shared" ca="1" si="28"/>
        <v>#REF!</v>
      </c>
      <c r="BF224" s="7"/>
      <c r="BG224" s="7"/>
      <c r="BH224" s="7"/>
    </row>
    <row r="225" spans="24:60" s="4" customFormat="1" ht="13.2" x14ac:dyDescent="0.25">
      <c r="X225" s="9"/>
      <c r="AH225" s="1"/>
      <c r="AI225" s="1"/>
      <c r="AL225" s="8"/>
      <c r="AM225" s="6" t="s">
        <v>52</v>
      </c>
      <c r="AN225" s="6"/>
      <c r="AO225" s="6"/>
      <c r="AP225" s="6"/>
      <c r="AQ225" s="14" t="s">
        <v>45</v>
      </c>
      <c r="AR225" s="14" t="s">
        <v>51</v>
      </c>
      <c r="AS225" s="14" t="s">
        <v>45</v>
      </c>
      <c r="AT225" s="14" t="s">
        <v>50</v>
      </c>
      <c r="AU225" s="14" t="s">
        <v>45</v>
      </c>
      <c r="AV225" s="14" t="s">
        <v>49</v>
      </c>
      <c r="AW225" s="6"/>
      <c r="AX225" s="6"/>
      <c r="AY225" s="6"/>
      <c r="AZ225" s="6"/>
      <c r="BA225" s="6" t="e">
        <f t="shared" ca="1" si="27"/>
        <v>#REF!</v>
      </c>
      <c r="BB225" s="6"/>
      <c r="BC225" s="6"/>
      <c r="BD225" s="6"/>
      <c r="BE225" s="21" t="e">
        <f t="shared" ca="1" si="28"/>
        <v>#REF!</v>
      </c>
      <c r="BF225" s="7"/>
      <c r="BG225" s="7"/>
      <c r="BH225" s="7"/>
    </row>
    <row r="226" spans="24:60" s="4" customFormat="1" ht="13.2" x14ac:dyDescent="0.25">
      <c r="X226" s="9"/>
      <c r="AH226" s="1"/>
      <c r="AI226" s="1"/>
      <c r="AL226" s="8"/>
      <c r="AM226" s="6" t="s">
        <v>48</v>
      </c>
      <c r="AN226" s="6"/>
      <c r="AO226" s="6"/>
      <c r="AP226" s="6"/>
      <c r="AQ226" s="14" t="s">
        <v>45</v>
      </c>
      <c r="AR226" s="14" t="s">
        <v>47</v>
      </c>
      <c r="AS226" s="14" t="s">
        <v>45</v>
      </c>
      <c r="AT226" s="14" t="s">
        <v>46</v>
      </c>
      <c r="AU226" s="14" t="s">
        <v>45</v>
      </c>
      <c r="AV226" s="14" t="s">
        <v>44</v>
      </c>
      <c r="AW226" s="6"/>
      <c r="AX226" s="6"/>
      <c r="AY226" s="6"/>
      <c r="AZ226" s="6"/>
      <c r="BA226" s="6" t="e">
        <f t="shared" ca="1" si="27"/>
        <v>#REF!</v>
      </c>
      <c r="BB226" s="6"/>
      <c r="BC226" s="6"/>
      <c r="BD226" s="6"/>
      <c r="BE226" s="21" t="e">
        <f ca="1">IF(INDIRECT(BA226)="","",INDIRECT(BA226))</f>
        <v>#REF!</v>
      </c>
      <c r="BF226" s="7"/>
      <c r="BG226" s="7"/>
      <c r="BH226" s="7"/>
    </row>
    <row r="227" spans="24:60" s="4" customFormat="1" ht="13.2" x14ac:dyDescent="0.25">
      <c r="X227" s="9"/>
      <c r="AH227" s="1"/>
      <c r="AI227" s="1"/>
      <c r="AL227" s="8"/>
      <c r="AM227" s="6"/>
      <c r="AN227" s="6"/>
      <c r="AO227" s="6"/>
      <c r="AP227" s="6"/>
      <c r="AQ227" s="6"/>
      <c r="AR227" s="6"/>
      <c r="AS227" s="6"/>
      <c r="AT227" s="6"/>
      <c r="AU227" s="6"/>
      <c r="AV227" s="6"/>
      <c r="AW227" s="6"/>
      <c r="AX227" s="6"/>
      <c r="AY227" s="6"/>
      <c r="AZ227" s="6"/>
      <c r="BA227" s="6"/>
      <c r="BB227" s="6"/>
      <c r="BC227" s="6"/>
      <c r="BD227" s="6"/>
      <c r="BE227" s="6"/>
      <c r="BF227" s="7"/>
      <c r="BG227" s="7"/>
      <c r="BH227" s="7"/>
    </row>
    <row r="228" spans="24:60" s="4" customFormat="1" ht="13.2" x14ac:dyDescent="0.25">
      <c r="X228" s="9"/>
      <c r="AH228" s="1"/>
      <c r="AI228" s="1"/>
      <c r="AL228" s="8"/>
      <c r="AM228" s="6" t="s">
        <v>43</v>
      </c>
      <c r="AN228" s="6"/>
      <c r="AO228" s="6"/>
      <c r="AP228" s="6"/>
      <c r="AQ228" s="6"/>
      <c r="AR228" s="6"/>
      <c r="AS228" s="6"/>
      <c r="AT228" s="6"/>
      <c r="AU228" s="6"/>
      <c r="AV228" s="6"/>
      <c r="AW228" s="6"/>
      <c r="AX228" s="6"/>
      <c r="AY228" s="6"/>
      <c r="AZ228" s="6"/>
      <c r="BA228" s="6"/>
      <c r="BB228" s="6"/>
      <c r="BC228" s="6"/>
      <c r="BD228" s="6"/>
      <c r="BE228" s="23"/>
      <c r="BF228" s="7"/>
      <c r="BG228" s="7"/>
      <c r="BH228" s="7"/>
    </row>
    <row r="229" spans="24:60" s="4" customFormat="1" ht="13.2" x14ac:dyDescent="0.25">
      <c r="X229" s="9"/>
      <c r="AH229" s="1"/>
      <c r="AI229" s="1"/>
      <c r="AL229" s="8"/>
      <c r="AM229" s="6" t="s">
        <v>42</v>
      </c>
      <c r="AN229" s="6"/>
      <c r="AO229" s="6"/>
      <c r="AP229" s="6"/>
      <c r="AQ229" s="14" t="s">
        <v>37</v>
      </c>
      <c r="AR229" s="14" t="s">
        <v>41</v>
      </c>
      <c r="AS229" s="14" t="s">
        <v>37</v>
      </c>
      <c r="AT229" s="14" t="s">
        <v>41</v>
      </c>
      <c r="AU229" s="14" t="s">
        <v>37</v>
      </c>
      <c r="AV229" s="14" t="s">
        <v>40</v>
      </c>
      <c r="AW229" s="6"/>
      <c r="AX229" s="6"/>
      <c r="AY229" s="6"/>
      <c r="AZ229" s="6"/>
      <c r="BA229" s="6" t="e">
        <f ca="1">IF($AR$21="","'","'["&amp;$AR$21&amp;"]")&amp;(OFFSET($AQ229,0,$AT$23))&amp;"'!"&amp;OFFSET($AR229,0,$AT$23)</f>
        <v>#REF!</v>
      </c>
      <c r="BB229" s="6"/>
      <c r="BC229" s="6"/>
      <c r="BD229" s="6"/>
      <c r="BE229" s="22" t="e">
        <f ca="1">IF(INDIRECT(BA229)="",0,INDIRECT(BA229))</f>
        <v>#REF!</v>
      </c>
      <c r="BF229" s="7"/>
      <c r="BG229" s="7"/>
      <c r="BH229" s="7"/>
    </row>
    <row r="230" spans="24:60" s="4" customFormat="1" ht="13.2" x14ac:dyDescent="0.25">
      <c r="X230" s="9"/>
      <c r="AH230" s="1"/>
      <c r="AI230" s="1"/>
      <c r="AL230" s="8"/>
      <c r="AM230" s="6" t="s">
        <v>39</v>
      </c>
      <c r="AN230" s="6"/>
      <c r="AO230" s="6"/>
      <c r="AP230" s="6"/>
      <c r="AQ230" s="14" t="s">
        <v>37</v>
      </c>
      <c r="AR230" s="14" t="s">
        <v>38</v>
      </c>
      <c r="AS230" s="14" t="s">
        <v>37</v>
      </c>
      <c r="AT230" s="14" t="s">
        <v>38</v>
      </c>
      <c r="AU230" s="14" t="s">
        <v>37</v>
      </c>
      <c r="AV230" s="14" t="s">
        <v>36</v>
      </c>
      <c r="AW230" s="6"/>
      <c r="AX230" s="6"/>
      <c r="AY230" s="6"/>
      <c r="AZ230" s="6"/>
      <c r="BA230" s="6" t="e">
        <f ca="1">IF($AR$21="","'","'["&amp;$AR$21&amp;"]")&amp;(OFFSET($AQ230,0,$AT$23))&amp;"'!"&amp;OFFSET($AR230,0,$AT$23)</f>
        <v>#REF!</v>
      </c>
      <c r="BB230" s="6"/>
      <c r="BC230" s="6"/>
      <c r="BD230" s="6"/>
      <c r="BE230" s="22" t="e">
        <f ca="1">IF(INDIRECT(BA230)="",0,INDIRECT(BA230))</f>
        <v>#REF!</v>
      </c>
      <c r="BF230" s="7"/>
      <c r="BG230" s="7"/>
      <c r="BH230" s="7"/>
    </row>
    <row r="231" spans="24:60" s="4" customFormat="1" ht="13.2" x14ac:dyDescent="0.25">
      <c r="X231" s="9"/>
      <c r="AH231" s="1"/>
      <c r="AI231" s="1"/>
      <c r="AL231" s="8"/>
      <c r="AM231" s="6" t="s">
        <v>35</v>
      </c>
      <c r="AN231" s="6"/>
      <c r="AO231" s="6"/>
      <c r="AP231" s="6"/>
      <c r="AQ231" s="14" t="s">
        <v>30</v>
      </c>
      <c r="AR231" s="14" t="s">
        <v>34</v>
      </c>
      <c r="AS231" s="14" t="s">
        <v>30</v>
      </c>
      <c r="AT231" s="14" t="s">
        <v>34</v>
      </c>
      <c r="AU231" s="14" t="s">
        <v>30</v>
      </c>
      <c r="AV231" s="14" t="s">
        <v>33</v>
      </c>
      <c r="AW231" s="6"/>
      <c r="AX231" s="6"/>
      <c r="AY231" s="6"/>
      <c r="AZ231" s="6"/>
      <c r="BA231" s="6" t="e">
        <f ca="1">IF($AR$21="","'","'["&amp;$AR$21&amp;"]")&amp;(OFFSET($AQ231,0,$AT$23))&amp;"'!"&amp;OFFSET($AR231,0,$AT$23)</f>
        <v>#REF!</v>
      </c>
      <c r="BB231" s="6"/>
      <c r="BC231" s="6"/>
      <c r="BD231" s="6"/>
      <c r="BE231" s="21" t="e">
        <f ca="1">IF(INDIRECT(BA231)="",0,INDIRECT(BA231))</f>
        <v>#REF!</v>
      </c>
      <c r="BF231" s="7"/>
      <c r="BG231" s="7"/>
      <c r="BH231" s="7"/>
    </row>
    <row r="232" spans="24:60" s="4" customFormat="1" ht="13.2" x14ac:dyDescent="0.25">
      <c r="X232" s="9"/>
      <c r="AH232" s="1"/>
      <c r="AI232" s="1"/>
      <c r="AL232" s="8"/>
      <c r="AM232" s="6" t="s">
        <v>32</v>
      </c>
      <c r="AN232" s="6"/>
      <c r="AO232" s="6"/>
      <c r="AP232" s="6"/>
      <c r="AQ232" s="14" t="s">
        <v>30</v>
      </c>
      <c r="AR232" s="14" t="s">
        <v>31</v>
      </c>
      <c r="AS232" s="14" t="s">
        <v>30</v>
      </c>
      <c r="AT232" s="14" t="s">
        <v>31</v>
      </c>
      <c r="AU232" s="14" t="s">
        <v>30</v>
      </c>
      <c r="AV232" s="14" t="s">
        <v>29</v>
      </c>
      <c r="AW232" s="6"/>
      <c r="AX232" s="6"/>
      <c r="AY232" s="6"/>
      <c r="AZ232" s="6"/>
      <c r="BA232" s="6" t="e">
        <f ca="1">IF($AR$21="","'","'["&amp;$AR$21&amp;"]")&amp;(OFFSET($AQ232,0,$AT$23))&amp;"'!"&amp;OFFSET($AR232,0,$AT$23)</f>
        <v>#REF!</v>
      </c>
      <c r="BB232" s="6"/>
      <c r="BC232" s="6"/>
      <c r="BD232" s="6"/>
      <c r="BE232" s="21" t="e">
        <f ca="1">IF(INDIRECT(BA232)="",0,INDIRECT(BA232))</f>
        <v>#REF!</v>
      </c>
      <c r="BF232" s="7"/>
      <c r="BG232" s="7"/>
      <c r="BH232" s="7"/>
    </row>
    <row r="233" spans="24:60" s="4" customFormat="1" ht="13.2" x14ac:dyDescent="0.25">
      <c r="X233" s="9"/>
      <c r="AH233" s="1"/>
      <c r="AI233" s="1"/>
      <c r="AL233" s="8"/>
      <c r="AM233" s="6"/>
      <c r="AN233" s="6"/>
      <c r="AO233" s="6"/>
      <c r="AP233" s="6"/>
      <c r="AQ233" s="6"/>
      <c r="AR233" s="6"/>
      <c r="AS233" s="6"/>
      <c r="AT233" s="6"/>
      <c r="AU233" s="6"/>
      <c r="AV233" s="6"/>
      <c r="AW233" s="6"/>
      <c r="AX233" s="6"/>
      <c r="AY233" s="6"/>
      <c r="AZ233" s="6"/>
      <c r="BA233" s="6"/>
      <c r="BB233" s="6"/>
      <c r="BC233" s="6"/>
      <c r="BD233" s="6"/>
      <c r="BE233" s="6"/>
      <c r="BF233" s="7"/>
      <c r="BG233" s="7"/>
      <c r="BH233" s="7"/>
    </row>
    <row r="234" spans="24:60" s="4" customFormat="1" ht="13.2" x14ac:dyDescent="0.25">
      <c r="X234" s="9"/>
      <c r="AH234" s="1"/>
      <c r="AI234" s="1"/>
      <c r="AL234" s="8"/>
      <c r="AM234" s="6"/>
      <c r="AN234" s="7"/>
      <c r="AO234" s="7"/>
      <c r="AP234" s="7"/>
      <c r="AQ234" s="6"/>
      <c r="AR234" s="6"/>
      <c r="AS234" s="6"/>
      <c r="AT234" s="6"/>
      <c r="AU234" s="6"/>
      <c r="AV234" s="6"/>
      <c r="AW234" s="6"/>
      <c r="AX234" s="6"/>
      <c r="AY234" s="6"/>
      <c r="AZ234" s="6"/>
      <c r="BA234" s="20"/>
      <c r="BB234" s="6"/>
      <c r="BC234" s="6"/>
      <c r="BD234" s="6"/>
      <c r="BE234" s="16"/>
      <c r="BF234" s="7"/>
      <c r="BG234" s="7"/>
      <c r="BH234" s="7"/>
    </row>
    <row r="235" spans="24:60" s="4" customFormat="1" ht="13.8" x14ac:dyDescent="0.25">
      <c r="X235" s="9"/>
      <c r="AH235" s="1"/>
      <c r="AI235" s="1"/>
      <c r="AL235" s="8"/>
      <c r="AM235" s="19" t="s">
        <v>28</v>
      </c>
      <c r="AN235" s="18"/>
      <c r="AO235" s="18"/>
      <c r="AP235" s="18"/>
      <c r="AQ235" s="6"/>
      <c r="AR235" s="6"/>
      <c r="AS235" s="6"/>
      <c r="AT235" s="6"/>
      <c r="AU235" s="6"/>
      <c r="AV235" s="6"/>
      <c r="AW235" s="6"/>
      <c r="AX235" s="6"/>
      <c r="AY235" s="6"/>
      <c r="AZ235" s="6"/>
      <c r="BA235" s="17" t="s">
        <v>27</v>
      </c>
      <c r="BB235" s="6"/>
      <c r="BC235" s="6"/>
      <c r="BD235" s="6"/>
      <c r="BE235" s="16"/>
      <c r="BF235" s="7"/>
      <c r="BG235" s="7"/>
      <c r="BH235" s="7"/>
    </row>
    <row r="236" spans="24:60" s="4" customFormat="1" ht="13.2" x14ac:dyDescent="0.25">
      <c r="X236" s="9"/>
      <c r="AH236" s="1"/>
      <c r="AI236" s="1"/>
      <c r="AL236" s="8"/>
      <c r="AM236" s="6"/>
      <c r="AN236" s="6"/>
      <c r="AO236" s="6"/>
      <c r="AP236" s="11" t="s">
        <v>26</v>
      </c>
      <c r="AQ236" s="14"/>
      <c r="AR236" s="14">
        <v>10</v>
      </c>
      <c r="AS236" s="14"/>
      <c r="AT236" s="14">
        <v>10</v>
      </c>
      <c r="AU236" s="14"/>
      <c r="AV236" s="14">
        <v>10</v>
      </c>
      <c r="AW236" s="6"/>
      <c r="AX236" s="6"/>
      <c r="AY236" s="6"/>
      <c r="AZ236" s="6"/>
      <c r="BA236" s="6" t="e">
        <f ca="1">(OFFSET($AR236,0,$AT$23))</f>
        <v>#REF!</v>
      </c>
      <c r="BB236" s="6"/>
      <c r="BC236" s="6"/>
      <c r="BD236" s="6"/>
      <c r="BE236" s="15" t="e">
        <f ca="1">BA236</f>
        <v>#REF!</v>
      </c>
      <c r="BF236" s="7"/>
      <c r="BG236" s="7"/>
      <c r="BH236" s="7"/>
    </row>
    <row r="237" spans="24:60" s="4" customFormat="1" ht="13.2" x14ac:dyDescent="0.25">
      <c r="X237" s="9"/>
      <c r="AH237" s="1"/>
      <c r="AI237" s="1"/>
      <c r="AL237" s="8"/>
      <c r="AM237" s="6"/>
      <c r="AN237" s="6"/>
      <c r="AO237" s="6"/>
      <c r="AP237" s="11" t="s">
        <v>26</v>
      </c>
      <c r="AQ237" s="14"/>
      <c r="AR237" s="14">
        <v>11</v>
      </c>
      <c r="AS237" s="14"/>
      <c r="AT237" s="14">
        <v>11</v>
      </c>
      <c r="AU237" s="14"/>
      <c r="AV237" s="14">
        <v>11</v>
      </c>
      <c r="AW237" s="6"/>
      <c r="AX237" s="6"/>
      <c r="AY237" s="6"/>
      <c r="AZ237" s="6"/>
      <c r="BA237" s="6" t="e">
        <f ca="1">(OFFSET($AR237,0,$AT$23))</f>
        <v>#REF!</v>
      </c>
      <c r="BB237" s="6"/>
      <c r="BC237" s="6"/>
      <c r="BD237" s="6"/>
      <c r="BE237" s="13" t="e">
        <f ca="1">BA237</f>
        <v>#REF!</v>
      </c>
      <c r="BF237" s="7"/>
      <c r="BG237" s="7"/>
      <c r="BH237" s="7"/>
    </row>
    <row r="238" spans="24:60" s="4" customFormat="1" ht="13.2" x14ac:dyDescent="0.25">
      <c r="X238" s="9"/>
      <c r="AH238" s="1"/>
      <c r="AI238" s="1"/>
      <c r="AL238" s="8"/>
      <c r="AM238" s="6"/>
      <c r="AN238" s="6"/>
      <c r="AO238" s="6"/>
      <c r="AP238" s="11" t="s">
        <v>26</v>
      </c>
      <c r="AQ238" s="14"/>
      <c r="AR238" s="14">
        <v>12</v>
      </c>
      <c r="AS238" s="14"/>
      <c r="AT238" s="14">
        <v>12</v>
      </c>
      <c r="AU238" s="14"/>
      <c r="AV238" s="14">
        <v>12</v>
      </c>
      <c r="AW238" s="6"/>
      <c r="AX238" s="6"/>
      <c r="AY238" s="6"/>
      <c r="AZ238" s="6"/>
      <c r="BA238" s="6" t="e">
        <f ca="1">(OFFSET($AR238,0,$AT$23))</f>
        <v>#REF!</v>
      </c>
      <c r="BB238" s="6"/>
      <c r="BC238" s="6"/>
      <c r="BD238" s="6"/>
      <c r="BE238" s="13" t="e">
        <f ca="1">BA238</f>
        <v>#REF!</v>
      </c>
      <c r="BF238" s="7"/>
      <c r="BG238" s="7"/>
      <c r="BH238" s="7"/>
    </row>
    <row r="239" spans="24:60" s="4" customFormat="1" ht="13.2" x14ac:dyDescent="0.25">
      <c r="X239" s="9"/>
      <c r="AH239" s="1"/>
      <c r="AI239" s="1"/>
      <c r="AL239" s="8"/>
      <c r="AM239" s="6"/>
      <c r="AN239" s="6"/>
      <c r="AO239" s="6"/>
      <c r="AP239" s="11" t="s">
        <v>26</v>
      </c>
      <c r="AQ239" s="14"/>
      <c r="AR239" s="14">
        <v>13</v>
      </c>
      <c r="AS239" s="14"/>
      <c r="AT239" s="14">
        <v>13</v>
      </c>
      <c r="AU239" s="14"/>
      <c r="AV239" s="14">
        <v>13</v>
      </c>
      <c r="AW239" s="6"/>
      <c r="AX239" s="6"/>
      <c r="AY239" s="6"/>
      <c r="AZ239" s="6"/>
      <c r="BA239" s="6" t="e">
        <f ca="1">(OFFSET($AR239,0,$AT$23))</f>
        <v>#REF!</v>
      </c>
      <c r="BB239" s="6"/>
      <c r="BC239" s="6"/>
      <c r="BD239" s="6"/>
      <c r="BE239" s="13" t="e">
        <f ca="1">BA239</f>
        <v>#REF!</v>
      </c>
      <c r="BF239" s="7"/>
      <c r="BG239" s="7"/>
      <c r="BH239" s="7"/>
    </row>
    <row r="240" spans="24:60" s="4" customFormat="1" ht="13.2" x14ac:dyDescent="0.25">
      <c r="X240" s="9"/>
      <c r="AH240" s="1"/>
      <c r="AI240" s="1"/>
      <c r="AL240" s="8"/>
      <c r="AM240" s="6"/>
      <c r="AN240" s="6"/>
      <c r="AO240" s="6"/>
      <c r="AP240" s="11" t="s">
        <v>26</v>
      </c>
      <c r="AQ240" s="14"/>
      <c r="AR240" s="14">
        <v>14</v>
      </c>
      <c r="AS240" s="14"/>
      <c r="AT240" s="14">
        <v>14</v>
      </c>
      <c r="AU240" s="14"/>
      <c r="AV240" s="14">
        <v>14</v>
      </c>
      <c r="AW240" s="6"/>
      <c r="AX240" s="6"/>
      <c r="AY240" s="6"/>
      <c r="AZ240" s="6"/>
      <c r="BA240" s="6" t="e">
        <f ca="1">(OFFSET($AR240,0,$AT$23))</f>
        <v>#REF!</v>
      </c>
      <c r="BB240" s="6"/>
      <c r="BC240" s="6"/>
      <c r="BD240" s="6"/>
      <c r="BE240" s="13" t="e">
        <f ca="1">BA240</f>
        <v>#REF!</v>
      </c>
      <c r="BF240" s="7"/>
      <c r="BG240" s="7"/>
      <c r="BH240" s="7"/>
    </row>
    <row r="241" spans="24:60" s="4" customFormat="1" ht="13.2" x14ac:dyDescent="0.25">
      <c r="X241" s="9"/>
      <c r="AH241" s="1"/>
      <c r="AI241" s="1"/>
      <c r="AL241" s="8"/>
      <c r="AM241" s="6"/>
      <c r="AN241" s="6"/>
      <c r="AO241" s="6"/>
      <c r="AP241" s="6"/>
      <c r="AQ241" s="6"/>
      <c r="AR241" s="6"/>
      <c r="AS241" s="6"/>
      <c r="AT241" s="6"/>
      <c r="AU241" s="6"/>
      <c r="AV241" s="6"/>
      <c r="AW241" s="6"/>
      <c r="AX241" s="6"/>
      <c r="AY241" s="6"/>
      <c r="AZ241" s="6"/>
      <c r="BA241" s="6"/>
      <c r="BB241" s="6"/>
      <c r="BC241" s="6"/>
      <c r="BD241" s="6"/>
      <c r="BE241" s="6"/>
      <c r="BF241" s="6"/>
      <c r="BG241" s="7"/>
      <c r="BH241" s="7"/>
    </row>
    <row r="242" spans="24:60" s="4" customFormat="1" ht="13.2" x14ac:dyDescent="0.25">
      <c r="X242" s="9"/>
      <c r="AH242" s="1"/>
      <c r="AI242" s="1"/>
      <c r="AL242" s="8"/>
      <c r="AM242" s="6" t="s">
        <v>25</v>
      </c>
      <c r="AN242" s="6"/>
      <c r="AO242" s="6"/>
      <c r="AP242" s="6"/>
      <c r="AQ242" s="6"/>
      <c r="AR242" s="6"/>
      <c r="AS242" s="6"/>
      <c r="AT242" s="6"/>
      <c r="AU242" s="6"/>
      <c r="AV242" s="6"/>
      <c r="AW242" s="6"/>
      <c r="AX242" s="6"/>
      <c r="AY242" s="6"/>
      <c r="AZ242" s="6"/>
      <c r="BA242" s="6"/>
      <c r="BB242" s="6"/>
      <c r="BC242" s="6"/>
      <c r="BD242" s="6"/>
      <c r="BE242" s="6"/>
      <c r="BF242" s="6"/>
      <c r="BG242" s="6"/>
      <c r="BH242" s="6"/>
    </row>
    <row r="243" spans="24:60" s="4" customFormat="1" ht="13.2" x14ac:dyDescent="0.25">
      <c r="X243" s="9"/>
      <c r="AH243" s="1"/>
      <c r="AI243" s="1"/>
      <c r="AL243" s="8"/>
      <c r="AM243" s="12">
        <v>5</v>
      </c>
      <c r="AN243" s="6" t="s">
        <v>24</v>
      </c>
      <c r="AO243" s="6"/>
      <c r="AP243" s="6"/>
      <c r="AQ243" s="6"/>
      <c r="AR243" s="6"/>
      <c r="AS243" s="6"/>
      <c r="AT243" s="6"/>
      <c r="AU243" s="6"/>
      <c r="AV243" s="6"/>
      <c r="AW243" s="6"/>
      <c r="AX243" s="6"/>
      <c r="AY243" s="6"/>
      <c r="AZ243" s="6"/>
      <c r="BA243" s="6"/>
      <c r="BB243" s="6"/>
      <c r="BC243" s="6"/>
      <c r="BD243" s="6"/>
      <c r="BE243" s="6"/>
      <c r="BF243" s="6"/>
      <c r="BG243" s="6"/>
      <c r="BH243" s="6"/>
    </row>
    <row r="244" spans="24:60" s="4" customFormat="1" ht="13.2" x14ac:dyDescent="0.25">
      <c r="X244" s="9"/>
      <c r="AH244" s="1"/>
      <c r="AI244" s="1"/>
      <c r="AL244" s="8"/>
      <c r="AM244" s="6">
        <v>5.3</v>
      </c>
      <c r="AN244" s="6" t="s">
        <v>23</v>
      </c>
      <c r="AO244" s="6"/>
      <c r="AP244" s="6"/>
      <c r="AQ244" s="6"/>
      <c r="AR244" s="6"/>
      <c r="AS244" s="6"/>
      <c r="AT244" s="6"/>
      <c r="AU244" s="6"/>
      <c r="AV244" s="6"/>
      <c r="AW244" s="6"/>
      <c r="AX244" s="6"/>
      <c r="AY244" s="6"/>
      <c r="AZ244" s="6"/>
      <c r="BA244" s="6"/>
      <c r="BB244" s="6"/>
      <c r="BC244" s="6"/>
      <c r="BD244" s="6"/>
      <c r="BE244" s="6"/>
      <c r="BF244" s="6"/>
      <c r="BG244" s="6"/>
      <c r="BH244" s="6"/>
    </row>
    <row r="245" spans="24:60" s="4" customFormat="1" ht="13.2" x14ac:dyDescent="0.25">
      <c r="X245" s="9"/>
      <c r="AH245" s="1"/>
      <c r="AI245" s="1"/>
      <c r="AL245" s="8"/>
      <c r="AM245" s="11" t="s">
        <v>22</v>
      </c>
      <c r="AN245" s="6" t="s">
        <v>21</v>
      </c>
      <c r="AO245" s="6"/>
      <c r="AP245" s="6"/>
      <c r="AQ245" s="6"/>
      <c r="AR245" s="6"/>
      <c r="AS245" s="6"/>
      <c r="AT245" s="6"/>
      <c r="AU245" s="6"/>
      <c r="AV245" s="6"/>
      <c r="AW245" s="6"/>
      <c r="AX245" s="6"/>
      <c r="AY245" s="6"/>
      <c r="AZ245" s="6"/>
      <c r="BA245" s="6"/>
      <c r="BB245" s="6"/>
      <c r="BC245" s="6"/>
      <c r="BD245" s="6"/>
      <c r="BE245" s="6"/>
      <c r="BF245" s="6"/>
      <c r="BG245" s="6"/>
      <c r="BH245" s="6"/>
    </row>
    <row r="246" spans="24:60" s="4" customFormat="1" ht="13.2" x14ac:dyDescent="0.25">
      <c r="X246" s="9"/>
      <c r="AH246" s="1"/>
      <c r="AI246" s="1"/>
      <c r="AL246" s="8"/>
      <c r="AM246" s="6">
        <v>5.4</v>
      </c>
      <c r="AN246" s="6" t="s">
        <v>20</v>
      </c>
      <c r="AO246" s="6"/>
      <c r="AP246" s="6"/>
      <c r="AQ246" s="6"/>
      <c r="AR246" s="6"/>
      <c r="AS246" s="6"/>
      <c r="AT246" s="6"/>
      <c r="AU246" s="6"/>
      <c r="AV246" s="6"/>
      <c r="AW246" s="6"/>
      <c r="AX246" s="6"/>
      <c r="AY246" s="6"/>
      <c r="AZ246" s="6"/>
      <c r="BA246" s="6"/>
      <c r="BB246" s="6"/>
      <c r="BC246" s="6"/>
      <c r="BD246" s="6"/>
      <c r="BE246" s="6"/>
      <c r="BF246" s="6"/>
      <c r="BG246" s="6"/>
      <c r="BH246" s="6"/>
    </row>
    <row r="247" spans="24:60" s="4" customFormat="1" ht="13.2" x14ac:dyDescent="0.25">
      <c r="X247" s="9"/>
      <c r="AH247" s="1"/>
      <c r="AI247" s="1"/>
      <c r="AL247" s="8"/>
      <c r="AM247" s="6">
        <v>5.5</v>
      </c>
      <c r="AN247" s="6" t="s">
        <v>19</v>
      </c>
      <c r="AO247" s="6"/>
      <c r="AP247" s="6"/>
      <c r="AQ247" s="6"/>
      <c r="AR247" s="6"/>
      <c r="AS247" s="6"/>
      <c r="AT247" s="6"/>
      <c r="AU247" s="6"/>
      <c r="AV247" s="6"/>
      <c r="AW247" s="6"/>
      <c r="AX247" s="6"/>
      <c r="AY247" s="6"/>
      <c r="AZ247" s="6"/>
      <c r="BA247" s="6"/>
      <c r="BB247" s="6"/>
      <c r="BC247" s="6"/>
      <c r="BD247" s="6"/>
      <c r="BE247" s="6"/>
      <c r="BF247" s="6"/>
      <c r="BG247" s="6"/>
      <c r="BH247" s="6"/>
    </row>
    <row r="248" spans="24:60" s="4" customFormat="1" ht="13.2" x14ac:dyDescent="0.25">
      <c r="X248" s="9"/>
      <c r="AH248" s="1"/>
      <c r="AI248" s="1"/>
      <c r="AL248" s="8"/>
      <c r="AM248" s="10">
        <v>6.01</v>
      </c>
      <c r="AN248" s="6" t="s">
        <v>18</v>
      </c>
      <c r="AO248" s="6"/>
      <c r="AP248" s="6"/>
      <c r="AQ248" s="6"/>
      <c r="AR248" s="6"/>
      <c r="AS248" s="6"/>
      <c r="AT248" s="6"/>
      <c r="AU248" s="6"/>
      <c r="AV248" s="6"/>
      <c r="AW248" s="6"/>
      <c r="AX248" s="6"/>
      <c r="AY248" s="6"/>
      <c r="AZ248" s="6"/>
      <c r="BA248" s="6"/>
      <c r="BB248" s="6"/>
      <c r="BC248" s="6"/>
      <c r="BD248" s="6"/>
      <c r="BE248" s="6"/>
      <c r="BF248" s="6"/>
      <c r="BG248" s="6"/>
      <c r="BH248" s="6"/>
    </row>
    <row r="249" spans="24:60" s="4" customFormat="1" ht="13.2" x14ac:dyDescent="0.25">
      <c r="X249" s="9"/>
      <c r="AH249" s="1"/>
      <c r="AI249" s="1"/>
      <c r="AL249" s="8"/>
      <c r="AM249" s="6">
        <v>6.02</v>
      </c>
      <c r="AN249" s="6" t="s">
        <v>17</v>
      </c>
      <c r="AO249" s="6"/>
      <c r="AP249" s="6"/>
      <c r="AQ249" s="6"/>
      <c r="AR249" s="6"/>
      <c r="AS249" s="6"/>
      <c r="AT249" s="6"/>
      <c r="AU249" s="6"/>
      <c r="AV249" s="6"/>
      <c r="AW249" s="6"/>
      <c r="AX249" s="6"/>
      <c r="AY249" s="6"/>
      <c r="AZ249" s="6"/>
      <c r="BA249" s="6"/>
      <c r="BB249" s="6"/>
      <c r="BC249" s="6"/>
      <c r="BD249" s="6"/>
      <c r="BE249" s="6"/>
      <c r="BF249" s="6"/>
      <c r="BG249" s="6"/>
      <c r="BH249" s="6"/>
    </row>
    <row r="250" spans="24:60" s="4" customFormat="1" ht="13.2" x14ac:dyDescent="0.25">
      <c r="X250" s="9"/>
      <c r="AH250" s="1"/>
      <c r="AI250" s="1"/>
      <c r="AL250" s="8"/>
      <c r="AM250" s="6">
        <v>6.03</v>
      </c>
      <c r="AN250" s="6" t="s">
        <v>16</v>
      </c>
      <c r="AO250" s="6"/>
      <c r="AP250" s="6"/>
      <c r="AQ250" s="6"/>
      <c r="AR250" s="6"/>
      <c r="AS250" s="6"/>
      <c r="AT250" s="6"/>
      <c r="AU250" s="6"/>
      <c r="AV250" s="6"/>
      <c r="AW250" s="6"/>
      <c r="AX250" s="6"/>
      <c r="AY250" s="6"/>
      <c r="AZ250" s="6"/>
      <c r="BA250" s="6"/>
      <c r="BB250" s="6"/>
      <c r="BC250" s="6"/>
      <c r="BD250" s="6"/>
      <c r="BE250" s="6"/>
      <c r="BF250" s="6"/>
      <c r="BG250" s="6"/>
      <c r="BH250" s="6"/>
    </row>
    <row r="251" spans="24:60" s="4" customFormat="1" ht="13.2" x14ac:dyDescent="0.25">
      <c r="X251" s="9"/>
      <c r="AH251" s="1"/>
      <c r="AI251" s="1"/>
      <c r="AL251" s="8"/>
      <c r="AM251" s="6">
        <v>6.04</v>
      </c>
      <c r="AN251" s="6" t="s">
        <v>15</v>
      </c>
      <c r="AO251" s="6"/>
      <c r="AP251" s="6"/>
      <c r="AQ251" s="6"/>
      <c r="AR251" s="6"/>
      <c r="AS251" s="6"/>
      <c r="AT251" s="6"/>
      <c r="AU251" s="6"/>
      <c r="AV251" s="6"/>
      <c r="AW251" s="6"/>
      <c r="AX251" s="6"/>
      <c r="AY251" s="6"/>
      <c r="AZ251" s="6"/>
      <c r="BA251" s="6"/>
      <c r="BB251" s="6"/>
      <c r="BC251" s="6"/>
      <c r="BD251" s="6"/>
      <c r="BE251" s="6"/>
      <c r="BF251" s="6"/>
      <c r="BG251" s="6"/>
      <c r="BH251" s="6"/>
    </row>
    <row r="252" spans="24:60" s="4" customFormat="1" ht="13.2" x14ac:dyDescent="0.25">
      <c r="X252" s="9"/>
      <c r="AH252" s="1"/>
      <c r="AI252" s="1"/>
      <c r="AL252" s="8"/>
      <c r="AM252" s="6">
        <v>6.05</v>
      </c>
      <c r="AN252" s="6" t="s">
        <v>14</v>
      </c>
      <c r="AO252" s="6"/>
      <c r="AP252" s="6"/>
      <c r="AQ252" s="6"/>
      <c r="AR252" s="6"/>
      <c r="AS252" s="6"/>
      <c r="AT252" s="6"/>
      <c r="AU252" s="6"/>
      <c r="AV252" s="6"/>
      <c r="AW252" s="6"/>
      <c r="AX252" s="6"/>
      <c r="AY252" s="6"/>
      <c r="AZ252" s="6"/>
      <c r="BA252" s="6"/>
      <c r="BB252" s="6"/>
      <c r="BC252" s="6"/>
      <c r="BD252" s="6"/>
      <c r="BE252" s="6"/>
      <c r="BF252" s="6"/>
      <c r="BG252" s="6"/>
      <c r="BH252" s="6"/>
    </row>
    <row r="253" spans="24:60" s="4" customFormat="1" ht="13.2" x14ac:dyDescent="0.25">
      <c r="X253" s="9"/>
      <c r="AH253" s="1"/>
      <c r="AI253" s="1"/>
      <c r="AL253" s="8"/>
      <c r="AM253" s="6">
        <v>6.06</v>
      </c>
      <c r="AN253" s="6" t="s">
        <v>13</v>
      </c>
      <c r="AO253" s="6"/>
      <c r="AP253" s="6"/>
      <c r="AQ253" s="6"/>
      <c r="AR253" s="6"/>
      <c r="AS253" s="6"/>
      <c r="AT253" s="6"/>
      <c r="AU253" s="6"/>
      <c r="AV253" s="6"/>
      <c r="AW253" s="6"/>
      <c r="AX253" s="6"/>
      <c r="AY253" s="6"/>
      <c r="AZ253" s="6"/>
      <c r="BA253" s="6"/>
      <c r="BB253" s="6"/>
      <c r="BC253" s="6"/>
      <c r="BD253" s="6"/>
      <c r="BE253" s="6"/>
      <c r="BF253" s="6"/>
      <c r="BG253" s="6"/>
      <c r="BH253" s="6"/>
    </row>
    <row r="254" spans="24:60" s="4" customFormat="1" ht="13.2" x14ac:dyDescent="0.25">
      <c r="X254" s="9"/>
      <c r="AH254" s="1"/>
      <c r="AI254" s="1"/>
      <c r="AL254" s="8"/>
      <c r="AM254" s="6">
        <v>6.07</v>
      </c>
      <c r="AN254" s="6" t="s">
        <v>12</v>
      </c>
      <c r="AO254" s="6"/>
      <c r="AP254" s="6"/>
      <c r="AQ254" s="6"/>
      <c r="AR254" s="6"/>
      <c r="AS254" s="6"/>
      <c r="AT254" s="6"/>
      <c r="AU254" s="6"/>
      <c r="AV254" s="6"/>
      <c r="AW254" s="6"/>
      <c r="AX254" s="6"/>
      <c r="AY254" s="6"/>
      <c r="AZ254" s="6"/>
      <c r="BA254" s="6"/>
      <c r="BB254" s="6"/>
      <c r="BC254" s="6"/>
      <c r="BD254" s="6"/>
      <c r="BE254" s="6"/>
      <c r="BF254" s="6"/>
      <c r="BG254" s="6"/>
      <c r="BH254" s="6"/>
    </row>
    <row r="255" spans="24:60" s="4" customFormat="1" ht="13.2" x14ac:dyDescent="0.25">
      <c r="X255" s="9"/>
      <c r="AH255" s="1"/>
      <c r="AI255" s="1"/>
      <c r="AL255" s="8"/>
      <c r="AM255" s="6">
        <v>7.01</v>
      </c>
      <c r="AN255" s="6" t="s">
        <v>11</v>
      </c>
      <c r="AO255" s="6"/>
      <c r="AP255" s="6"/>
      <c r="AQ255" s="6"/>
      <c r="AR255" s="6"/>
      <c r="AS255" s="6"/>
      <c r="AT255" s="6"/>
      <c r="AU255" s="6"/>
      <c r="AV255" s="6"/>
      <c r="AW255" s="6"/>
      <c r="AX255" s="6"/>
      <c r="AY255" s="6"/>
      <c r="AZ255" s="6"/>
      <c r="BA255" s="6"/>
      <c r="BB255" s="6"/>
      <c r="BC255" s="6"/>
      <c r="BD255" s="6"/>
      <c r="BE255" s="6"/>
      <c r="BF255" s="6"/>
      <c r="BG255" s="6"/>
      <c r="BH255" s="6"/>
    </row>
    <row r="256" spans="24:60" s="4" customFormat="1" ht="13.2" x14ac:dyDescent="0.25">
      <c r="X256" s="9"/>
      <c r="Z256" s="1"/>
      <c r="AA256" s="1"/>
      <c r="AB256" s="1"/>
      <c r="AH256" s="1"/>
      <c r="AI256" s="1"/>
      <c r="AL256" s="8"/>
      <c r="AM256" s="6">
        <v>7.02</v>
      </c>
      <c r="AN256" s="6" t="s">
        <v>10</v>
      </c>
      <c r="AO256" s="6"/>
      <c r="AP256" s="6"/>
      <c r="AQ256" s="6"/>
      <c r="AR256" s="6"/>
      <c r="AS256" s="6"/>
      <c r="AT256" s="6"/>
      <c r="AU256" s="6"/>
      <c r="AV256" s="6"/>
      <c r="AW256" s="6"/>
      <c r="AX256" s="6"/>
      <c r="AY256" s="6"/>
      <c r="AZ256" s="6"/>
      <c r="BA256" s="6"/>
      <c r="BB256" s="6"/>
      <c r="BC256" s="6"/>
      <c r="BD256" s="6"/>
      <c r="BE256" s="6"/>
      <c r="BF256" s="6"/>
      <c r="BG256" s="6"/>
      <c r="BH256" s="6"/>
    </row>
    <row r="257" spans="24:72" s="4" customFormat="1" ht="13.2" x14ac:dyDescent="0.25">
      <c r="X257" s="9"/>
      <c r="Z257" s="1"/>
      <c r="AA257" s="1"/>
      <c r="AB257" s="1"/>
      <c r="AH257" s="1"/>
      <c r="AI257" s="1"/>
      <c r="AL257" s="8"/>
      <c r="AM257" s="6">
        <v>7.03</v>
      </c>
      <c r="AN257" s="6" t="s">
        <v>9</v>
      </c>
      <c r="AO257" s="6"/>
      <c r="AP257" s="6"/>
      <c r="AQ257" s="6"/>
      <c r="AR257" s="6"/>
      <c r="AS257" s="6"/>
      <c r="AT257" s="6"/>
      <c r="AU257" s="6"/>
      <c r="AV257" s="6"/>
      <c r="AW257" s="6"/>
      <c r="AX257" s="6"/>
      <c r="AY257" s="6"/>
      <c r="AZ257" s="6"/>
      <c r="BA257" s="6"/>
      <c r="BB257" s="6"/>
      <c r="BC257" s="6"/>
      <c r="BD257" s="6"/>
      <c r="BE257" s="6"/>
      <c r="BF257" s="6"/>
      <c r="BG257" s="6"/>
      <c r="BH257" s="6"/>
    </row>
    <row r="258" spans="24:72" ht="13.2" x14ac:dyDescent="0.25">
      <c r="AM258" s="6">
        <v>7.04</v>
      </c>
      <c r="AN258" s="6" t="s">
        <v>8</v>
      </c>
      <c r="AO258" s="6"/>
      <c r="AP258" s="6"/>
      <c r="AQ258" s="6"/>
      <c r="AR258" s="6"/>
      <c r="AS258" s="6"/>
      <c r="AT258" s="6"/>
      <c r="AU258" s="6"/>
      <c r="AV258" s="6"/>
      <c r="AW258" s="6"/>
      <c r="AX258" s="6"/>
      <c r="AY258" s="6"/>
      <c r="AZ258" s="6"/>
      <c r="BA258" s="6"/>
      <c r="BB258" s="6"/>
      <c r="BC258" s="6"/>
      <c r="BD258" s="6"/>
      <c r="BE258" s="6"/>
      <c r="BF258" s="6"/>
      <c r="BG258" s="6"/>
      <c r="BH258" s="6"/>
      <c r="BI258" s="4"/>
      <c r="BJ258" s="4"/>
      <c r="BK258" s="4"/>
      <c r="BL258" s="4"/>
      <c r="BM258" s="4"/>
      <c r="BN258" s="4"/>
      <c r="BO258" s="4"/>
      <c r="BP258" s="4"/>
      <c r="BQ258" s="4"/>
      <c r="BR258" s="4"/>
      <c r="BS258" s="4"/>
      <c r="BT258" s="4"/>
    </row>
    <row r="259" spans="24:72" ht="13.2" x14ac:dyDescent="0.25">
      <c r="AM259" s="6">
        <v>7.05</v>
      </c>
      <c r="AN259" s="6" t="s">
        <v>7</v>
      </c>
      <c r="AO259" s="6"/>
      <c r="AP259" s="6"/>
      <c r="AQ259" s="6"/>
      <c r="AR259" s="6"/>
      <c r="AS259" s="6"/>
      <c r="AT259" s="6"/>
      <c r="AU259" s="6"/>
      <c r="AV259" s="6"/>
      <c r="AW259" s="6"/>
      <c r="AX259" s="6"/>
      <c r="AY259" s="6"/>
      <c r="AZ259" s="6"/>
      <c r="BA259" s="6"/>
      <c r="BB259" s="6"/>
      <c r="BC259" s="6"/>
      <c r="BD259" s="6"/>
      <c r="BE259" s="6"/>
      <c r="BF259" s="6"/>
      <c r="BG259" s="6"/>
      <c r="BH259" s="6"/>
      <c r="BI259" s="4"/>
      <c r="BJ259" s="4"/>
      <c r="BK259" s="4"/>
      <c r="BL259" s="4"/>
      <c r="BM259" s="4"/>
      <c r="BN259" s="4"/>
      <c r="BO259" s="4"/>
      <c r="BP259" s="4"/>
      <c r="BQ259" s="4"/>
      <c r="BR259" s="4"/>
      <c r="BS259" s="4"/>
    </row>
    <row r="260" spans="24:72" ht="13.2" x14ac:dyDescent="0.25">
      <c r="AM260" s="6">
        <v>7.06</v>
      </c>
      <c r="AN260" s="6" t="s">
        <v>6</v>
      </c>
      <c r="AO260" s="6"/>
      <c r="AP260" s="6"/>
      <c r="AQ260" s="6"/>
      <c r="AR260" s="6"/>
      <c r="AS260" s="6"/>
      <c r="AT260" s="6"/>
      <c r="AU260" s="6"/>
      <c r="AV260" s="6"/>
      <c r="AW260" s="6"/>
      <c r="AX260" s="6"/>
      <c r="AY260" s="6"/>
      <c r="AZ260" s="6"/>
      <c r="BA260" s="6"/>
      <c r="BB260" s="6"/>
      <c r="BC260" s="6"/>
      <c r="BD260" s="6"/>
      <c r="BE260" s="6"/>
      <c r="BF260" s="6"/>
      <c r="BG260" s="6"/>
      <c r="BH260" s="6"/>
      <c r="BI260" s="4"/>
      <c r="BJ260" s="4"/>
      <c r="BK260" s="4"/>
      <c r="BL260" s="4"/>
      <c r="BM260" s="4"/>
      <c r="BN260" s="4"/>
      <c r="BO260" s="4"/>
      <c r="BP260" s="4"/>
      <c r="BQ260" s="4"/>
      <c r="BR260" s="4"/>
      <c r="BS260" s="4"/>
    </row>
    <row r="261" spans="24:72" ht="13.2" x14ac:dyDescent="0.25">
      <c r="AM261" s="6">
        <v>7.07</v>
      </c>
      <c r="AN261" s="6" t="s">
        <v>5</v>
      </c>
      <c r="AO261" s="6"/>
      <c r="AP261" s="6"/>
      <c r="AQ261" s="6"/>
      <c r="AR261" s="6"/>
      <c r="AS261" s="6"/>
      <c r="AT261" s="6"/>
      <c r="AU261" s="6"/>
      <c r="AV261" s="6"/>
      <c r="AW261" s="6"/>
      <c r="AX261" s="6"/>
      <c r="AY261" s="6"/>
      <c r="AZ261" s="6"/>
      <c r="BA261" s="6"/>
      <c r="BB261" s="6"/>
      <c r="BC261" s="6"/>
      <c r="BD261" s="6"/>
      <c r="BE261" s="6"/>
      <c r="BF261" s="6"/>
      <c r="BG261" s="6"/>
      <c r="BH261" s="6"/>
      <c r="BI261" s="4"/>
      <c r="BJ261" s="4"/>
      <c r="BK261" s="4"/>
      <c r="BL261" s="4"/>
      <c r="BM261" s="4"/>
      <c r="BN261" s="4"/>
      <c r="BO261" s="4"/>
      <c r="BP261" s="4"/>
      <c r="BQ261" s="4"/>
      <c r="BR261" s="4"/>
      <c r="BS261" s="4"/>
    </row>
    <row r="262" spans="24:72" ht="13.2" x14ac:dyDescent="0.25">
      <c r="AM262" s="6">
        <v>7.08</v>
      </c>
      <c r="AN262" s="6" t="s">
        <v>4</v>
      </c>
      <c r="AO262" s="6"/>
      <c r="AP262" s="6"/>
      <c r="AQ262" s="6"/>
      <c r="AR262" s="6"/>
      <c r="AS262" s="6"/>
      <c r="AT262" s="6"/>
      <c r="AU262" s="6"/>
      <c r="AV262" s="6"/>
      <c r="AW262" s="6"/>
      <c r="AX262" s="6"/>
      <c r="AY262" s="6"/>
      <c r="AZ262" s="6"/>
      <c r="BA262" s="6"/>
      <c r="BB262" s="6"/>
      <c r="BC262" s="6"/>
      <c r="BD262" s="6"/>
      <c r="BE262" s="6"/>
      <c r="BF262" s="6"/>
      <c r="BG262" s="6"/>
      <c r="BH262" s="6"/>
      <c r="BI262" s="4"/>
      <c r="BJ262" s="4"/>
      <c r="BK262" s="4"/>
      <c r="BL262" s="4"/>
      <c r="BM262" s="4"/>
      <c r="BN262" s="4"/>
      <c r="BO262" s="4"/>
      <c r="BP262" s="4"/>
      <c r="BQ262" s="4"/>
      <c r="BR262" s="4"/>
    </row>
    <row r="263" spans="24:72" ht="13.2" x14ac:dyDescent="0.25">
      <c r="AM263" s="6">
        <v>8.01</v>
      </c>
      <c r="AN263" s="6" t="s">
        <v>3</v>
      </c>
      <c r="AO263" s="6"/>
      <c r="AP263" s="6"/>
      <c r="AQ263" s="6"/>
      <c r="AR263" s="6"/>
      <c r="AS263" s="6"/>
      <c r="AT263" s="6"/>
      <c r="AU263" s="6"/>
      <c r="AV263" s="6"/>
      <c r="AW263" s="6"/>
      <c r="AX263" s="6"/>
      <c r="AY263" s="6"/>
      <c r="AZ263" s="6"/>
      <c r="BA263" s="6"/>
      <c r="BB263" s="6"/>
      <c r="BC263" s="6"/>
      <c r="BD263" s="6"/>
      <c r="BE263" s="6"/>
      <c r="BF263" s="6"/>
      <c r="BG263" s="6"/>
      <c r="BH263" s="6"/>
      <c r="BI263" s="4"/>
      <c r="BJ263" s="4"/>
      <c r="BK263" s="4"/>
      <c r="BL263" s="4"/>
      <c r="BM263" s="4"/>
      <c r="BN263" s="4"/>
      <c r="BO263" s="4"/>
      <c r="BP263" s="4"/>
      <c r="BQ263" s="4"/>
      <c r="BR263" s="4"/>
    </row>
    <row r="264" spans="24:72" ht="13.2" x14ac:dyDescent="0.25">
      <c r="AM264" s="6">
        <v>8.02</v>
      </c>
      <c r="AN264" s="6" t="s">
        <v>2</v>
      </c>
      <c r="AO264" s="6"/>
      <c r="AP264" s="6"/>
      <c r="AQ264" s="6"/>
      <c r="AR264" s="6"/>
      <c r="AS264" s="6"/>
      <c r="AT264" s="6"/>
      <c r="AU264" s="6"/>
      <c r="AV264" s="6"/>
      <c r="AW264" s="6"/>
      <c r="AX264" s="6"/>
      <c r="AY264" s="6"/>
      <c r="AZ264" s="6"/>
      <c r="BA264" s="6"/>
      <c r="BB264" s="6"/>
      <c r="BC264" s="6"/>
      <c r="BD264" s="6"/>
      <c r="BE264" s="6"/>
      <c r="BF264" s="6"/>
      <c r="BG264" s="6"/>
      <c r="BH264" s="6"/>
      <c r="BI264" s="4"/>
      <c r="BJ264" s="4"/>
      <c r="BK264" s="4"/>
      <c r="BL264" s="4"/>
      <c r="BM264" s="4"/>
      <c r="BN264" s="4"/>
      <c r="BO264" s="4"/>
      <c r="BP264" s="4"/>
      <c r="BQ264" s="4"/>
      <c r="BR264" s="4"/>
    </row>
    <row r="265" spans="24:72" ht="13.2" x14ac:dyDescent="0.25">
      <c r="AM265" s="6">
        <v>8.0299999999999994</v>
      </c>
      <c r="AN265" s="6" t="s">
        <v>1</v>
      </c>
      <c r="AO265" s="6"/>
      <c r="AP265" s="6"/>
      <c r="AQ265" s="6"/>
      <c r="AR265" s="6"/>
      <c r="AS265" s="6"/>
      <c r="AT265" s="6"/>
      <c r="AU265" s="6"/>
      <c r="AV265" s="6"/>
      <c r="AW265" s="6"/>
      <c r="AX265" s="6"/>
      <c r="AY265" s="6"/>
      <c r="AZ265" s="6"/>
      <c r="BA265" s="6"/>
      <c r="BB265" s="6"/>
      <c r="BC265" s="6"/>
      <c r="BD265" s="6"/>
      <c r="BE265" s="6"/>
      <c r="BF265" s="6"/>
      <c r="BG265" s="6"/>
      <c r="BH265" s="6"/>
      <c r="BI265" s="4"/>
      <c r="BJ265" s="4"/>
      <c r="BK265" s="4"/>
      <c r="BL265" s="4"/>
      <c r="BM265" s="4"/>
      <c r="BN265" s="4"/>
      <c r="BO265" s="4"/>
      <c r="BP265" s="4"/>
      <c r="BQ265" s="4"/>
      <c r="BR265" s="4"/>
    </row>
    <row r="266" spans="24:72" ht="13.2" x14ac:dyDescent="0.25">
      <c r="AM266" s="6">
        <v>8.0399999999999991</v>
      </c>
      <c r="AN266" s="6" t="s">
        <v>0</v>
      </c>
      <c r="AO266" s="6"/>
      <c r="AP266" s="6"/>
      <c r="AQ266" s="6"/>
      <c r="AR266" s="6"/>
      <c r="AS266" s="6"/>
      <c r="AT266" s="6"/>
      <c r="AU266" s="6"/>
      <c r="AV266" s="6"/>
      <c r="AW266" s="6"/>
      <c r="AX266" s="6"/>
      <c r="AY266" s="6"/>
      <c r="AZ266" s="6"/>
      <c r="BA266" s="6"/>
      <c r="BB266" s="6"/>
      <c r="BC266" s="6"/>
      <c r="BD266" s="6"/>
      <c r="BE266" s="6"/>
      <c r="BF266" s="6"/>
      <c r="BG266" s="6"/>
      <c r="BH266" s="6"/>
      <c r="BI266" s="4"/>
      <c r="BJ266" s="4"/>
      <c r="BK266" s="4"/>
      <c r="BL266" s="4"/>
      <c r="BM266" s="4"/>
      <c r="BN266" s="4"/>
      <c r="BO266" s="4"/>
      <c r="BP266" s="4"/>
      <c r="BQ266" s="4"/>
    </row>
    <row r="267" spans="24:72" ht="13.2" x14ac:dyDescent="0.25">
      <c r="AM267" s="6">
        <v>8.0500000000000007</v>
      </c>
      <c r="AN267" s="6" t="s">
        <v>657</v>
      </c>
      <c r="AO267" s="6"/>
      <c r="AP267" s="6"/>
      <c r="AQ267" s="6"/>
      <c r="AR267" s="6"/>
      <c r="AS267" s="6"/>
      <c r="AT267" s="6"/>
      <c r="AU267" s="6"/>
      <c r="AV267" s="6"/>
      <c r="AW267" s="6"/>
      <c r="AX267" s="6"/>
      <c r="AY267" s="6"/>
      <c r="AZ267" s="6"/>
      <c r="BA267" s="6"/>
      <c r="BB267" s="6"/>
      <c r="BC267" s="6"/>
      <c r="BD267" s="6"/>
      <c r="BE267" s="6"/>
      <c r="BF267" s="6"/>
      <c r="BG267" s="6"/>
      <c r="BH267" s="6"/>
      <c r="BI267" s="4"/>
      <c r="BJ267" s="4"/>
      <c r="BK267" s="4"/>
      <c r="BL267" s="4"/>
      <c r="BM267" s="4"/>
      <c r="BN267" s="4"/>
      <c r="BO267" s="4"/>
      <c r="BP267" s="4"/>
      <c r="BQ267" s="4"/>
    </row>
    <row r="268" spans="24:72" ht="13.2" x14ac:dyDescent="0.25">
      <c r="AM268" s="6"/>
      <c r="AN268" s="6"/>
      <c r="AO268" s="6"/>
      <c r="AP268" s="6"/>
      <c r="AQ268" s="6"/>
      <c r="AR268" s="6"/>
      <c r="AS268" s="6"/>
      <c r="AT268" s="6"/>
      <c r="AU268" s="6"/>
      <c r="AV268" s="6"/>
      <c r="AW268" s="6"/>
      <c r="AX268" s="6"/>
      <c r="AY268" s="6"/>
      <c r="AZ268" s="6"/>
      <c r="BA268" s="6"/>
      <c r="BB268" s="6"/>
      <c r="BC268" s="6"/>
      <c r="BD268" s="6"/>
      <c r="BE268" s="6"/>
      <c r="BF268" s="6"/>
      <c r="BG268" s="6"/>
      <c r="BH268" s="6"/>
      <c r="BI268" s="4"/>
      <c r="BJ268" s="4"/>
      <c r="BK268" s="4"/>
      <c r="BL268" s="4"/>
      <c r="BM268" s="4"/>
      <c r="BN268" s="4"/>
      <c r="BO268" s="4"/>
      <c r="BP268" s="4"/>
      <c r="BQ268" s="4"/>
    </row>
    <row r="269" spans="24:72" ht="13.2" x14ac:dyDescent="0.25">
      <c r="AM269" s="6"/>
      <c r="AN269" s="6"/>
      <c r="AO269" s="6"/>
      <c r="AP269" s="6"/>
      <c r="AQ269" s="6"/>
      <c r="AR269" s="6"/>
      <c r="AS269" s="6"/>
      <c r="AT269" s="6"/>
      <c r="AU269" s="6"/>
      <c r="AV269" s="6"/>
      <c r="AW269" s="6"/>
      <c r="AX269" s="6"/>
      <c r="AY269" s="6"/>
      <c r="AZ269" s="6"/>
      <c r="BA269" s="6"/>
      <c r="BB269" s="6"/>
      <c r="BC269" s="6"/>
      <c r="BD269" s="6"/>
      <c r="BE269" s="6"/>
      <c r="BF269" s="6"/>
      <c r="BG269" s="6"/>
      <c r="BH269" s="6"/>
      <c r="BI269" s="4"/>
      <c r="BJ269" s="4"/>
      <c r="BK269" s="4"/>
      <c r="BL269" s="4"/>
      <c r="BM269" s="4"/>
      <c r="BN269" s="4"/>
      <c r="BO269" s="4"/>
      <c r="BP269" s="4"/>
      <c r="BQ269" s="4"/>
    </row>
    <row r="270" spans="24:72" ht="13.2" x14ac:dyDescent="0.25">
      <c r="AM270" s="6"/>
      <c r="AN270" s="6"/>
      <c r="AO270" s="6"/>
      <c r="AP270" s="6"/>
      <c r="AQ270" s="6"/>
      <c r="AR270" s="6"/>
      <c r="AS270" s="6"/>
      <c r="AT270" s="6"/>
      <c r="AU270" s="6"/>
      <c r="AV270" s="6"/>
      <c r="AW270" s="6"/>
      <c r="AX270" s="6"/>
      <c r="AY270" s="6"/>
      <c r="AZ270" s="6"/>
      <c r="BA270" s="6"/>
      <c r="BB270" s="6"/>
      <c r="BC270" s="6"/>
      <c r="BD270" s="6"/>
      <c r="BE270" s="6"/>
      <c r="BF270" s="6"/>
      <c r="BG270" s="6"/>
      <c r="BH270" s="6"/>
      <c r="BI270" s="4"/>
      <c r="BJ270" s="4"/>
      <c r="BK270" s="4"/>
      <c r="BL270" s="4"/>
      <c r="BM270" s="4"/>
      <c r="BN270" s="4"/>
      <c r="BO270" s="4"/>
      <c r="BP270" s="4"/>
      <c r="BQ270" s="4"/>
    </row>
    <row r="271" spans="24:72" ht="13.2" x14ac:dyDescent="0.25">
      <c r="AM271" s="6"/>
      <c r="AN271" s="6"/>
      <c r="AO271" s="6"/>
      <c r="AP271" s="6"/>
      <c r="AQ271" s="6"/>
      <c r="AR271" s="6"/>
      <c r="AS271" s="6"/>
      <c r="AT271" s="6"/>
      <c r="AU271" s="6"/>
      <c r="AV271" s="6"/>
      <c r="AW271" s="6"/>
      <c r="AX271" s="6"/>
      <c r="AY271" s="6"/>
      <c r="AZ271" s="6"/>
      <c r="BA271" s="6"/>
      <c r="BB271" s="6"/>
      <c r="BC271" s="6"/>
      <c r="BD271" s="6"/>
      <c r="BE271" s="6"/>
      <c r="BF271" s="6"/>
      <c r="BG271" s="6"/>
      <c r="BH271" s="6"/>
      <c r="BI271" s="4"/>
      <c r="BJ271" s="4"/>
      <c r="BK271" s="4"/>
      <c r="BL271" s="4"/>
      <c r="BM271" s="4"/>
      <c r="BN271" s="4"/>
      <c r="BO271" s="4"/>
      <c r="BP271" s="4"/>
      <c r="BQ271" s="4"/>
    </row>
    <row r="272" spans="24:72" ht="13.2" x14ac:dyDescent="0.25">
      <c r="AM272" s="7"/>
      <c r="AN272" s="7"/>
      <c r="AO272" s="7"/>
      <c r="AP272" s="7"/>
      <c r="AQ272" s="7"/>
      <c r="AR272" s="7"/>
      <c r="AS272" s="7"/>
      <c r="AT272" s="7"/>
      <c r="AU272" s="7"/>
      <c r="AV272" s="7"/>
      <c r="AW272" s="7"/>
      <c r="AX272" s="7"/>
      <c r="AY272" s="7"/>
      <c r="AZ272" s="7"/>
      <c r="BA272" s="7"/>
      <c r="BB272" s="7"/>
      <c r="BC272" s="7"/>
      <c r="BD272" s="7"/>
      <c r="BE272" s="7"/>
      <c r="BF272" s="7"/>
      <c r="BG272" s="7"/>
      <c r="BH272" s="7"/>
      <c r="BI272" s="4"/>
      <c r="BJ272" s="4"/>
      <c r="BK272" s="4"/>
      <c r="BL272" s="4"/>
      <c r="BM272" s="4"/>
      <c r="BN272" s="4"/>
      <c r="BO272" s="4"/>
      <c r="BP272" s="4"/>
      <c r="BQ272" s="4"/>
    </row>
    <row r="273" spans="39:69" ht="13.2" x14ac:dyDescent="0.25">
      <c r="AM273" s="6"/>
      <c r="AN273" s="6"/>
      <c r="AO273" s="6"/>
      <c r="AP273" s="6"/>
      <c r="AQ273" s="6"/>
      <c r="AR273" s="6"/>
      <c r="AS273" s="6"/>
      <c r="AT273" s="6"/>
      <c r="AU273" s="6"/>
      <c r="AV273" s="6"/>
      <c r="AW273" s="6"/>
      <c r="AX273" s="6"/>
      <c r="AY273" s="6"/>
      <c r="AZ273" s="6"/>
      <c r="BA273" s="6"/>
      <c r="BB273" s="6"/>
      <c r="BC273" s="6"/>
      <c r="BD273" s="6"/>
      <c r="BE273" s="6"/>
      <c r="BF273" s="6"/>
      <c r="BG273" s="6"/>
      <c r="BH273" s="6"/>
      <c r="BI273" s="4"/>
      <c r="BJ273" s="4"/>
      <c r="BK273" s="4"/>
      <c r="BL273" s="4"/>
      <c r="BM273" s="4"/>
      <c r="BN273" s="4"/>
      <c r="BO273" s="4"/>
      <c r="BP273" s="4"/>
      <c r="BQ273" s="4"/>
    </row>
    <row r="274" spans="39:69" ht="13.2" x14ac:dyDescent="0.25">
      <c r="AM274" s="6"/>
      <c r="AN274" s="6"/>
      <c r="AO274" s="6"/>
      <c r="AP274" s="6"/>
      <c r="AQ274" s="6"/>
      <c r="AR274" s="6"/>
      <c r="AS274" s="6"/>
      <c r="AT274" s="6"/>
      <c r="AU274" s="6"/>
      <c r="AV274" s="6"/>
      <c r="AW274" s="6"/>
      <c r="AX274" s="6"/>
      <c r="AY274" s="6"/>
      <c r="AZ274" s="6"/>
      <c r="BA274" s="6"/>
      <c r="BB274" s="6"/>
      <c r="BC274" s="6"/>
      <c r="BD274" s="6"/>
      <c r="BE274" s="6"/>
      <c r="BF274" s="6"/>
      <c r="BG274" s="6"/>
      <c r="BH274" s="6"/>
      <c r="BI274" s="4"/>
      <c r="BJ274" s="4"/>
      <c r="BK274" s="4"/>
      <c r="BL274" s="4"/>
      <c r="BM274" s="4"/>
      <c r="BN274" s="4"/>
      <c r="BO274" s="4"/>
      <c r="BP274" s="4"/>
    </row>
    <row r="275" spans="39:69" ht="13.2" x14ac:dyDescent="0.25">
      <c r="BI275" s="4"/>
      <c r="BJ275" s="4"/>
      <c r="BK275" s="4"/>
      <c r="BL275" s="4"/>
      <c r="BM275" s="4"/>
      <c r="BN275" s="4"/>
      <c r="BO275" s="4"/>
      <c r="BP275" s="4"/>
    </row>
    <row r="276" spans="39:69" ht="13.2" x14ac:dyDescent="0.25">
      <c r="BI276" s="4"/>
      <c r="BJ276" s="4"/>
      <c r="BK276" s="4"/>
      <c r="BL276" s="4"/>
      <c r="BM276" s="4"/>
      <c r="BN276" s="4"/>
      <c r="BO276" s="4"/>
      <c r="BP276" s="4"/>
    </row>
    <row r="277" spans="39:69" ht="13.2" x14ac:dyDescent="0.25">
      <c r="BI277" s="4"/>
      <c r="BJ277" s="4"/>
      <c r="BK277" s="4"/>
      <c r="BL277" s="4"/>
      <c r="BM277" s="4"/>
      <c r="BN277" s="4"/>
    </row>
    <row r="278" spans="39:69" ht="13.2" x14ac:dyDescent="0.25">
      <c r="BI278" s="4"/>
      <c r="BJ278" s="4"/>
      <c r="BK278" s="4"/>
      <c r="BL278" s="4"/>
      <c r="BM278" s="4"/>
      <c r="BN278" s="4"/>
    </row>
    <row r="279" spans="39:69" ht="13.2" x14ac:dyDescent="0.25">
      <c r="BI279" s="4"/>
      <c r="BJ279" s="4"/>
      <c r="BK279" s="4"/>
      <c r="BL279" s="4"/>
      <c r="BM279" s="4"/>
      <c r="BN279" s="4"/>
    </row>
    <row r="280" spans="39:69" ht="13.2" x14ac:dyDescent="0.25">
      <c r="BI280" s="4"/>
      <c r="BJ280" s="4"/>
      <c r="BK280" s="4"/>
      <c r="BL280" s="4"/>
      <c r="BM280" s="4"/>
      <c r="BN280" s="4"/>
    </row>
    <row r="281" spans="39:69" ht="13.2" x14ac:dyDescent="0.25">
      <c r="BI281" s="4"/>
      <c r="BJ281" s="4"/>
      <c r="BK281" s="4"/>
      <c r="BL281" s="4"/>
      <c r="BM281" s="4"/>
      <c r="BN281" s="4"/>
    </row>
    <row r="282" spans="39:69" ht="13.2" x14ac:dyDescent="0.25">
      <c r="BI282" s="4"/>
      <c r="BJ282" s="4"/>
      <c r="BK282" s="4"/>
      <c r="BL282" s="4"/>
      <c r="BM282" s="4"/>
      <c r="BN282" s="4"/>
    </row>
    <row r="283" spans="39:69" ht="13.2" x14ac:dyDescent="0.25">
      <c r="BI283" s="4"/>
      <c r="BJ283" s="4"/>
      <c r="BK283" s="4"/>
      <c r="BL283" s="4"/>
      <c r="BM283" s="4"/>
      <c r="BN283" s="4"/>
    </row>
    <row r="284" spans="39:69" ht="13.2" x14ac:dyDescent="0.25">
      <c r="BI284" s="4"/>
      <c r="BJ284" s="4"/>
      <c r="BK284" s="4"/>
      <c r="BL284" s="4"/>
      <c r="BM284" s="4"/>
      <c r="BN284" s="4"/>
    </row>
    <row r="285" spans="39:69" ht="13.2" x14ac:dyDescent="0.25">
      <c r="BI285" s="4"/>
      <c r="BJ285" s="4"/>
      <c r="BK285" s="4"/>
      <c r="BL285" s="4"/>
      <c r="BM285" s="4"/>
      <c r="BN285" s="4"/>
    </row>
    <row r="286" spans="39:69" ht="13.2" x14ac:dyDescent="0.25">
      <c r="BI286" s="4"/>
      <c r="BJ286" s="4"/>
      <c r="BK286" s="4"/>
      <c r="BL286" s="4"/>
      <c r="BM286" s="4"/>
      <c r="BN286" s="4"/>
    </row>
    <row r="287" spans="39:69" ht="13.2" x14ac:dyDescent="0.25">
      <c r="BI287" s="4"/>
      <c r="BJ287" s="4"/>
      <c r="BK287" s="4"/>
      <c r="BL287" s="4"/>
      <c r="BM287" s="4"/>
      <c r="BN287" s="4"/>
    </row>
    <row r="288" spans="39:69" ht="13.2" x14ac:dyDescent="0.25">
      <c r="BI288" s="4"/>
      <c r="BJ288" s="4"/>
      <c r="BK288" s="4"/>
      <c r="BL288" s="4"/>
      <c r="BM288" s="4"/>
      <c r="BN288" s="4"/>
    </row>
    <row r="289" spans="61:66" ht="13.2" x14ac:dyDescent="0.25">
      <c r="BI289" s="4"/>
      <c r="BJ289" s="4"/>
      <c r="BK289" s="4"/>
      <c r="BL289" s="4"/>
      <c r="BM289" s="4"/>
      <c r="BN289" s="4"/>
    </row>
    <row r="290" spans="61:66" ht="13.2" x14ac:dyDescent="0.25">
      <c r="BI290" s="4"/>
      <c r="BJ290" s="4"/>
      <c r="BK290" s="4"/>
      <c r="BL290" s="4"/>
      <c r="BM290" s="4"/>
      <c r="BN290" s="4"/>
    </row>
    <row r="291" spans="61:66" ht="13.2" x14ac:dyDescent="0.25">
      <c r="BI291" s="4"/>
      <c r="BJ291" s="4"/>
      <c r="BK291" s="4"/>
      <c r="BL291" s="4"/>
      <c r="BM291" s="4"/>
      <c r="BN291" s="4"/>
    </row>
    <row r="292" spans="61:66" ht="13.2" x14ac:dyDescent="0.25">
      <c r="BI292" s="4"/>
      <c r="BJ292" s="4"/>
      <c r="BK292" s="4"/>
      <c r="BL292" s="4"/>
      <c r="BM292" s="4"/>
      <c r="BN292" s="4"/>
    </row>
    <row r="293" spans="61:66" ht="13.2" x14ac:dyDescent="0.25">
      <c r="BI293" s="4"/>
      <c r="BJ293" s="4"/>
      <c r="BK293" s="4"/>
      <c r="BL293" s="4"/>
      <c r="BM293" s="4"/>
      <c r="BN293" s="4"/>
    </row>
    <row r="294" spans="61:66" ht="13.2" x14ac:dyDescent="0.25">
      <c r="BI294" s="4"/>
      <c r="BJ294" s="4"/>
      <c r="BK294" s="4"/>
      <c r="BL294" s="4"/>
      <c r="BM294" s="4"/>
      <c r="BN294" s="4"/>
    </row>
    <row r="295" spans="61:66" ht="13.2" x14ac:dyDescent="0.25">
      <c r="BI295" s="4"/>
      <c r="BJ295" s="4"/>
      <c r="BK295" s="4"/>
      <c r="BL295" s="4"/>
      <c r="BM295" s="4"/>
      <c r="BN295" s="4"/>
    </row>
    <row r="296" spans="61:66" ht="13.2" x14ac:dyDescent="0.25">
      <c r="BI296" s="4"/>
      <c r="BJ296" s="4"/>
      <c r="BK296" s="4"/>
      <c r="BL296" s="4"/>
      <c r="BM296" s="4"/>
      <c r="BN296" s="4"/>
    </row>
    <row r="297" spans="61:66" ht="13.2" x14ac:dyDescent="0.25">
      <c r="BI297" s="4"/>
      <c r="BJ297" s="4"/>
      <c r="BK297" s="4"/>
      <c r="BL297" s="4"/>
      <c r="BM297" s="4"/>
      <c r="BN297" s="4"/>
    </row>
    <row r="298" spans="61:66" ht="13.2" x14ac:dyDescent="0.25">
      <c r="BI298" s="4"/>
      <c r="BJ298" s="4"/>
      <c r="BK298" s="4"/>
      <c r="BL298" s="4"/>
      <c r="BM298" s="4"/>
      <c r="BN298" s="4"/>
    </row>
    <row r="299" spans="61:66" ht="13.2" x14ac:dyDescent="0.25">
      <c r="BI299" s="4"/>
      <c r="BJ299" s="4"/>
      <c r="BK299" s="4"/>
      <c r="BL299" s="4"/>
      <c r="BM299" s="4"/>
      <c r="BN299" s="4"/>
    </row>
    <row r="300" spans="61:66" ht="13.2" x14ac:dyDescent="0.25">
      <c r="BI300" s="4"/>
      <c r="BJ300" s="4"/>
      <c r="BK300" s="4"/>
      <c r="BL300" s="4"/>
      <c r="BM300" s="4"/>
      <c r="BN300" s="4"/>
    </row>
    <row r="301" spans="61:66" ht="13.2" x14ac:dyDescent="0.25">
      <c r="BI301" s="4"/>
      <c r="BJ301" s="4"/>
      <c r="BK301" s="4"/>
      <c r="BL301" s="4"/>
      <c r="BM301" s="4"/>
      <c r="BN301" s="4"/>
    </row>
    <row r="302" spans="61:66" ht="13.2" x14ac:dyDescent="0.25">
      <c r="BI302" s="4"/>
      <c r="BJ302" s="4"/>
      <c r="BK302" s="4"/>
      <c r="BL302" s="4"/>
      <c r="BM302" s="4"/>
      <c r="BN302" s="4"/>
    </row>
    <row r="303" spans="61:66" ht="13.2" x14ac:dyDescent="0.25">
      <c r="BI303" s="4"/>
      <c r="BJ303" s="4"/>
      <c r="BK303" s="4"/>
      <c r="BL303" s="4"/>
      <c r="BM303" s="4"/>
      <c r="BN303" s="4"/>
    </row>
    <row r="304" spans="61:66" ht="13.2" x14ac:dyDescent="0.25">
      <c r="BI304" s="4"/>
      <c r="BJ304" s="4"/>
      <c r="BK304" s="4"/>
      <c r="BL304" s="4"/>
      <c r="BM304" s="4"/>
      <c r="BN304" s="4"/>
    </row>
    <row r="305" spans="61:74" ht="13.2" x14ac:dyDescent="0.25">
      <c r="BI305" s="4"/>
      <c r="BJ305" s="4"/>
      <c r="BK305" s="4"/>
      <c r="BL305" s="4"/>
      <c r="BM305" s="4"/>
      <c r="BN305" s="4"/>
    </row>
    <row r="306" spans="61:74" ht="13.2" x14ac:dyDescent="0.25">
      <c r="BI306" s="4"/>
      <c r="BJ306" s="4"/>
      <c r="BK306" s="4"/>
      <c r="BL306" s="4"/>
      <c r="BM306" s="4"/>
      <c r="BN306" s="4"/>
    </row>
    <row r="307" spans="61:74" ht="13.2" x14ac:dyDescent="0.25">
      <c r="BI307" s="4"/>
      <c r="BJ307" s="4"/>
      <c r="BK307" s="4"/>
      <c r="BL307" s="4"/>
      <c r="BM307" s="4"/>
      <c r="BN307" s="4"/>
    </row>
    <row r="308" spans="61:74" ht="13.2" x14ac:dyDescent="0.25">
      <c r="BI308" s="4"/>
      <c r="BJ308" s="4"/>
      <c r="BK308" s="4"/>
      <c r="BL308" s="4"/>
      <c r="BM308" s="4"/>
      <c r="BN308" s="4"/>
    </row>
    <row r="309" spans="61:74" ht="13.2" x14ac:dyDescent="0.25">
      <c r="BI309" s="4"/>
      <c r="BJ309" s="4"/>
      <c r="BK309" s="4"/>
      <c r="BL309" s="4"/>
      <c r="BM309" s="4"/>
      <c r="BN309" s="4"/>
    </row>
    <row r="310" spans="61:74" ht="13.2" x14ac:dyDescent="0.25">
      <c r="BM310" s="5"/>
      <c r="BN310" s="4"/>
      <c r="BO310" s="4"/>
      <c r="BP310" s="4"/>
      <c r="BQ310" s="4"/>
      <c r="BR310" s="4"/>
      <c r="BS310" s="4"/>
      <c r="BT310" s="4"/>
      <c r="BU310" s="4"/>
      <c r="BV310" s="4"/>
    </row>
    <row r="311" spans="61:74" ht="13.2" x14ac:dyDescent="0.25">
      <c r="BN311" s="4"/>
      <c r="BO311" s="4"/>
      <c r="BP311" s="4"/>
      <c r="BQ311" s="4"/>
      <c r="BR311" s="4"/>
      <c r="BS311" s="4"/>
    </row>
    <row r="312" spans="61:74" ht="13.2" x14ac:dyDescent="0.25">
      <c r="BN312" s="4"/>
      <c r="BO312" s="4"/>
      <c r="BP312" s="4"/>
      <c r="BQ312" s="4"/>
      <c r="BR312" s="4"/>
      <c r="BS312" s="4"/>
    </row>
    <row r="313" spans="61:74" ht="13.2" x14ac:dyDescent="0.25">
      <c r="BN313" s="4"/>
      <c r="BO313" s="4"/>
    </row>
    <row r="314" spans="61:74" ht="13.2" x14ac:dyDescent="0.25">
      <c r="BN314" s="4"/>
      <c r="BO314" s="4"/>
    </row>
    <row r="315" spans="61:74" ht="13.2" x14ac:dyDescent="0.25">
      <c r="BN315" s="4"/>
      <c r="BO315" s="4"/>
    </row>
    <row r="316" spans="61:74" ht="13.2" x14ac:dyDescent="0.25">
      <c r="BN316" s="4"/>
      <c r="BO316" s="4"/>
    </row>
    <row r="317" spans="61:74" ht="13.2" x14ac:dyDescent="0.25">
      <c r="BN317" s="4"/>
      <c r="BO317" s="4"/>
    </row>
  </sheetData>
  <sheetProtection formatCells="0"/>
  <mergeCells count="59">
    <mergeCell ref="W4:W6"/>
    <mergeCell ref="X4:X7"/>
    <mergeCell ref="F1:G1"/>
    <mergeCell ref="T4:T6"/>
    <mergeCell ref="U4:U6"/>
    <mergeCell ref="M4:M6"/>
    <mergeCell ref="N4:N6"/>
    <mergeCell ref="V4:V6"/>
    <mergeCell ref="S4:S6"/>
    <mergeCell ref="B3:E3"/>
    <mergeCell ref="F4:H4"/>
    <mergeCell ref="I4:K4"/>
    <mergeCell ref="K5:K6"/>
    <mergeCell ref="F5:F6"/>
    <mergeCell ref="G5:G6"/>
    <mergeCell ref="H5:H6"/>
    <mergeCell ref="I5:I6"/>
    <mergeCell ref="J5:J6"/>
    <mergeCell ref="L9:M9"/>
    <mergeCell ref="P9:R9"/>
    <mergeCell ref="Q4:Q6"/>
    <mergeCell ref="R4:R6"/>
    <mergeCell ref="L4:L6"/>
    <mergeCell ref="O4:O6"/>
    <mergeCell ref="P4:P6"/>
    <mergeCell ref="U9:V9"/>
    <mergeCell ref="BS30:BS31"/>
    <mergeCell ref="AM7:AP7"/>
    <mergeCell ref="AQ7:AT7"/>
    <mergeCell ref="BI30:BK31"/>
    <mergeCell ref="CF30:CF31"/>
    <mergeCell ref="CG30:CG31"/>
    <mergeCell ref="AH51:AI51"/>
    <mergeCell ref="AJ51:AK51"/>
    <mergeCell ref="AJ52:AK52"/>
    <mergeCell ref="BU30:BU31"/>
    <mergeCell ref="CB30:CB31"/>
    <mergeCell ref="CC30:CC31"/>
    <mergeCell ref="CE30:CE31"/>
    <mergeCell ref="BR30:BR31"/>
    <mergeCell ref="CA30:CA31"/>
    <mergeCell ref="BL30:BL31"/>
    <mergeCell ref="BM30:BM31"/>
    <mergeCell ref="BW30:BY31"/>
    <mergeCell ref="BZ30:BZ31"/>
    <mergeCell ref="BO30:BO31"/>
    <mergeCell ref="AH53:AI53"/>
    <mergeCell ref="AJ53:AK53"/>
    <mergeCell ref="AH52:AI52"/>
    <mergeCell ref="BV30:BV31"/>
    <mergeCell ref="BN30:BN31"/>
    <mergeCell ref="BQ30:BQ31"/>
    <mergeCell ref="AD79:AE80"/>
    <mergeCell ref="AF79:AH80"/>
    <mergeCell ref="AJ54:AK54"/>
    <mergeCell ref="AD78:AH78"/>
    <mergeCell ref="AH54:AI54"/>
    <mergeCell ref="AH55:AI55"/>
    <mergeCell ref="AJ55:AK55"/>
  </mergeCells>
  <conditionalFormatting sqref="C10:C120">
    <cfRule type="cellIs" dxfId="35" priority="19" operator="equal">
      <formula>"N"</formula>
    </cfRule>
  </conditionalFormatting>
  <conditionalFormatting sqref="L7:M7">
    <cfRule type="cellIs" dxfId="34" priority="14" stopIfTrue="1" operator="greaterThan">
      <formula>15.49</formula>
    </cfRule>
  </conditionalFormatting>
  <conditionalFormatting sqref="L10:M120">
    <cfRule type="cellIs" dxfId="33" priority="20" stopIfTrue="1" operator="greaterThan">
      <formula>15.49</formula>
    </cfRule>
  </conditionalFormatting>
  <conditionalFormatting sqref="F7:W7">
    <cfRule type="cellIs" dxfId="32" priority="13" operator="equal">
      <formula>""</formula>
    </cfRule>
  </conditionalFormatting>
  <conditionalFormatting sqref="O7">
    <cfRule type="cellIs" dxfId="31" priority="16" stopIfTrue="1" operator="greaterThan">
      <formula>0.1</formula>
    </cfRule>
  </conditionalFormatting>
  <conditionalFormatting sqref="O10:O120">
    <cfRule type="cellIs" dxfId="30" priority="22" stopIfTrue="1" operator="greaterThan">
      <formula>0.1</formula>
    </cfRule>
  </conditionalFormatting>
  <conditionalFormatting sqref="P7">
    <cfRule type="cellIs" dxfId="29" priority="17" stopIfTrue="1" operator="greaterThan">
      <formula>$BE$31+0.49</formula>
    </cfRule>
  </conditionalFormatting>
  <conditionalFormatting sqref="P10:P120">
    <cfRule type="cellIs" dxfId="28" priority="23" stopIfTrue="1" operator="greaterThan">
      <formula>$BE$31+0.49</formula>
    </cfRule>
  </conditionalFormatting>
  <conditionalFormatting sqref="Q7:R7">
    <cfRule type="expression" dxfId="27" priority="18">
      <formula>$S$7="no"</formula>
    </cfRule>
  </conditionalFormatting>
  <conditionalFormatting sqref="Q10:R120">
    <cfRule type="expression" dxfId="26" priority="24">
      <formula>$S10="no"</formula>
    </cfRule>
  </conditionalFormatting>
  <conditionalFormatting sqref="X10:X120">
    <cfRule type="cellIs" dxfId="25" priority="25" stopIfTrue="1" operator="greaterThan">
      <formula>0</formula>
    </cfRule>
  </conditionalFormatting>
  <conditionalFormatting sqref="AF51:AF56">
    <cfRule type="cellIs" dxfId="24" priority="36" stopIfTrue="1" operator="equal">
      <formula>0</formula>
    </cfRule>
  </conditionalFormatting>
  <conditionalFormatting sqref="N7">
    <cfRule type="cellIs" dxfId="23" priority="15" operator="greaterThan">
      <formula>10.49</formula>
    </cfRule>
  </conditionalFormatting>
  <conditionalFormatting sqref="N10:N120">
    <cfRule type="cellIs" dxfId="22" priority="21" operator="greaterThan">
      <formula>10.49</formula>
    </cfRule>
  </conditionalFormatting>
  <conditionalFormatting sqref="AD102">
    <cfRule type="expression" dxfId="21" priority="7">
      <formula>$AD$102&gt;3</formula>
    </cfRule>
    <cfRule type="expression" dxfId="20" priority="8">
      <formula>AND($AD$102&gt;2,$AD$102&lt;3)</formula>
    </cfRule>
    <cfRule type="expression" dxfId="19" priority="9">
      <formula>$AD$102&lt;2</formula>
    </cfRule>
  </conditionalFormatting>
  <conditionalFormatting sqref="AD105">
    <cfRule type="expression" dxfId="18" priority="10">
      <formula>$AD$105&gt;3</formula>
    </cfRule>
    <cfRule type="expression" dxfId="17" priority="11">
      <formula>AND($AD$105&gt;2,$AD$105&lt;3)</formula>
    </cfRule>
    <cfRule type="expression" dxfId="16" priority="12">
      <formula>$AD$105&lt;2</formula>
    </cfRule>
  </conditionalFormatting>
  <conditionalFormatting sqref="AJ51:AJ55">
    <cfRule type="cellIs" dxfId="15" priority="26" operator="between">
      <formula>$AR$8/100</formula>
      <formula>$AT$8/100</formula>
    </cfRule>
    <cfRule type="cellIs" dxfId="14" priority="27" operator="between">
      <formula>$AR$9/100</formula>
      <formula>$AT$9/100</formula>
    </cfRule>
    <cfRule type="cellIs" dxfId="13" priority="28" operator="between">
      <formula>$AR$10/100</formula>
      <formula>$AT$10/100</formula>
    </cfRule>
    <cfRule type="cellIs" dxfId="12" priority="29" operator="between">
      <formula>$AR$11/100</formula>
      <formula>$AT$11/100</formula>
    </cfRule>
    <cfRule type="cellIs" dxfId="11" priority="30" operator="between">
      <formula>$AR$12/100</formula>
      <formula>$AT$12/100</formula>
    </cfRule>
  </conditionalFormatting>
  <conditionalFormatting sqref="AH51:AH55">
    <cfRule type="cellIs" dxfId="10" priority="31" operator="between">
      <formula>$AN$8/100</formula>
      <formula>$AP$8/100</formula>
    </cfRule>
    <cfRule type="cellIs" dxfId="9" priority="32" operator="between">
      <formula>$AN$9/100</formula>
      <formula>$AP$9/100</formula>
    </cfRule>
    <cfRule type="cellIs" dxfId="8" priority="33" operator="between">
      <formula>$AN$10/100</formula>
      <formula>$AP$10/100</formula>
    </cfRule>
    <cfRule type="cellIs" dxfId="7" priority="34" operator="between">
      <formula>$AN$11/100</formula>
      <formula>$AP$11/100</formula>
    </cfRule>
    <cfRule type="cellIs" dxfId="6" priority="35" operator="between">
      <formula>$AN$12/100</formula>
      <formula>$AP$12/100</formula>
    </cfRule>
  </conditionalFormatting>
  <conditionalFormatting sqref="AD103">
    <cfRule type="expression" dxfId="5" priority="1">
      <formula>$AD$103&gt;0.9</formula>
    </cfRule>
    <cfRule type="expression" dxfId="4" priority="2">
      <formula>AND($AD$103&lt;0.9,$AD$103&gt;0.8)</formula>
    </cfRule>
    <cfRule type="expression" dxfId="3" priority="3">
      <formula>$AD$103&lt;0.8</formula>
    </cfRule>
  </conditionalFormatting>
  <conditionalFormatting sqref="AD106">
    <cfRule type="expression" dxfId="2" priority="4">
      <formula>$AD$106&gt;0.7</formula>
    </cfRule>
    <cfRule type="expression" dxfId="1" priority="5">
      <formula>AND($AD$106&lt;0.7,$AD$106&gt;0.6)</formula>
    </cfRule>
    <cfRule type="expression" dxfId="0" priority="6">
      <formula>$AD$106&lt;0.6</formula>
    </cfRule>
  </conditionalFormatting>
  <dataValidations count="3">
    <dataValidation type="list" allowBlank="1" showInputMessage="1" showErrorMessage="1" sqref="AF44" xr:uid="{EB3D5BBF-A69C-476E-9DB1-ADA968DC023B}">
      <formula1>"Yes,No"</formula1>
    </dataValidation>
    <dataValidation type="list" allowBlank="1" showInputMessage="1" showErrorMessage="1" sqref="B3:E3" xr:uid="{B08A80A9-7A20-4826-BDF6-27FB69B46FEB}">
      <formula1>$AR$3:$AR$4</formula1>
    </dataValidation>
    <dataValidation type="list" allowBlank="1" showInputMessage="1" showErrorMessage="1" sqref="G40" xr:uid="{1A7E7694-70D1-45A6-9886-BC83F4672AE0}">
      <formula1>$AR$3:$AR$13</formula1>
    </dataValidation>
  </dataValidations>
  <hyperlinks>
    <hyperlink ref="AH2" r:id="rId1" display="https://peterwarm.co.uk/" xr:uid="{1FA981F4-4324-42AF-AB68-CA300674A9EE}"/>
    <hyperlink ref="AH1" r:id="rId2" display="https://www.linkedin.com/company/warm-low-energy-building-practice" xr:uid="{C44012D1-32C3-4A46-98DA-64A99C158058}"/>
    <hyperlink ref="AG61" r:id="rId3" display="https://peterwarm.co.uk/" xr:uid="{68C76E8B-F0D9-46EE-B515-583F28F609DD}"/>
    <hyperlink ref="AH61" r:id="rId4" display="https://www.linkedin.com/company/warm-low-energy-building-practice" xr:uid="{47A22EC4-F86E-48D0-AB32-3565CC586C53}"/>
  </hyperlinks>
  <pageMargins left="0.70866141732283472" right="0.70866141732283472" top="0.74803149606299213" bottom="0.74803149606299213" header="0.31496062992125984" footer="0.31496062992125984"/>
  <pageSetup paperSize="9" scale="65" fitToHeight="0" orientation="portrait" horizontalDpi="4294967294" r:id="rId5"/>
  <headerFooter scaleWithDoc="0"/>
  <rowBreaks count="1" manualBreakCount="1">
    <brk id="60" max="65" man="1"/>
  </rowBreaks>
  <colBreaks count="1" manualBreakCount="1">
    <brk id="24" max="119" man="1"/>
  </colBreaks>
  <drawing r:id="rId6"/>
  <legacyDrawing r:id="rId7"/>
  <mc:AlternateContent xmlns:mc="http://schemas.openxmlformats.org/markup-compatibility/2006">
    <mc:Choice Requires="x14">
      <controls>
        <mc:AlternateContent xmlns:mc="http://schemas.openxmlformats.org/markup-compatibility/2006">
          <mc:Choice Requires="x14">
            <control shapeId="1044" r:id="rId8" name="Button 20">
              <controlPr defaultSize="0" print="0" autoFill="0" autoPict="0" macro="[0]!warmresults.CopyResults">
                <anchor moveWithCells="1" sizeWithCells="1">
                  <from>
                    <xdr:col>1</xdr:col>
                    <xdr:colOff>7620</xdr:colOff>
                    <xdr:row>5</xdr:row>
                    <xdr:rowOff>7620</xdr:rowOff>
                  </from>
                  <to>
                    <xdr:col>3</xdr:col>
                    <xdr:colOff>220980</xdr:colOff>
                    <xdr:row>6</xdr:row>
                    <xdr:rowOff>121920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E5CC431E985D4CAC3519FB68CCFA72" ma:contentTypeVersion="16" ma:contentTypeDescription="Create a new document." ma:contentTypeScope="" ma:versionID="05e171c705806aa453bf5116e6cf406e">
  <xsd:schema xmlns:xsd="http://www.w3.org/2001/XMLSchema" xmlns:xs="http://www.w3.org/2001/XMLSchema" xmlns:p="http://schemas.microsoft.com/office/2006/metadata/properties" xmlns:ns2="b0343153-5017-4a12-9fd9-0fc71044cb42" xmlns:ns3="bdbb7957-d4d5-4a28-af6f-edf9d8e47f60" targetNamespace="http://schemas.microsoft.com/office/2006/metadata/properties" ma:root="true" ma:fieldsID="28ce96e45b610dfe07e7cfdd62eecc48" ns2:_="" ns3:_="">
    <xsd:import namespace="b0343153-5017-4a12-9fd9-0fc71044cb42"/>
    <xsd:import namespace="bdbb7957-d4d5-4a28-af6f-edf9d8e47f6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343153-5017-4a12-9fd9-0fc71044cb4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51490c9-bb9e-489f-8545-54cdad7e09d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dbb7957-d4d5-4a28-af6f-edf9d8e47f6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39ccf98-266d-4a2d-8cf0-e4b594fc909c}" ma:internalName="TaxCatchAll" ma:showField="CatchAllData" ma:web="bdbb7957-d4d5-4a28-af6f-edf9d8e47f60">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343153-5017-4a12-9fd9-0fc71044cb42">
      <Terms xmlns="http://schemas.microsoft.com/office/infopath/2007/PartnerControls"/>
    </lcf76f155ced4ddcb4097134ff3c332f>
    <TaxCatchAll xmlns="bdbb7957-d4d5-4a28-af6f-edf9d8e47f60" xsi:nil="true"/>
  </documentManagement>
</p:properties>
</file>

<file path=customXml/itemProps1.xml><?xml version="1.0" encoding="utf-8"?>
<ds:datastoreItem xmlns:ds="http://schemas.openxmlformats.org/officeDocument/2006/customXml" ds:itemID="{03F5F2F8-1767-4742-9625-2BD8C757AA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343153-5017-4a12-9fd9-0fc71044cb42"/>
    <ds:schemaRef ds:uri="bdbb7957-d4d5-4a28-af6f-edf9d8e47f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E069E75-17C2-4B29-ABE8-12A7C2EA7AEA}">
  <ds:schemaRefs>
    <ds:schemaRef ds:uri="http://schemas.microsoft.com/sharepoint/v3/contenttype/forms"/>
  </ds:schemaRefs>
</ds:datastoreItem>
</file>

<file path=customXml/itemProps3.xml><?xml version="1.0" encoding="utf-8"?>
<ds:datastoreItem xmlns:ds="http://schemas.openxmlformats.org/officeDocument/2006/customXml" ds:itemID="{CF5879FC-AE8E-44B9-8F92-CF84D1CC7708}">
  <ds:schemaRefs>
    <ds:schemaRef ds:uri="http://schemas.microsoft.com/office/2006/metadata/properties"/>
    <ds:schemaRef ds:uri="http://schemas.microsoft.com/office/infopath/2007/PartnerControls"/>
    <ds:schemaRef ds:uri="b0343153-5017-4a12-9fd9-0fc71044cb42"/>
    <ds:schemaRef ds:uri="bdbb7957-d4d5-4a28-af6f-edf9d8e47f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WARM RESULTS 805</vt:lpstr>
      <vt:lpstr>'WARM RESULTS 805'!Print_Area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Liam McDonagh-Greaves</dc:creator>
  <cp:lastModifiedBy>Liam McDonagh-Greaves</cp:lastModifiedBy>
  <dcterms:created xsi:type="dcterms:W3CDTF">2026-03-12T10:45:42Z</dcterms:created>
  <dcterms:modified xsi:type="dcterms:W3CDTF">2026-06-01T11:24:07Z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0x0101001CE5CC431E985D4CAC3519FB68CCFA72</vt:lpwstr>
  </property>
</Properties>
</file>