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v &amp; Exp 2020" sheetId="1" r:id="rId4"/>
    <sheet state="visible" name="Detail 2020" sheetId="2" r:id="rId5"/>
    <sheet state="visible" name="Rev &amp; Exp 2019" sheetId="3" r:id="rId6"/>
    <sheet state="visible" name="Detail 2019" sheetId="4" r:id="rId7"/>
    <sheet state="visible" name="2019 Dues" sheetId="5" r:id="rId8"/>
    <sheet state="visible" name="Rev &amp; Exp 2018" sheetId="6" r:id="rId9"/>
    <sheet state="visible" name="Detail 2018" sheetId="7" r:id="rId10"/>
    <sheet state="visible" name="2018 Dues" sheetId="8" r:id="rId11"/>
  </sheets>
  <definedNames/>
  <calcPr/>
  <extLst>
    <ext uri="GoogleSheetsCustomDataVersion1">
      <go:sheetsCustomData xmlns:go="http://customooxmlschemas.google.com/" r:id="rId12" roundtripDataSignature="AMtx7miYql+UJVgz1oePg0mW+n7gXlx7HQ=="/>
    </ext>
  </extLst>
</workbook>
</file>

<file path=xl/sharedStrings.xml><?xml version="1.0" encoding="utf-8"?>
<sst xmlns="http://schemas.openxmlformats.org/spreadsheetml/2006/main" count="1543" uniqueCount="519">
  <si>
    <t>Bar D Owners Association (BDOA)</t>
  </si>
  <si>
    <t>Income and Expense Summary - Fiscal Year January 1 to December 31</t>
  </si>
  <si>
    <t>Updated 1/4/21 - Reconciled thru 12/31/20</t>
  </si>
  <si>
    <t>Equity</t>
  </si>
  <si>
    <t>Checking Account</t>
  </si>
  <si>
    <t>Savings Account</t>
  </si>
  <si>
    <t>Operating</t>
  </si>
  <si>
    <t>Proposed 2021 Budget</t>
  </si>
  <si>
    <t>Budget</t>
  </si>
  <si>
    <t>Actual</t>
  </si>
  <si>
    <t>Variance</t>
  </si>
  <si>
    <t xml:space="preserve">INCOME </t>
  </si>
  <si>
    <t>Annual Dues</t>
  </si>
  <si>
    <t>Cattle Grazing Contract</t>
  </si>
  <si>
    <t>Liens And Late Fees</t>
  </si>
  <si>
    <t>Transfer Fees</t>
  </si>
  <si>
    <t>Road Use Contracts</t>
  </si>
  <si>
    <t>Savings Account Transfer</t>
  </si>
  <si>
    <t>Other</t>
  </si>
  <si>
    <t>TOTAL</t>
  </si>
  <si>
    <t>EXPENSES</t>
  </si>
  <si>
    <t>Administration</t>
  </si>
  <si>
    <t xml:space="preserve">     Accounting Fees</t>
  </si>
  <si>
    <t xml:space="preserve">     Attorney Fees</t>
  </si>
  <si>
    <t xml:space="preserve">     Entertainment - Meetings and Picnics</t>
  </si>
  <si>
    <t xml:space="preserve">     Insurance</t>
  </si>
  <si>
    <t xml:space="preserve">     Office Supplies</t>
  </si>
  <si>
    <t xml:space="preserve">     Park County Clerk Liens</t>
  </si>
  <si>
    <t xml:space="preserve">     Room Rental - Annual Meeting</t>
  </si>
  <si>
    <t xml:space="preserve">     Secretary Of State - Periodic Report</t>
  </si>
  <si>
    <t xml:space="preserve">     Security Expenses &amp; Supplies</t>
  </si>
  <si>
    <t xml:space="preserve">     State Land Board 700 Acres</t>
  </si>
  <si>
    <t xml:space="preserve">     Taxes, Possessory Interest</t>
  </si>
  <si>
    <t xml:space="preserve">     US Postal Svc - PO Box, Postage</t>
  </si>
  <si>
    <t xml:space="preserve">     Utilities (IREA)</t>
  </si>
  <si>
    <t xml:space="preserve">     Well Maintenance</t>
  </si>
  <si>
    <t xml:space="preserve">     Other</t>
  </si>
  <si>
    <t>Admin Sub Total</t>
  </si>
  <si>
    <t xml:space="preserve">Cattle </t>
  </si>
  <si>
    <t xml:space="preserve">     Lot 63 Water Contract</t>
  </si>
  <si>
    <t xml:space="preserve">     Materials, i.e. Fencing and Solar Panels</t>
  </si>
  <si>
    <t>Cattle Sub-Total</t>
  </si>
  <si>
    <t>Roads</t>
  </si>
  <si>
    <t xml:space="preserve">     BLM Land - Road Right of Way</t>
  </si>
  <si>
    <t xml:space="preserve">     Culverts</t>
  </si>
  <si>
    <t xml:space="preserve">     Equipment Maintenance and Supplies</t>
  </si>
  <si>
    <t xml:space="preserve">     Equipment Purchase </t>
  </si>
  <si>
    <t xml:space="preserve">     Equipment Rental</t>
  </si>
  <si>
    <t xml:space="preserve">     Fuel</t>
  </si>
  <si>
    <t xml:space="preserve">     Hauling</t>
  </si>
  <si>
    <t xml:space="preserve">     Road Materials &amp; Supplies</t>
  </si>
  <si>
    <t xml:space="preserve">     Road Work &amp; Grading</t>
  </si>
  <si>
    <t xml:space="preserve">     Snow Removal </t>
  </si>
  <si>
    <t>Road Sub-Total</t>
  </si>
  <si>
    <t>Total Expenses</t>
  </si>
  <si>
    <t xml:space="preserve">Transfer to Reserve </t>
  </si>
  <si>
    <t xml:space="preserve"> </t>
  </si>
  <si>
    <t>NET OPERATING</t>
  </si>
  <si>
    <t>Beginning Balance</t>
  </si>
  <si>
    <t>Transfer from Operating</t>
  </si>
  <si>
    <t>Disbursements</t>
  </si>
  <si>
    <t>Interest Earned</t>
  </si>
  <si>
    <t>Savings Account Balance 12/31/2020</t>
  </si>
  <si>
    <t xml:space="preserve">Beginning Balance </t>
  </si>
  <si>
    <t>Plus Deposits</t>
  </si>
  <si>
    <t>Less Expenses</t>
  </si>
  <si>
    <t>Ending Balance</t>
  </si>
  <si>
    <t>Less: Reserve Fund</t>
  </si>
  <si>
    <t>Operating cash</t>
  </si>
  <si>
    <t>2019 Dues Received</t>
  </si>
  <si>
    <t>2019 Road Use Contracts Received</t>
  </si>
  <si>
    <t>Adjustment for Lot 63 Water (Non-Cash Expense)</t>
  </si>
  <si>
    <t>Checking Account Balance 12/31/2020</t>
  </si>
  <si>
    <t>DEPOSITS</t>
  </si>
  <si>
    <t>Date Posted</t>
  </si>
  <si>
    <t>Type</t>
  </si>
  <si>
    <t>Amount</t>
  </si>
  <si>
    <t>Desc</t>
  </si>
  <si>
    <t>Notes</t>
  </si>
  <si>
    <t>Summary</t>
  </si>
  <si>
    <t>Sum of Amount</t>
  </si>
  <si>
    <t>6 Lots</t>
  </si>
  <si>
    <t>7 Lots, 1 was $10</t>
  </si>
  <si>
    <t>Cattle Grazing</t>
  </si>
  <si>
    <t>19 Lots</t>
  </si>
  <si>
    <t>Amazon Credit</t>
  </si>
  <si>
    <t>Amazon error credit</t>
  </si>
  <si>
    <t>1 lot, road use</t>
  </si>
  <si>
    <t>Transfer from Savings</t>
  </si>
  <si>
    <t>9 lots, 1 road use</t>
  </si>
  <si>
    <t>Sylvia Brice Road Contract</t>
  </si>
  <si>
    <t xml:space="preserve">7 lots  </t>
  </si>
  <si>
    <t>5 lots</t>
  </si>
  <si>
    <t>13 lots</t>
  </si>
  <si>
    <t>10 lots</t>
  </si>
  <si>
    <t>7 lots</t>
  </si>
  <si>
    <t>6 lots</t>
  </si>
  <si>
    <t>Late Fee</t>
  </si>
  <si>
    <t xml:space="preserve">1 lot  </t>
  </si>
  <si>
    <t>4 lots</t>
  </si>
  <si>
    <t>2 lots</t>
  </si>
  <si>
    <t>Transfer fee</t>
  </si>
  <si>
    <t>1 transfer</t>
  </si>
  <si>
    <t>1 lot</t>
  </si>
  <si>
    <t>3 lots</t>
  </si>
  <si>
    <t>Cattle Fees</t>
  </si>
  <si>
    <t>Beckner</t>
  </si>
  <si>
    <t>Chargeback for grader repairs</t>
  </si>
  <si>
    <t>Lots 10 &amp; 52</t>
  </si>
  <si>
    <t>Lot 111</t>
  </si>
  <si>
    <t>Lot 28, late</t>
  </si>
  <si>
    <t>Lots 16 &amp; 71</t>
  </si>
  <si>
    <t>Lots 48 &amp; 67</t>
  </si>
  <si>
    <t>Lot 51</t>
  </si>
  <si>
    <t>Reserve funds</t>
  </si>
  <si>
    <t>Totals</t>
  </si>
  <si>
    <t>Date Cleared</t>
  </si>
  <si>
    <t>Category</t>
  </si>
  <si>
    <t>Check #</t>
  </si>
  <si>
    <t>Vendor</t>
  </si>
  <si>
    <t>Equipment Supplies</t>
  </si>
  <si>
    <t>DC</t>
  </si>
  <si>
    <t>Amazon</t>
  </si>
  <si>
    <t>Lockbox for equipment keys</t>
  </si>
  <si>
    <t>Accounting Fees</t>
  </si>
  <si>
    <t>CATEGORY LIST</t>
  </si>
  <si>
    <t>Insurance</t>
  </si>
  <si>
    <t>Auto Owners Insurance</t>
  </si>
  <si>
    <t>Insurance for Backhoe</t>
  </si>
  <si>
    <t>Attorney Fees</t>
  </si>
  <si>
    <t>Snow Removal</t>
  </si>
  <si>
    <t>G&amp;J Construction</t>
  </si>
  <si>
    <t>Road Work Inv 11/30/19</t>
  </si>
  <si>
    <t>Automotive R&amp;M</t>
  </si>
  <si>
    <t>Expenses- General Fund</t>
  </si>
  <si>
    <t>BLM Land</t>
  </si>
  <si>
    <t>Aon Insurance</t>
  </si>
  <si>
    <t>Energy bill</t>
  </si>
  <si>
    <t>ACH</t>
  </si>
  <si>
    <t>IREA Energy</t>
  </si>
  <si>
    <t>IREA Monthly Dues</t>
  </si>
  <si>
    <t>Crow Hill Church Rental</t>
  </si>
  <si>
    <t>A-Plus Assistance</t>
  </si>
  <si>
    <t>Dec bookkeeping services</t>
  </si>
  <si>
    <t>Culverts</t>
  </si>
  <si>
    <t>Checks</t>
  </si>
  <si>
    <t>Office Supplies</t>
  </si>
  <si>
    <t>Reimb for meeting pkts, postage, envelopes</t>
  </si>
  <si>
    <t>Equipment R&amp;M &amp; Supplies</t>
  </si>
  <si>
    <t>Road Work Inv 12/15/19</t>
  </si>
  <si>
    <t>Equipment Rental</t>
  </si>
  <si>
    <t>Entertainment</t>
  </si>
  <si>
    <t>Equipment Purchase</t>
  </si>
  <si>
    <t>Fuel</t>
  </si>
  <si>
    <t>McFarland Oil</t>
  </si>
  <si>
    <t>Diesel Fuel</t>
  </si>
  <si>
    <t>Irea Monthly Payments</t>
  </si>
  <si>
    <t>Road Work Inv 12/31/19</t>
  </si>
  <si>
    <t>Lawyer Expenses</t>
  </si>
  <si>
    <t>Hauling</t>
  </si>
  <si>
    <t>P.O. Box Rental</t>
  </si>
  <si>
    <t>Power Equipment</t>
  </si>
  <si>
    <t>John Deere Financial</t>
  </si>
  <si>
    <t>Backhoe payment</t>
  </si>
  <si>
    <t>Park County Clerk Liens</t>
  </si>
  <si>
    <t xml:space="preserve">Error - Other </t>
  </si>
  <si>
    <t>Mistake order, Russ reimbursed 2/3/20</t>
  </si>
  <si>
    <t>Lot 63 Water Contract</t>
  </si>
  <si>
    <t>Secretary Of State</t>
  </si>
  <si>
    <t>United Rentals</t>
  </si>
  <si>
    <t>Front end loader</t>
  </si>
  <si>
    <t>Secretary's Expenses</t>
  </si>
  <si>
    <t>Equipment R&amp;M</t>
  </si>
  <si>
    <t>Abstract Diesel</t>
  </si>
  <si>
    <t>Road grader repairs</t>
  </si>
  <si>
    <t>Postage &amp; PO Box Dues</t>
  </si>
  <si>
    <t>State Land Board 700 Acres</t>
  </si>
  <si>
    <t>PO Box Renewal</t>
  </si>
  <si>
    <t>USPS</t>
  </si>
  <si>
    <t>PO Box rental</t>
  </si>
  <si>
    <t>Road Materials &amp; Supplies</t>
  </si>
  <si>
    <t>Taxes, Possessory Interest</t>
  </si>
  <si>
    <t>Property Taxes</t>
  </si>
  <si>
    <t>Park County Treasurer</t>
  </si>
  <si>
    <t>Property taxes</t>
  </si>
  <si>
    <t>Road Work &amp; Grading</t>
  </si>
  <si>
    <t>Treasurer Expenses</t>
  </si>
  <si>
    <t>Jan bookkeeping services</t>
  </si>
  <si>
    <t/>
  </si>
  <si>
    <t>Security</t>
  </si>
  <si>
    <t>EFT</t>
  </si>
  <si>
    <t>Moultrie Mobile</t>
  </si>
  <si>
    <t>Cellular security camera subscription</t>
  </si>
  <si>
    <t>Expenses - Road, Machinery &amp; Misc.</t>
  </si>
  <si>
    <t>Road Work Inv 1/15/20</t>
  </si>
  <si>
    <t>Automotive Parts</t>
  </si>
  <si>
    <t>Security Expenses &amp; Supplies</t>
  </si>
  <si>
    <t>Loaf N Jug</t>
  </si>
  <si>
    <t>Diesel Fuel, reimburse Josh Baker</t>
  </si>
  <si>
    <t>Materials</t>
  </si>
  <si>
    <t>Napa Auto</t>
  </si>
  <si>
    <t>Equip supplies</t>
  </si>
  <si>
    <t>Inverter for diesel tank</t>
  </si>
  <si>
    <t>Road Base &amp; Hauling</t>
  </si>
  <si>
    <t>Utilities</t>
  </si>
  <si>
    <t>Snow Removal &amp; Grading</t>
  </si>
  <si>
    <t>Road Work Inv 1/31/20</t>
  </si>
  <si>
    <t>Well Maintenance</t>
  </si>
  <si>
    <t>Russ Kaufmann</t>
  </si>
  <si>
    <t>Reimb for propane</t>
  </si>
  <si>
    <t>Feb bookkeeping services</t>
  </si>
  <si>
    <t>AIS Affinity Insurance</t>
  </si>
  <si>
    <t>Directors &amp; Officers Insurance</t>
  </si>
  <si>
    <t>Road work, grading</t>
  </si>
  <si>
    <t>Road Work Inv 2/15/20</t>
  </si>
  <si>
    <t>Road Work Inv 2/29/20</t>
  </si>
  <si>
    <t>Equip rental</t>
  </si>
  <si>
    <t>Spirit Horse Inc</t>
  </si>
  <si>
    <t>Road work</t>
  </si>
  <si>
    <t>Grader repairs</t>
  </si>
  <si>
    <t>March bookkeeping services</t>
  </si>
  <si>
    <t>4 Rivers Equipment</t>
  </si>
  <si>
    <t>Backhoe repairs</t>
  </si>
  <si>
    <t>Road Work Inv 3/31/20 (3/15 not dep yet)</t>
  </si>
  <si>
    <t>Secretary of State</t>
  </si>
  <si>
    <t>Colo Secretary of State</t>
  </si>
  <si>
    <t>Annual report + late fee</t>
  </si>
  <si>
    <t>Batteries, Ink</t>
  </si>
  <si>
    <t>Ink</t>
  </si>
  <si>
    <t>April bookkeeping services</t>
  </si>
  <si>
    <t xml:space="preserve">Road Work Inv 4/30/20 </t>
  </si>
  <si>
    <t>Road Work</t>
  </si>
  <si>
    <t>Liberty Mutual</t>
  </si>
  <si>
    <t>Liability Insurance</t>
  </si>
  <si>
    <t>May bookkeeping services</t>
  </si>
  <si>
    <t>June bookkeeping services</t>
  </si>
  <si>
    <t>Premier Pump</t>
  </si>
  <si>
    <t>Well maintenance</t>
  </si>
  <si>
    <t>Living Water</t>
  </si>
  <si>
    <t>July bookkeeping services</t>
  </si>
  <si>
    <t>Grader supplies</t>
  </si>
  <si>
    <t>Road Supplies</t>
  </si>
  <si>
    <t>Moore Lumber</t>
  </si>
  <si>
    <t>Fence supplies</t>
  </si>
  <si>
    <t>Home Depot</t>
  </si>
  <si>
    <t>Aug bookkeeping services</t>
  </si>
  <si>
    <t>Step ladder for fueling grader</t>
  </si>
  <si>
    <t>Sep bookkeeping services</t>
  </si>
  <si>
    <t>DEF, slime</t>
  </si>
  <si>
    <t>Oct bookkeeping services</t>
  </si>
  <si>
    <t xml:space="preserve">Lockbox  </t>
  </si>
  <si>
    <t>Land Lease</t>
  </si>
  <si>
    <t>CO State Land Board</t>
  </si>
  <si>
    <t>Backhoe insurance</t>
  </si>
  <si>
    <t>Nov bookkeeping services</t>
  </si>
  <si>
    <t>Spann Enterprises</t>
  </si>
  <si>
    <t>Road maintenance</t>
  </si>
  <si>
    <t>Grand Total</t>
  </si>
  <si>
    <t>SAVINGS DISPURSEMENTS</t>
  </si>
  <si>
    <t>Transfer to Checking</t>
  </si>
  <si>
    <t>n/a</t>
  </si>
  <si>
    <t>Transfer to checking</t>
  </si>
  <si>
    <t>Updated 1/6/20 - Reconciled thru 12/31/19</t>
  </si>
  <si>
    <t>Proposed 2020 Budget</t>
  </si>
  <si>
    <t xml:space="preserve">     US Postal Service - Mailbox Rental</t>
  </si>
  <si>
    <t>Savings Account Balance 12/31/2019</t>
  </si>
  <si>
    <t>Checking Account Balance 12/31/2019</t>
  </si>
  <si>
    <t>7 Lots</t>
  </si>
  <si>
    <t>4 Lots</t>
  </si>
  <si>
    <t>2 Lots</t>
  </si>
  <si>
    <t>1 Lot</t>
  </si>
  <si>
    <t>Late Fees</t>
  </si>
  <si>
    <t>Lot #12</t>
  </si>
  <si>
    <t xml:space="preserve">1 Lot  </t>
  </si>
  <si>
    <t>9 Lots</t>
  </si>
  <si>
    <t>10 Lots</t>
  </si>
  <si>
    <t>Lot 30</t>
  </si>
  <si>
    <t>11 Lots</t>
  </si>
  <si>
    <t>13 Lots</t>
  </si>
  <si>
    <t>Lot 12</t>
  </si>
  <si>
    <t>Lot 15</t>
  </si>
  <si>
    <t>Late fee</t>
  </si>
  <si>
    <t>Lots 25, 111</t>
  </si>
  <si>
    <t>Lots 69, 76</t>
  </si>
  <si>
    <t>Lot 69</t>
  </si>
  <si>
    <t>Lot 76</t>
  </si>
  <si>
    <t>Lot 69, 2014-2018</t>
  </si>
  <si>
    <t>Reimb from Lot 68 for culvert repair</t>
  </si>
  <si>
    <t>Reimb from Lot 67,77,109 for culvert repair</t>
  </si>
  <si>
    <t>2020 Dues</t>
  </si>
  <si>
    <t>Other - Power Equip Return</t>
  </si>
  <si>
    <t>Refund from Buena Vista Rents</t>
  </si>
  <si>
    <t>Savings Transfer</t>
  </si>
  <si>
    <t>Transfer funds to re-activate savings acct</t>
  </si>
  <si>
    <t>IREA</t>
  </si>
  <si>
    <t>Delsolar Plowing</t>
  </si>
  <si>
    <t>Office Expenses</t>
  </si>
  <si>
    <t>Brittany Eldridge</t>
  </si>
  <si>
    <t>Amy Hileman</t>
  </si>
  <si>
    <t>Lien Releases</t>
  </si>
  <si>
    <t>Park Co Clerk</t>
  </si>
  <si>
    <t>Park Co Treasurer</t>
  </si>
  <si>
    <t>Postage</t>
  </si>
  <si>
    <t>Annabelle Kaufmann</t>
  </si>
  <si>
    <t>Postage reimb</t>
  </si>
  <si>
    <t>G&amp;J Constuction</t>
  </si>
  <si>
    <t>Tractor parts &amp; supplies</t>
  </si>
  <si>
    <t>Plowing</t>
  </si>
  <si>
    <t>Josh Baker</t>
  </si>
  <si>
    <t>Reimb for snow removal</t>
  </si>
  <si>
    <t>Digital Tire ERA</t>
  </si>
  <si>
    <t>Inv 0001, utility rims, tubeless tire</t>
  </si>
  <si>
    <t>Tire change, tractor fluid</t>
  </si>
  <si>
    <t>Silverheels Towing</t>
  </si>
  <si>
    <t>Winch out grader</t>
  </si>
  <si>
    <t>Postage reimb for late notices</t>
  </si>
  <si>
    <t>Pelino Excavation</t>
  </si>
  <si>
    <t>Trucking grader to BV</t>
  </si>
  <si>
    <t>Liberty Mutual Ins</t>
  </si>
  <si>
    <t>Road Materials</t>
  </si>
  <si>
    <t>Kilgore Co (Peak)</t>
  </si>
  <si>
    <t>Road base for culverts</t>
  </si>
  <si>
    <t xml:space="preserve">Power Equipment </t>
  </si>
  <si>
    <t>Buena Vista Rent</t>
  </si>
  <si>
    <t>Backhoe rental</t>
  </si>
  <si>
    <t>Materials &amp; Supplies</t>
  </si>
  <si>
    <t>Gate light</t>
  </si>
  <si>
    <t>Brannon Sand</t>
  </si>
  <si>
    <t>Culvert materials</t>
  </si>
  <si>
    <t>T-posts, snow fence</t>
  </si>
  <si>
    <t>June-July bookkeeping services</t>
  </si>
  <si>
    <t>Rosebud Excavating</t>
  </si>
  <si>
    <t>Truck-N-4U</t>
  </si>
  <si>
    <t>Hauling road base</t>
  </si>
  <si>
    <t>Stamps</t>
  </si>
  <si>
    <t>Lithium batteries for cams, gate light, SD Disk for camera</t>
  </si>
  <si>
    <t>Ron Trevillyon</t>
  </si>
  <si>
    <t>Grader repair</t>
  </si>
  <si>
    <t>4 pk trail security cameras</t>
  </si>
  <si>
    <t>Snow fence &amp; materials</t>
  </si>
  <si>
    <t>Cell security camera</t>
  </si>
  <si>
    <t>Hauling grader from BV</t>
  </si>
  <si>
    <t>Door handle assist for grader</t>
  </si>
  <si>
    <t>Ace Hardware</t>
  </si>
  <si>
    <t>Reflectors for road markers</t>
  </si>
  <si>
    <t>Fuel for grader</t>
  </si>
  <si>
    <t xml:space="preserve">Road base  </t>
  </si>
  <si>
    <t>Hydraulic cooler for grader</t>
  </si>
  <si>
    <t>Equipment rental</t>
  </si>
  <si>
    <t>Grader fuel</t>
  </si>
  <si>
    <t>Aug-Oct bookkeeping services</t>
  </si>
  <si>
    <t>Snow removal</t>
  </si>
  <si>
    <t>4 Rivers LLC</t>
  </si>
  <si>
    <t>Purchase of Backhoe</t>
  </si>
  <si>
    <t>John Deere</t>
  </si>
  <si>
    <t>Graders Pro</t>
  </si>
  <si>
    <t>Wire transfer payment</t>
  </si>
  <si>
    <t>Bank Fees</t>
  </si>
  <si>
    <t>TBK Bank</t>
  </si>
  <si>
    <t>Int'l Wire fee</t>
  </si>
  <si>
    <t>To activate Savings acct</t>
  </si>
  <si>
    <t>Lot</t>
  </si>
  <si>
    <t>Schedule Number(s)</t>
  </si>
  <si>
    <t>Owner</t>
  </si>
  <si>
    <t>Dues Paid</t>
  </si>
  <si>
    <t>Check Dated</t>
  </si>
  <si>
    <t>Deposited</t>
  </si>
  <si>
    <t xml:space="preserve">LOA </t>
  </si>
  <si>
    <t>Jeffrey Bride</t>
  </si>
  <si>
    <t>Anna &amp; Rueben Gomez</t>
  </si>
  <si>
    <t>Randall &amp; Barbara Mason</t>
  </si>
  <si>
    <t>X</t>
  </si>
  <si>
    <t>Israel Martinez - AVE Fenix Enterprises, LLC</t>
  </si>
  <si>
    <t xml:space="preserve">	Russell &amp; Annabelle Kaufmann</t>
  </si>
  <si>
    <t>Karen McIntosh</t>
  </si>
  <si>
    <t>MO 3467</t>
  </si>
  <si>
    <t>Frederic deSeriere</t>
  </si>
  <si>
    <t>Elizabeth H Johnson</t>
  </si>
  <si>
    <t>David Vopalesky/Stacy Schonell</t>
  </si>
  <si>
    <t>10 &amp; 52</t>
  </si>
  <si>
    <t>40229, 39970</t>
  </si>
  <si>
    <t>James &amp; Sondra Gettings</t>
  </si>
  <si>
    <t>Tracey Yost</t>
  </si>
  <si>
    <t>Samuel (Tazz) &amp; April Stolhand</t>
  </si>
  <si>
    <t>Note, paid 2018/2019 2/9</t>
  </si>
  <si>
    <t>Jimmy &amp; Kathleen Walton</t>
  </si>
  <si>
    <t>Sam and Jessie Mazurek</t>
  </si>
  <si>
    <t>Gary &amp; Linda Jalbert</t>
  </si>
  <si>
    <t>Eugene &amp; Darlene Cartwright</t>
  </si>
  <si>
    <t>Ronald Thiele</t>
  </si>
  <si>
    <t>George Dew</t>
  </si>
  <si>
    <t>No</t>
  </si>
  <si>
    <t>19, 20, 21</t>
  </si>
  <si>
    <t>40238, 40239, 40240</t>
  </si>
  <si>
    <t>Patrick Conner</t>
  </si>
  <si>
    <t>Vernon &amp; Linda Blair</t>
  </si>
  <si>
    <t>Ruthann &amp; Tonja Rosales</t>
  </si>
  <si>
    <t>Loren Montoya</t>
  </si>
  <si>
    <t>25, 111</t>
  </si>
  <si>
    <t>Robert &amp; Grace Lehman</t>
  </si>
  <si>
    <t>Catherine Card</t>
  </si>
  <si>
    <t>Taran Gautam</t>
  </si>
  <si>
    <t>Dennis &amp; Renae Haarsma</t>
  </si>
  <si>
    <t>David &amp; Mary Ramage</t>
  </si>
  <si>
    <t>Roman and Eva Jevicky</t>
  </si>
  <si>
    <t>Mark Magnino</t>
  </si>
  <si>
    <t>Anita &amp; Stephen Wilson</t>
  </si>
  <si>
    <t>Waived- Plowing assistance</t>
  </si>
  <si>
    <t>Joshua Baker</t>
  </si>
  <si>
    <t>Mark Slayton</t>
  </si>
  <si>
    <t>John &amp; Sharon Lengyel</t>
  </si>
  <si>
    <t>Curtis Alfred Ray Rev Trust</t>
  </si>
  <si>
    <t>Andrew &amp; Sharon Leask</t>
  </si>
  <si>
    <t>Neil &amp; Shirley Cox</t>
  </si>
  <si>
    <t>Patrick &amp; Debbie Kelley</t>
  </si>
  <si>
    <t>Roger &amp; Anna Raines</t>
  </si>
  <si>
    <t>Arvel Raines, Leon Wanda</t>
  </si>
  <si>
    <t>Tony Boccio</t>
  </si>
  <si>
    <t>Luke Mentzer</t>
  </si>
  <si>
    <t>Mladen Sudarevic</t>
  </si>
  <si>
    <t>Doyle Bennett</t>
  </si>
  <si>
    <t>46, 49</t>
  </si>
  <si>
    <t>J.B. (Bruce) &amp; Kathy Brown</t>
  </si>
  <si>
    <t>Dan Allen</t>
  </si>
  <si>
    <t>Angela Varela</t>
  </si>
  <si>
    <t>49, 46</t>
  </si>
  <si>
    <t>NA</t>
  </si>
  <si>
    <t>Daneen Casserotti</t>
  </si>
  <si>
    <t>Gerald Burnett</t>
  </si>
  <si>
    <t>52, 10</t>
  </si>
  <si>
    <t>39970, 40229</t>
  </si>
  <si>
    <t>Ben and Leslie Meier</t>
  </si>
  <si>
    <t>Michael and Amy King</t>
  </si>
  <si>
    <t>Dawn &amp; Marco Olivo</t>
  </si>
  <si>
    <t>Burgess &amp; Joni Perkins</t>
  </si>
  <si>
    <t>Robert Fenner</t>
  </si>
  <si>
    <t>Russell andTeresa Bergman</t>
  </si>
  <si>
    <t>Jerry &amp; Gloria Carter</t>
  </si>
  <si>
    <t>Abraham &amp; Jacob Ashton</t>
  </si>
  <si>
    <t>Lynn Bastianon</t>
  </si>
  <si>
    <t>Drucie Bathin</t>
  </si>
  <si>
    <t>Danny &amp; Lynn Kaiser</t>
  </si>
  <si>
    <t>NA - Dues waived in exchange for water for cattle</t>
  </si>
  <si>
    <t>David Kaiser</t>
  </si>
  <si>
    <t>Steven and Lisa Armour</t>
  </si>
  <si>
    <t>William Mangelsdorf</t>
  </si>
  <si>
    <t>Brendan Sullivan</t>
  </si>
  <si>
    <t>Bruce Wilson</t>
  </si>
  <si>
    <t>David Sole</t>
  </si>
  <si>
    <t>Bartel &amp; Pat Meyer</t>
  </si>
  <si>
    <t>Mark &amp; Cindy Conway</t>
  </si>
  <si>
    <t>Joan Hunter &amp; Greg Hewitt</t>
  </si>
  <si>
    <t>Marvin &amp; Barbara Sterling</t>
  </si>
  <si>
    <t>Tracy Zack</t>
  </si>
  <si>
    <t>John Randazzo</t>
  </si>
  <si>
    <t>Juan &amp; Alice Martinez</t>
  </si>
  <si>
    <t>David Walker</t>
  </si>
  <si>
    <t>Tim Fotinos</t>
  </si>
  <si>
    <t>Stephen Anderson</t>
  </si>
  <si>
    <t>William Cisler</t>
  </si>
  <si>
    <t>Steven &amp; Robin Fosler</t>
  </si>
  <si>
    <t>Jeff Prince</t>
  </si>
  <si>
    <t xml:space="preserve">Robert &amp; Valerie Tilley </t>
  </si>
  <si>
    <t>Phillip &amp; Julie Huckaby</t>
  </si>
  <si>
    <t>James and Amy Hileman</t>
  </si>
  <si>
    <t>Dean Dodrill &amp; Blair Bredehoft</t>
  </si>
  <si>
    <t>David &amp; Maureen Brinkman</t>
  </si>
  <si>
    <t>John and Melissa Skovronsky</t>
  </si>
  <si>
    <t>Prepaid 2019 with 2018</t>
  </si>
  <si>
    <t>Jim &amp; Annie Halpin</t>
  </si>
  <si>
    <t>Amount per snow removal agreement</t>
  </si>
  <si>
    <t>Alan &amp; Victoria Rice</t>
  </si>
  <si>
    <t>91, 92</t>
  </si>
  <si>
    <t>40009, 40010</t>
  </si>
  <si>
    <t>Dick Eggleston</t>
  </si>
  <si>
    <t xml:space="preserve">Alan Thompson </t>
  </si>
  <si>
    <t>Stephen &amp; Susan Winkler</t>
  </si>
  <si>
    <t>C.W. Edgar</t>
  </si>
  <si>
    <t>Terry Pierce</t>
  </si>
  <si>
    <t>Terry Lammers</t>
  </si>
  <si>
    <t>Denis &amp; Yolanda Meade</t>
  </si>
  <si>
    <t>99, 100</t>
  </si>
  <si>
    <t>40017, 40018</t>
  </si>
  <si>
    <t>Anna Edmonds</t>
  </si>
  <si>
    <t>Ronald &amp; Beverlee Clawson</t>
  </si>
  <si>
    <t>Harry &amp; Patricia Overcash</t>
  </si>
  <si>
    <t>Jorge Torres/Leon and Susan Kelly</t>
  </si>
  <si>
    <t>David and Daphne Patton</t>
  </si>
  <si>
    <t>Jerry &amp; Nadine Popham</t>
  </si>
  <si>
    <t>Ron Kois</t>
  </si>
  <si>
    <t>Buck, Ryan &amp; Jawna Kois</t>
  </si>
  <si>
    <t>David &amp; Patricia Schadle</t>
  </si>
  <si>
    <t>Luke &amp; Celeste Jain</t>
  </si>
  <si>
    <t>Kelly &amp; Tammy Carter</t>
  </si>
  <si>
    <t>111, 25</t>
  </si>
  <si>
    <t>see lot 25</t>
  </si>
  <si>
    <t>Matt &amp; April Schafer</t>
  </si>
  <si>
    <t>Proposed 2019 Budget</t>
  </si>
  <si>
    <t xml:space="preserve">     Equipment Purchase (Snow Blade)</t>
  </si>
  <si>
    <t xml:space="preserve">     Road Materials</t>
  </si>
  <si>
    <t xml:space="preserve">     Snow Removal &amp; Grading</t>
  </si>
  <si>
    <t>Savings Account Balance</t>
  </si>
  <si>
    <t>Checking Account Balance 12/31/2018</t>
  </si>
  <si>
    <t>Date</t>
  </si>
  <si>
    <t>Bar D Owners Association</t>
  </si>
  <si>
    <t>Lot Number</t>
  </si>
  <si>
    <t>Paid</t>
  </si>
  <si>
    <t>Amount Owed</t>
  </si>
  <si>
    <t>Ck #</t>
  </si>
  <si>
    <t>Dates Received</t>
  </si>
  <si>
    <t>WAIVED</t>
  </si>
  <si>
    <t>Notes:</t>
  </si>
  <si>
    <t>cash</t>
  </si>
  <si>
    <t xml:space="preserve">Gave $400 cash wrote $50 ck back.  </t>
  </si>
  <si>
    <t>Late fee $25 Interest 5.63</t>
  </si>
  <si>
    <t>Late fee $25 Interest 5.64</t>
  </si>
  <si>
    <t>2018 owes 1419.44 paid 823.42</t>
  </si>
  <si>
    <t>Total</t>
  </si>
  <si>
    <t>Deposits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</si>
</sst>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_-&quot;$&quot;* #,##0.00_-;\-&quot;$&quot;* #,##0.00_-;_-&quot;$&quot;* &quot;-&quot;??_-;_-@"/>
    <numFmt numFmtId="166" formatCode="&quot;$&quot;#,##0.00"/>
    <numFmt numFmtId="167" formatCode="_(* #,##0.00_);_(* \(#,##0.00\);_(* &quot;-&quot;??_);_(@_)"/>
  </numFmts>
  <fonts count="28">
    <font>
      <sz val="12.0"/>
      <color theme="1"/>
      <name val="Arial"/>
    </font>
    <font>
      <b/>
      <sz val="14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2.0"/>
      <color rgb="FFFF0000"/>
      <name val="Calibri"/>
    </font>
    <font>
      <b/>
      <u/>
      <sz val="14.0"/>
      <color theme="1"/>
      <name val="Calibri"/>
    </font>
    <font/>
    <font>
      <b/>
      <u/>
      <sz val="14.0"/>
      <color rgb="FF000000"/>
      <name val="Calibri"/>
    </font>
    <font>
      <sz val="14.0"/>
      <color theme="1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b/>
      <i/>
      <sz val="12.0"/>
      <color theme="1"/>
      <name val="Calibri"/>
    </font>
    <font>
      <b/>
      <sz val="12.0"/>
      <color rgb="FF000000"/>
      <name val="Calibri"/>
    </font>
    <font>
      <b/>
      <sz val="11.0"/>
      <color theme="1"/>
      <name val="Calibri"/>
    </font>
    <font>
      <sz val="12.0"/>
      <color rgb="FFFF0000"/>
      <name val="Calibri"/>
    </font>
    <font>
      <b/>
      <sz val="20.0"/>
      <color rgb="FF000000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sz val="10.0"/>
      <color theme="1"/>
      <name val="Arial"/>
    </font>
    <font>
      <sz val="11.0"/>
      <color rgb="FFFF0000"/>
      <name val="Calibri"/>
    </font>
    <font>
      <b/>
      <u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rgb="FFFDE9D9"/>
        <bgColor rgb="FFFDE9D9"/>
      </patternFill>
    </fill>
  </fills>
  <borders count="13">
    <border/>
    <border>
      <left/>
      <right/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0" fillId="0" fontId="3" numFmtId="0" xfId="0" applyAlignment="1" applyFont="1">
      <alignment horizontal="center"/>
    </xf>
    <xf borderId="3" fillId="0" fontId="2" numFmtId="0" xfId="0" applyBorder="1" applyFont="1"/>
    <xf borderId="4" fillId="0" fontId="4" numFmtId="0" xfId="0" applyBorder="1" applyFont="1"/>
    <xf borderId="4" fillId="0" fontId="2" numFmtId="0" xfId="0" applyBorder="1" applyFont="1"/>
    <xf borderId="4" fillId="0" fontId="1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4" fillId="3" fontId="2" numFmtId="0" xfId="0" applyAlignment="1" applyBorder="1" applyFill="1" applyFont="1">
      <alignment horizontal="left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3" fillId="0" fontId="6" numFmtId="0" xfId="0" applyBorder="1" applyFont="1"/>
    <xf borderId="7" fillId="3" fontId="2" numFmtId="164" xfId="0" applyAlignment="1" applyBorder="1" applyFont="1" applyNumberFormat="1">
      <alignment horizontal="left"/>
    </xf>
    <xf borderId="4" fillId="0" fontId="7" numFmtId="0" xfId="0" applyAlignment="1" applyBorder="1" applyFont="1">
      <alignment horizontal="center" shrinkToFit="0" wrapText="1"/>
    </xf>
    <xf borderId="4" fillId="0" fontId="2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left"/>
    </xf>
    <xf borderId="9" fillId="3" fontId="2" numFmtId="0" xfId="0" applyAlignment="1" applyBorder="1" applyFont="1">
      <alignment horizontal="left"/>
    </xf>
    <xf borderId="8" fillId="0" fontId="2" numFmtId="164" xfId="0" applyAlignment="1" applyBorder="1" applyFont="1" applyNumberFormat="1">
      <alignment horizontal="center"/>
    </xf>
    <xf borderId="8" fillId="0" fontId="2" numFmtId="40" xfId="0" applyAlignment="1" applyBorder="1" applyFont="1" applyNumberFormat="1">
      <alignment horizontal="center"/>
    </xf>
    <xf borderId="4" fillId="0" fontId="2" numFmtId="164" xfId="0" applyBorder="1" applyFont="1" applyNumberFormat="1"/>
    <xf borderId="10" fillId="0" fontId="2" numFmtId="164" xfId="0" applyBorder="1" applyFont="1" applyNumberFormat="1"/>
    <xf borderId="4" fillId="0" fontId="2" numFmtId="164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shrinkToFit="0" wrapText="1"/>
    </xf>
    <xf borderId="4" fillId="3" fontId="8" numFmtId="0" xfId="0" applyBorder="1" applyFont="1"/>
    <xf borderId="4" fillId="0" fontId="1" numFmtId="164" xfId="0" applyAlignment="1" applyBorder="1" applyFont="1" applyNumberFormat="1">
      <alignment horizontal="center" shrinkToFit="0" wrapText="1"/>
    </xf>
    <xf borderId="4" fillId="0" fontId="1" numFmtId="164" xfId="0" applyAlignment="1" applyBorder="1" applyFont="1" applyNumberFormat="1">
      <alignment horizontal="center"/>
    </xf>
    <xf borderId="4" fillId="3" fontId="9" numFmtId="164" xfId="0" applyAlignment="1" applyBorder="1" applyFont="1" applyNumberFormat="1">
      <alignment horizontal="center" shrinkToFit="0" vertical="center" wrapText="1"/>
    </xf>
    <xf borderId="4" fillId="0" fontId="9" numFmtId="164" xfId="0" applyAlignment="1" applyBorder="1" applyFont="1" applyNumberFormat="1">
      <alignment horizontal="center" shrinkToFit="0" wrapText="1"/>
    </xf>
    <xf borderId="4" fillId="0" fontId="9" numFmtId="0" xfId="0" applyAlignment="1" applyBorder="1" applyFont="1">
      <alignment horizontal="center" shrinkToFit="0" wrapText="1"/>
    </xf>
    <xf borderId="8" fillId="0" fontId="9" numFmtId="0" xfId="0" applyAlignment="1" applyBorder="1" applyFont="1">
      <alignment horizontal="center" shrinkToFit="0" wrapText="1"/>
    </xf>
    <xf borderId="4" fillId="0" fontId="8" numFmtId="0" xfId="0" applyBorder="1" applyFont="1"/>
    <xf borderId="4" fillId="4" fontId="9" numFmtId="0" xfId="0" applyBorder="1" applyFill="1" applyFont="1"/>
    <xf borderId="4" fillId="0" fontId="9" numFmtId="0" xfId="0" applyBorder="1" applyFont="1"/>
    <xf borderId="4" fillId="3" fontId="9" numFmtId="0" xfId="0" applyBorder="1" applyFont="1"/>
    <xf borderId="4" fillId="0" fontId="9" numFmtId="164" xfId="0" applyBorder="1" applyFont="1" applyNumberFormat="1"/>
    <xf borderId="4" fillId="0" fontId="8" numFmtId="164" xfId="0" applyBorder="1" applyFont="1" applyNumberFormat="1"/>
    <xf borderId="4" fillId="0" fontId="9" numFmtId="40" xfId="0" applyBorder="1" applyFont="1" applyNumberFormat="1"/>
    <xf borderId="4" fillId="3" fontId="9" numFmtId="164" xfId="0" applyBorder="1" applyFont="1" applyNumberFormat="1"/>
    <xf borderId="4" fillId="0" fontId="2" numFmtId="4" xfId="0" applyBorder="1" applyFont="1" applyNumberFormat="1"/>
    <xf borderId="4" fillId="3" fontId="2" numFmtId="0" xfId="0" applyBorder="1" applyFont="1"/>
    <xf borderId="4" fillId="0" fontId="2" numFmtId="40" xfId="0" applyBorder="1" applyFont="1" applyNumberFormat="1"/>
    <xf borderId="4" fillId="3" fontId="2" numFmtId="164" xfId="0" applyBorder="1" applyFont="1" applyNumberFormat="1"/>
    <xf borderId="0" fillId="0" fontId="2" numFmtId="164" xfId="0" applyFont="1" applyNumberFormat="1"/>
    <xf borderId="4" fillId="0" fontId="10" numFmtId="0" xfId="0" applyAlignment="1" applyBorder="1" applyFont="1">
      <alignment horizontal="right"/>
    </xf>
    <xf borderId="4" fillId="0" fontId="10" numFmtId="4" xfId="0" applyBorder="1" applyFont="1" applyNumberFormat="1"/>
    <xf borderId="4" fillId="3" fontId="10" numFmtId="0" xfId="0" applyAlignment="1" applyBorder="1" applyFont="1">
      <alignment horizontal="right"/>
    </xf>
    <xf borderId="4" fillId="0" fontId="10" numFmtId="164" xfId="0" applyBorder="1" applyFont="1" applyNumberFormat="1"/>
    <xf borderId="4" fillId="0" fontId="10" numFmtId="40" xfId="0" applyBorder="1" applyFont="1" applyNumberFormat="1"/>
    <xf borderId="4" fillId="3" fontId="10" numFmtId="164" xfId="0" applyBorder="1" applyFont="1" applyNumberFormat="1"/>
    <xf borderId="4" fillId="5" fontId="9" numFmtId="0" xfId="0" applyBorder="1" applyFill="1" applyFont="1"/>
    <xf borderId="4" fillId="0" fontId="11" numFmtId="0" xfId="0" applyBorder="1" applyFont="1"/>
    <xf borderId="4" fillId="3" fontId="11" numFmtId="0" xfId="0" applyBorder="1" applyFont="1"/>
    <xf borderId="4" fillId="0" fontId="11" numFmtId="164" xfId="0" applyBorder="1" applyFont="1" applyNumberFormat="1"/>
    <xf borderId="4" fillId="0" fontId="11" numFmtId="40" xfId="0" applyBorder="1" applyFont="1" applyNumberFormat="1"/>
    <xf borderId="4" fillId="3" fontId="11" numFmtId="164" xfId="0" applyBorder="1" applyFont="1" applyNumberFormat="1"/>
    <xf borderId="4" fillId="0" fontId="3" numFmtId="0" xfId="0" applyBorder="1" applyFont="1"/>
    <xf borderId="4" fillId="0" fontId="2" numFmtId="39" xfId="0" applyBorder="1" applyFont="1" applyNumberFormat="1"/>
    <xf borderId="4" fillId="0" fontId="2" numFmtId="165" xfId="0" applyBorder="1" applyFont="1" applyNumberFormat="1"/>
    <xf borderId="4" fillId="0" fontId="12" numFmtId="0" xfId="0" applyAlignment="1" applyBorder="1" applyFont="1">
      <alignment horizontal="right"/>
    </xf>
    <xf borderId="4" fillId="0" fontId="12" numFmtId="164" xfId="0" applyBorder="1" applyFont="1" applyNumberFormat="1"/>
    <xf borderId="4" fillId="3" fontId="12" numFmtId="0" xfId="0" applyBorder="1" applyFont="1"/>
    <xf borderId="4" fillId="0" fontId="12" numFmtId="40" xfId="0" applyBorder="1" applyFont="1" applyNumberFormat="1"/>
    <xf borderId="4" fillId="3" fontId="12" numFmtId="164" xfId="0" applyBorder="1" applyFont="1" applyNumberFormat="1"/>
    <xf borderId="4" fillId="0" fontId="2" numFmtId="166" xfId="0" applyBorder="1" applyFont="1" applyNumberFormat="1"/>
    <xf borderId="4" fillId="0" fontId="3" numFmtId="164" xfId="0" applyBorder="1" applyFont="1" applyNumberFormat="1"/>
    <xf borderId="4" fillId="0" fontId="2" numFmtId="4" xfId="0" applyAlignment="1" applyBorder="1" applyFont="1" applyNumberFormat="1">
      <alignment horizontal="right"/>
    </xf>
    <xf borderId="4" fillId="0" fontId="13" numFmtId="0" xfId="0" applyAlignment="1" applyBorder="1" applyFont="1">
      <alignment horizontal="right"/>
    </xf>
    <xf borderId="4" fillId="0" fontId="13" numFmtId="166" xfId="0" applyBorder="1" applyFont="1" applyNumberFormat="1"/>
    <xf borderId="4" fillId="0" fontId="13" numFmtId="164" xfId="0" applyBorder="1" applyFont="1" applyNumberFormat="1"/>
    <xf borderId="4" fillId="0" fontId="13" numFmtId="40" xfId="0" applyBorder="1" applyFont="1" applyNumberFormat="1"/>
    <xf borderId="4" fillId="0" fontId="3" numFmtId="0" xfId="0" applyAlignment="1" applyBorder="1" applyFont="1">
      <alignment horizontal="right"/>
    </xf>
    <xf borderId="4" fillId="0" fontId="3" numFmtId="166" xfId="0" applyBorder="1" applyFont="1" applyNumberFormat="1"/>
    <xf borderId="4" fillId="3" fontId="14" numFmtId="166" xfId="0" applyBorder="1" applyFont="1" applyNumberFormat="1"/>
    <xf borderId="4" fillId="0" fontId="3" numFmtId="40" xfId="0" applyBorder="1" applyFont="1" applyNumberFormat="1"/>
    <xf borderId="4" fillId="0" fontId="14" numFmtId="164" xfId="0" applyBorder="1" applyFont="1" applyNumberFormat="1"/>
    <xf borderId="4" fillId="0" fontId="14" numFmtId="0" xfId="0" applyBorder="1" applyFont="1"/>
    <xf borderId="4" fillId="6" fontId="3" numFmtId="0" xfId="0" applyAlignment="1" applyBorder="1" applyFill="1" applyFont="1">
      <alignment horizontal="left"/>
    </xf>
    <xf borderId="4" fillId="0" fontId="2" numFmtId="167" xfId="0" applyBorder="1" applyFont="1" applyNumberFormat="1"/>
    <xf borderId="4" fillId="3" fontId="2" numFmtId="167" xfId="0" applyBorder="1" applyFont="1" applyNumberFormat="1"/>
    <xf borderId="4" fillId="7" fontId="3" numFmtId="0" xfId="0" applyBorder="1" applyFill="1" applyFont="1"/>
    <xf borderId="4" fillId="0" fontId="14" numFmtId="166" xfId="0" applyBorder="1" applyFont="1" applyNumberFormat="1"/>
    <xf borderId="4" fillId="3" fontId="14" numFmtId="0" xfId="0" applyBorder="1" applyFont="1"/>
    <xf borderId="4" fillId="7" fontId="3" numFmtId="165" xfId="0" applyBorder="1" applyFont="1" applyNumberFormat="1"/>
    <xf borderId="4" fillId="3" fontId="14" numFmtId="164" xfId="0" applyBorder="1" applyFont="1" applyNumberFormat="1"/>
    <xf borderId="4" fillId="0" fontId="2" numFmtId="14" xfId="0" applyBorder="1" applyFont="1" applyNumberFormat="1"/>
    <xf borderId="4" fillId="8" fontId="13" numFmtId="0" xfId="0" applyBorder="1" applyFill="1" applyFont="1"/>
    <xf borderId="4" fillId="0" fontId="3" numFmtId="14" xfId="0" applyBorder="1" applyFont="1" applyNumberFormat="1"/>
    <xf borderId="4" fillId="0" fontId="15" numFmtId="164" xfId="0" applyBorder="1" applyFont="1" applyNumberFormat="1"/>
    <xf borderId="0" fillId="0" fontId="16" numFmtId="0" xfId="0" applyAlignment="1" applyFont="1">
      <alignment horizontal="center"/>
    </xf>
    <xf borderId="0" fillId="0" fontId="2" numFmtId="0" xfId="0" applyAlignment="1" applyFont="1">
      <alignment horizontal="center"/>
    </xf>
    <xf borderId="11" fillId="4" fontId="9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0" fillId="0" fontId="18" numFmtId="164" xfId="0" applyAlignment="1" applyFont="1" applyNumberFormat="1">
      <alignment horizontal="center"/>
    </xf>
    <xf borderId="11" fillId="9" fontId="19" numFmtId="0" xfId="0" applyBorder="1" applyFill="1" applyFont="1"/>
    <xf borderId="0" fillId="0" fontId="2" numFmtId="14" xfId="0" applyAlignment="1" applyFont="1" applyNumberFormat="1">
      <alignment horizontal="center"/>
    </xf>
    <xf borderId="0" fillId="0" fontId="2" numFmtId="0" xfId="0" applyFont="1"/>
    <xf borderId="0" fillId="0" fontId="20" numFmtId="164" xfId="0" applyAlignment="1" applyFont="1" applyNumberFormat="1">
      <alignment horizontal="right" shrinkToFit="0" wrapText="1"/>
    </xf>
    <xf borderId="0" fillId="0" fontId="2" numFmtId="166" xfId="0" applyAlignment="1" applyFont="1" applyNumberFormat="1">
      <alignment horizontal="center"/>
    </xf>
    <xf borderId="0" fillId="0" fontId="2" numFmtId="166" xfId="0" applyFont="1" applyNumberFormat="1"/>
    <xf borderId="0" fillId="0" fontId="21" numFmtId="0" xfId="0" applyFont="1"/>
    <xf borderId="0" fillId="0" fontId="22" numFmtId="0" xfId="0" applyFont="1"/>
    <xf borderId="0" fillId="0" fontId="23" numFmtId="0" xfId="0" applyFont="1"/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2" numFmtId="167" xfId="0" applyFont="1" applyNumberFormat="1"/>
    <xf borderId="0" fillId="0" fontId="24" numFmtId="164" xfId="0" applyFont="1" applyNumberFormat="1"/>
    <xf borderId="0" fillId="0" fontId="2" numFmtId="40" xfId="0" applyFont="1" applyNumberFormat="1"/>
    <xf borderId="0" fillId="0" fontId="14" numFmtId="0" xfId="0" applyAlignment="1" applyFont="1">
      <alignment horizontal="left"/>
    </xf>
    <xf borderId="2" fillId="0" fontId="2" numFmtId="164" xfId="0" applyBorder="1" applyFont="1" applyNumberFormat="1"/>
    <xf borderId="0" fillId="0" fontId="14" numFmtId="0" xfId="0" applyAlignment="1" applyFont="1">
      <alignment horizontal="center"/>
    </xf>
    <xf borderId="11" fillId="7" fontId="14" numFmtId="164" xfId="0" applyBorder="1" applyFont="1" applyNumberFormat="1"/>
    <xf borderId="11" fillId="7" fontId="14" numFmtId="167" xfId="0" applyBorder="1" applyFont="1" applyNumberFormat="1"/>
    <xf borderId="0" fillId="0" fontId="14" numFmtId="164" xfId="0" applyFont="1" applyNumberFormat="1"/>
    <xf borderId="11" fillId="10" fontId="2" numFmtId="0" xfId="0" applyAlignment="1" applyBorder="1" applyFill="1" applyFont="1">
      <alignment horizontal="center"/>
    </xf>
    <xf borderId="11" fillId="10" fontId="2" numFmtId="166" xfId="0" applyBorder="1" applyFont="1" applyNumberFormat="1"/>
    <xf borderId="11" fillId="10" fontId="14" numFmtId="164" xfId="0" applyBorder="1" applyFont="1" applyNumberFormat="1"/>
    <xf borderId="11" fillId="10" fontId="2" numFmtId="166" xfId="0" applyAlignment="1" applyBorder="1" applyFont="1" applyNumberFormat="1">
      <alignment horizontal="center"/>
    </xf>
    <xf borderId="11" fillId="10" fontId="24" numFmtId="166" xfId="0" applyBorder="1" applyFont="1" applyNumberFormat="1"/>
    <xf borderId="11" fillId="10" fontId="2" numFmtId="0" xfId="0" applyBorder="1" applyFont="1"/>
    <xf borderId="11" fillId="5" fontId="9" numFmtId="0" xfId="0" applyAlignment="1" applyBorder="1" applyFont="1">
      <alignment horizontal="center"/>
    </xf>
    <xf borderId="0" fillId="0" fontId="25" numFmtId="0" xfId="0" applyFont="1"/>
    <xf borderId="0" fillId="0" fontId="26" numFmtId="164" xfId="0" applyAlignment="1" applyFont="1" applyNumberFormat="1">
      <alignment horizontal="center"/>
    </xf>
    <xf borderId="0" fillId="0" fontId="27" numFmtId="0" xfId="0" applyAlignment="1" applyFont="1">
      <alignment horizontal="center"/>
    </xf>
    <xf borderId="0" fillId="0" fontId="14" numFmtId="0" xfId="0" applyFont="1"/>
    <xf borderId="0" fillId="0" fontId="2" numFmtId="14" xfId="0" applyAlignment="1" applyFont="1" applyNumberFormat="1">
      <alignment horizontal="center" vertical="center"/>
    </xf>
    <xf borderId="12" fillId="7" fontId="14" numFmtId="164" xfId="0" applyBorder="1" applyFont="1" applyNumberFormat="1"/>
    <xf borderId="12" fillId="7" fontId="14" numFmtId="40" xfId="0" applyBorder="1" applyFont="1" applyNumberFormat="1"/>
    <xf borderId="11" fillId="8" fontId="9" numFmtId="0" xfId="0" applyAlignment="1" applyBorder="1" applyFont="1">
      <alignment horizontal="left"/>
    </xf>
    <xf borderId="11" fillId="8" fontId="2" numFmtId="0" xfId="0" applyBorder="1" applyFont="1"/>
    <xf borderId="0" fillId="0" fontId="2" numFmtId="14" xfId="0" applyFont="1" applyNumberFormat="1"/>
    <xf borderId="0" fillId="0" fontId="2" numFmtId="164" xfId="0" applyAlignment="1" applyFont="1" applyNumberFormat="1">
      <alignment horizontal="right"/>
    </xf>
    <xf borderId="0" fillId="0" fontId="2" numFmtId="2" xfId="0" applyFont="1" applyNumberFormat="1"/>
    <xf borderId="0" fillId="0" fontId="14" numFmtId="40" xfId="0" applyFont="1" applyNumberFormat="1"/>
    <xf borderId="5" fillId="0" fontId="1" numFmtId="0" xfId="0" applyAlignment="1" applyBorder="1" applyFont="1">
      <alignment horizontal="center"/>
    </xf>
    <xf borderId="8" fillId="0" fontId="2" numFmtId="164" xfId="0" applyBorder="1" applyFont="1" applyNumberFormat="1"/>
    <xf borderId="4" fillId="0" fontId="10" numFmtId="166" xfId="0" applyBorder="1" applyFont="1" applyNumberFormat="1"/>
    <xf borderId="4" fillId="0" fontId="2" numFmtId="164" xfId="0" applyAlignment="1" applyBorder="1" applyFont="1" applyNumberFormat="1">
      <alignment horizontal="right"/>
    </xf>
    <xf borderId="11" fillId="10" fontId="14" numFmtId="0" xfId="0" applyAlignment="1" applyBorder="1" applyFont="1">
      <alignment horizontal="center"/>
    </xf>
    <xf borderId="11" fillId="10" fontId="14" numFmtId="0" xfId="0" applyBorder="1" applyFont="1"/>
    <xf borderId="11" fillId="10" fontId="14" numFmtId="164" xfId="0" applyAlignment="1" applyBorder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16" xfId="0" applyAlignment="1" applyFont="1" applyNumberFormat="1">
      <alignment horizontal="center"/>
    </xf>
    <xf borderId="0" fillId="0" fontId="2" numFmtId="164" xfId="0" applyAlignment="1" applyFont="1" applyNumberFormat="1">
      <alignment horizontal="left"/>
    </xf>
    <xf borderId="4" fillId="0" fontId="3" numFmtId="165" xfId="0" applyBorder="1" applyFont="1" applyNumberFormat="1"/>
    <xf borderId="0" fillId="0" fontId="14" numFmtId="167" xfId="0" applyFont="1" applyNumberFormat="1"/>
    <xf borderId="0" fillId="0" fontId="24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4" numFmtId="4" xfId="0" applyFont="1" applyNumberFormat="1"/>
    <xf borderId="0" fillId="0" fontId="14" numFmtId="14" xfId="0" applyFont="1" applyNumberFormat="1"/>
    <xf borderId="0" fillId="0" fontId="2" numFmtId="4" xfId="0" applyFont="1" applyNumberFormat="1"/>
    <xf borderId="11" fillId="11" fontId="2" numFmtId="0" xfId="0" applyBorder="1" applyFill="1" applyFont="1"/>
    <xf borderId="11" fillId="12" fontId="2" numFmtId="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5.44"/>
    <col customWidth="1" min="2" max="2" width="13.78"/>
    <col customWidth="1" min="3" max="3" width="1.0"/>
    <col customWidth="1" min="4" max="4" width="12.33"/>
    <col customWidth="1" min="5" max="5" width="12.78"/>
    <col customWidth="1" min="6" max="6" width="11.78"/>
    <col customWidth="1" min="7" max="7" width="1.33"/>
    <col customWidth="1" min="8" max="11" width="11.78"/>
    <col customWidth="1" min="12" max="26" width="8.78"/>
  </cols>
  <sheetData>
    <row r="1" ht="18.75" customHeight="1">
      <c r="A1" s="1" t="s">
        <v>0</v>
      </c>
      <c r="B1" s="2"/>
      <c r="C1" s="2"/>
      <c r="D1" s="3" t="s">
        <v>1</v>
      </c>
      <c r="L1" s="4"/>
      <c r="M1" s="5" t="s">
        <v>2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1.5" customHeight="1">
      <c r="A2" s="7" t="s">
        <v>3</v>
      </c>
      <c r="B2" s="8"/>
      <c r="C2" s="9"/>
      <c r="D2" s="10">
        <v>2020.0</v>
      </c>
      <c r="E2" s="11"/>
      <c r="F2" s="12"/>
      <c r="G2" s="13"/>
      <c r="H2" s="14">
        <v>2019.0</v>
      </c>
      <c r="I2" s="14">
        <v>2018.0</v>
      </c>
      <c r="J2" s="14">
        <v>2017.0</v>
      </c>
      <c r="K2" s="14">
        <v>2016.0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5" t="s">
        <v>4</v>
      </c>
      <c r="B3" s="16"/>
      <c r="C3" s="17"/>
      <c r="D3" s="18"/>
      <c r="E3" s="18"/>
      <c r="F3" s="19"/>
      <c r="G3" s="13"/>
      <c r="H3" s="20">
        <v>22030.11</v>
      </c>
      <c r="I3" s="18">
        <v>43095.28</v>
      </c>
      <c r="J3" s="21">
        <v>11976.16</v>
      </c>
      <c r="K3" s="22">
        <v>4478.41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5" t="s">
        <v>5</v>
      </c>
      <c r="B4" s="16"/>
      <c r="C4" s="17"/>
      <c r="D4" s="18"/>
      <c r="E4" s="18"/>
      <c r="F4" s="19"/>
      <c r="G4" s="13"/>
      <c r="H4" s="20">
        <v>21088.67</v>
      </c>
      <c r="I4" s="18">
        <v>41434.39</v>
      </c>
      <c r="J4" s="21">
        <v>41413.58</v>
      </c>
      <c r="K4" s="18">
        <v>32419.14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7.5" customHeight="1">
      <c r="A5" s="7" t="s">
        <v>6</v>
      </c>
      <c r="B5" s="23" t="s">
        <v>7</v>
      </c>
      <c r="C5" s="24"/>
      <c r="D5" s="25" t="s">
        <v>8</v>
      </c>
      <c r="E5" s="26" t="s">
        <v>9</v>
      </c>
      <c r="F5" s="26" t="s">
        <v>10</v>
      </c>
      <c r="G5" s="27"/>
      <c r="H5" s="28"/>
      <c r="I5" s="29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6.5" customHeight="1">
      <c r="A6" s="32" t="s">
        <v>11</v>
      </c>
      <c r="B6" s="33"/>
      <c r="C6" s="34"/>
      <c r="D6" s="35"/>
      <c r="E6" s="36"/>
      <c r="F6" s="37"/>
      <c r="G6" s="38"/>
      <c r="H6" s="36"/>
      <c r="I6" s="35"/>
      <c r="J6" s="35"/>
      <c r="K6" s="3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5.75" customHeight="1">
      <c r="A7" s="6" t="s">
        <v>12</v>
      </c>
      <c r="B7" s="39">
        <v>38500.0</v>
      </c>
      <c r="C7" s="40"/>
      <c r="D7" s="20">
        <v>38000.0</v>
      </c>
      <c r="E7" s="20">
        <f>'Detail 2020'!H4</f>
        <v>37670</v>
      </c>
      <c r="F7" s="41">
        <f t="shared" ref="F7:F11" si="1">E7-D7</f>
        <v>-330</v>
      </c>
      <c r="G7" s="42"/>
      <c r="H7" s="20">
        <v>31710.0</v>
      </c>
      <c r="I7" s="43">
        <v>38725.0</v>
      </c>
      <c r="J7" s="20">
        <v>38500.0</v>
      </c>
      <c r="K7" s="20">
        <v>38150.0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6" t="s">
        <v>13</v>
      </c>
      <c r="B8" s="39">
        <v>14500.0</v>
      </c>
      <c r="C8" s="40"/>
      <c r="D8" s="20">
        <v>15000.0</v>
      </c>
      <c r="E8" s="20">
        <f>'Detail 2020'!H5</f>
        <v>15668.33</v>
      </c>
      <c r="F8" s="41">
        <f t="shared" si="1"/>
        <v>668.33</v>
      </c>
      <c r="G8" s="42"/>
      <c r="H8" s="20">
        <v>14948.73</v>
      </c>
      <c r="I8" s="20">
        <v>14695.11</v>
      </c>
      <c r="J8" s="20">
        <v>15035.0</v>
      </c>
      <c r="K8" s="20">
        <v>17333.0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6" t="s">
        <v>14</v>
      </c>
      <c r="B9" s="39">
        <v>1200.0</v>
      </c>
      <c r="C9" s="40"/>
      <c r="D9" s="20">
        <v>1200.0</v>
      </c>
      <c r="E9" s="20">
        <f>'Detail 2020'!H6</f>
        <v>345.49</v>
      </c>
      <c r="F9" s="41">
        <f t="shared" si="1"/>
        <v>-854.51</v>
      </c>
      <c r="G9" s="42"/>
      <c r="H9" s="20">
        <v>1387.8</v>
      </c>
      <c r="I9" s="20">
        <v>1666.71</v>
      </c>
      <c r="J9" s="20">
        <v>1096.67</v>
      </c>
      <c r="K9" s="20">
        <v>2253.38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6" t="s">
        <v>15</v>
      </c>
      <c r="B10" s="39">
        <v>500.0</v>
      </c>
      <c r="C10" s="40"/>
      <c r="D10" s="20">
        <v>500.0</v>
      </c>
      <c r="E10" s="20">
        <f>'Detail 2020'!H7</f>
        <v>675</v>
      </c>
      <c r="F10" s="41">
        <f t="shared" si="1"/>
        <v>175</v>
      </c>
      <c r="G10" s="42"/>
      <c r="H10" s="20">
        <v>375.0</v>
      </c>
      <c r="I10" s="20">
        <v>675.0</v>
      </c>
      <c r="J10" s="20">
        <v>450.0</v>
      </c>
      <c r="K10" s="20">
        <v>525.0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 t="s">
        <v>16</v>
      </c>
      <c r="B11" s="39">
        <v>260.0</v>
      </c>
      <c r="C11" s="40"/>
      <c r="D11" s="20">
        <v>200.0</v>
      </c>
      <c r="E11" s="20" t="str">
        <f>'Detail 2020'!H9</f>
        <v/>
      </c>
      <c r="F11" s="41">
        <f t="shared" si="1"/>
        <v>-200</v>
      </c>
      <c r="G11" s="42"/>
      <c r="H11" s="20">
        <v>0.0</v>
      </c>
      <c r="I11" s="20" t="str">
        <f>'Detail 2018'!K9</f>
        <v/>
      </c>
      <c r="J11" s="20">
        <v>200.0</v>
      </c>
      <c r="K11" s="20">
        <v>200.0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 t="s">
        <v>17</v>
      </c>
      <c r="B12" s="6"/>
      <c r="C12" s="40"/>
      <c r="D12" s="20"/>
      <c r="E12" s="20">
        <f>'Detail 2020'!H8</f>
        <v>10000</v>
      </c>
      <c r="F12" s="41"/>
      <c r="G12" s="42"/>
      <c r="H12" s="20">
        <v>1.0</v>
      </c>
      <c r="I12" s="20"/>
      <c r="J12" s="20"/>
      <c r="K12" s="2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 t="s">
        <v>18</v>
      </c>
      <c r="B13" s="6"/>
      <c r="C13" s="40"/>
      <c r="D13" s="20"/>
      <c r="E13" s="20">
        <f>'Detail 2020'!H10</f>
        <v>6336.13</v>
      </c>
      <c r="F13" s="41">
        <f>E13-D13</f>
        <v>6336.13</v>
      </c>
      <c r="G13" s="42"/>
      <c r="H13" s="20">
        <v>6769.29</v>
      </c>
      <c r="I13" s="20"/>
      <c r="J13" s="20"/>
      <c r="K13" s="2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8.0" customHeight="1">
      <c r="A14" s="44" t="s">
        <v>19</v>
      </c>
      <c r="B14" s="45">
        <f>SUM(B7:B13)</f>
        <v>54960</v>
      </c>
      <c r="C14" s="46"/>
      <c r="D14" s="47">
        <f t="shared" ref="D14:F14" si="2">SUM(D7:D13)</f>
        <v>54900</v>
      </c>
      <c r="E14" s="47">
        <f t="shared" si="2"/>
        <v>70694.95</v>
      </c>
      <c r="F14" s="48">
        <f t="shared" si="2"/>
        <v>5794.95</v>
      </c>
      <c r="G14" s="49"/>
      <c r="H14" s="47">
        <f t="shared" ref="H14:K14" si="3">SUM(H7:H13)</f>
        <v>55191.82</v>
      </c>
      <c r="I14" s="47">
        <f t="shared" si="3"/>
        <v>55761.82</v>
      </c>
      <c r="J14" s="47">
        <f t="shared" si="3"/>
        <v>55281.67</v>
      </c>
      <c r="K14" s="47">
        <f t="shared" si="3"/>
        <v>58461.38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50" t="s">
        <v>20</v>
      </c>
      <c r="B15" s="51"/>
      <c r="C15" s="52"/>
      <c r="D15" s="53"/>
      <c r="E15" s="20"/>
      <c r="F15" s="54"/>
      <c r="G15" s="55"/>
      <c r="H15" s="20"/>
      <c r="I15" s="20"/>
      <c r="J15" s="20"/>
      <c r="K15" s="2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56" t="s">
        <v>21</v>
      </c>
      <c r="B16" s="6"/>
      <c r="C16" s="40"/>
      <c r="D16" s="20"/>
      <c r="E16" s="20"/>
      <c r="F16" s="41"/>
      <c r="G16" s="42"/>
      <c r="H16" s="20"/>
      <c r="I16" s="20"/>
      <c r="J16" s="20"/>
      <c r="K16" s="2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 t="s">
        <v>22</v>
      </c>
      <c r="B17" s="39">
        <v>1500.0</v>
      </c>
      <c r="C17" s="40"/>
      <c r="D17" s="20"/>
      <c r="E17" s="20">
        <f>'Detail 2020'!H56</f>
        <v>1376</v>
      </c>
      <c r="F17" s="41"/>
      <c r="G17" s="42"/>
      <c r="H17" s="20">
        <v>706.62</v>
      </c>
      <c r="I17" s="20"/>
      <c r="J17" s="20"/>
      <c r="K17" s="2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 t="s">
        <v>23</v>
      </c>
      <c r="B18" s="39">
        <v>0.0</v>
      </c>
      <c r="C18" s="40"/>
      <c r="D18" s="20">
        <v>0.0</v>
      </c>
      <c r="E18" s="20"/>
      <c r="F18" s="41">
        <f t="shared" ref="F18:F29" si="4">E18-D18</f>
        <v>0</v>
      </c>
      <c r="G18" s="42"/>
      <c r="H18" s="20"/>
      <c r="I18" s="20" t="str">
        <f>'Detail 2018'!K43</f>
        <v/>
      </c>
      <c r="J18" s="20">
        <v>286.8</v>
      </c>
      <c r="K18" s="2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 t="s">
        <v>24</v>
      </c>
      <c r="B19" s="39">
        <v>170.0</v>
      </c>
      <c r="C19" s="40"/>
      <c r="D19" s="20">
        <v>170.0</v>
      </c>
      <c r="E19" s="20"/>
      <c r="F19" s="41">
        <f t="shared" si="4"/>
        <v>-170</v>
      </c>
      <c r="G19" s="42"/>
      <c r="H19" s="20"/>
      <c r="I19" s="20">
        <f>23.76+142.2</f>
        <v>165.96</v>
      </c>
      <c r="J19" s="20">
        <v>102.88</v>
      </c>
      <c r="K19" s="20">
        <f>41.59+124.8</f>
        <v>166.39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 t="s">
        <v>25</v>
      </c>
      <c r="B20" s="39">
        <v>4200.0</v>
      </c>
      <c r="C20" s="40"/>
      <c r="D20" s="20">
        <v>2600.0</v>
      </c>
      <c r="E20" s="20">
        <f>'Detail 2020'!H68</f>
        <v>4152</v>
      </c>
      <c r="F20" s="41">
        <f t="shared" si="4"/>
        <v>1552</v>
      </c>
      <c r="G20" s="42"/>
      <c r="H20" s="20">
        <v>2746.0</v>
      </c>
      <c r="I20" s="20">
        <f>1753+937</f>
        <v>2690</v>
      </c>
      <c r="J20" s="20">
        <f t="shared" ref="J20:K20" si="5">1703+845</f>
        <v>2548</v>
      </c>
      <c r="K20" s="20">
        <f t="shared" si="5"/>
        <v>2548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 t="s">
        <v>26</v>
      </c>
      <c r="B21" s="39">
        <v>350.0</v>
      </c>
      <c r="C21" s="40"/>
      <c r="D21" s="20">
        <v>450.0</v>
      </c>
      <c r="E21" s="20">
        <f>'Detail 2020'!H70</f>
        <v>330.87</v>
      </c>
      <c r="F21" s="41">
        <f t="shared" si="4"/>
        <v>-119.13</v>
      </c>
      <c r="G21" s="42"/>
      <c r="H21" s="20">
        <v>162.3</v>
      </c>
      <c r="I21" s="20">
        <f>39.2+54.76+46.58+78.12</f>
        <v>218.66</v>
      </c>
      <c r="J21" s="20">
        <f>288.98+86.09+48.36</f>
        <v>423.43</v>
      </c>
      <c r="K21" s="20">
        <f>288.74+112.8+83.08</f>
        <v>484.62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 t="s">
        <v>27</v>
      </c>
      <c r="B22" s="39">
        <v>100.0</v>
      </c>
      <c r="C22" s="40"/>
      <c r="D22" s="20">
        <v>100.0</v>
      </c>
      <c r="E22" s="20"/>
      <c r="F22" s="41">
        <f t="shared" si="4"/>
        <v>-100</v>
      </c>
      <c r="G22" s="42"/>
      <c r="H22" s="20">
        <v>39.0</v>
      </c>
      <c r="I22" s="20">
        <f>26+13</f>
        <v>39</v>
      </c>
      <c r="J22" s="20">
        <v>91.0</v>
      </c>
      <c r="K22" s="20">
        <v>66.0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 t="s">
        <v>28</v>
      </c>
      <c r="B23" s="39">
        <v>35.0</v>
      </c>
      <c r="C23" s="40"/>
      <c r="D23" s="20">
        <v>35.0</v>
      </c>
      <c r="E23" s="20"/>
      <c r="F23" s="41">
        <f t="shared" si="4"/>
        <v>-35</v>
      </c>
      <c r="G23" s="42"/>
      <c r="H23" s="20"/>
      <c r="I23" s="20">
        <v>0.0</v>
      </c>
      <c r="J23" s="20">
        <v>35.0</v>
      </c>
      <c r="K23" s="20">
        <v>35.0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 t="s">
        <v>29</v>
      </c>
      <c r="B24" s="39">
        <v>20.0</v>
      </c>
      <c r="C24" s="40"/>
      <c r="D24" s="20">
        <v>10.0</v>
      </c>
      <c r="E24" s="20">
        <f>'Detail 2020'!H76</f>
        <v>60</v>
      </c>
      <c r="F24" s="41">
        <f t="shared" si="4"/>
        <v>50</v>
      </c>
      <c r="G24" s="42"/>
      <c r="H24" s="20"/>
      <c r="I24" s="20">
        <v>20.0</v>
      </c>
      <c r="J24" s="20">
        <v>10.0</v>
      </c>
      <c r="K24" s="20">
        <v>10.0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 t="s">
        <v>30</v>
      </c>
      <c r="B25" s="39">
        <v>50.0</v>
      </c>
      <c r="C25" s="40"/>
      <c r="D25" s="20"/>
      <c r="E25" s="20">
        <f>'Detail 2020'!H78</f>
        <v>50.6</v>
      </c>
      <c r="F25" s="41">
        <f t="shared" si="4"/>
        <v>50.6</v>
      </c>
      <c r="G25" s="42"/>
      <c r="H25" s="20">
        <v>544.34</v>
      </c>
      <c r="I25" s="20"/>
      <c r="J25" s="20"/>
      <c r="K25" s="2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 t="s">
        <v>31</v>
      </c>
      <c r="B26" s="39">
        <v>2160.0</v>
      </c>
      <c r="C26" s="40"/>
      <c r="D26" s="20">
        <v>2160.0</v>
      </c>
      <c r="E26" s="20">
        <f>'Detail 2020'!H80</f>
        <v>2160</v>
      </c>
      <c r="F26" s="41">
        <f t="shared" si="4"/>
        <v>0</v>
      </c>
      <c r="G26" s="42"/>
      <c r="H26" s="20">
        <v>2160.0</v>
      </c>
      <c r="I26" s="20">
        <v>2160.0</v>
      </c>
      <c r="J26" s="20">
        <v>2260.0</v>
      </c>
      <c r="K26" s="20">
        <v>2160.0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 t="s">
        <v>32</v>
      </c>
      <c r="B27" s="39">
        <v>40.0</v>
      </c>
      <c r="C27" s="40"/>
      <c r="D27" s="20">
        <v>34.0</v>
      </c>
      <c r="E27" s="20">
        <f>'Detail 2020'!H81</f>
        <v>39.56</v>
      </c>
      <c r="F27" s="41">
        <f t="shared" si="4"/>
        <v>5.56</v>
      </c>
      <c r="G27" s="42"/>
      <c r="H27" s="20">
        <v>39.06</v>
      </c>
      <c r="I27" s="20">
        <f>34.74</f>
        <v>34.74</v>
      </c>
      <c r="J27" s="20">
        <v>33.46</v>
      </c>
      <c r="K27" s="20">
        <v>34.66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 t="s">
        <v>33</v>
      </c>
      <c r="B28" s="39">
        <v>65.0</v>
      </c>
      <c r="C28" s="40"/>
      <c r="D28" s="20">
        <v>56.0</v>
      </c>
      <c r="E28" s="20">
        <f>'Detail 2020'!H72</f>
        <v>64</v>
      </c>
      <c r="F28" s="41">
        <f t="shared" si="4"/>
        <v>8</v>
      </c>
      <c r="G28" s="42"/>
      <c r="H28" s="20">
        <v>242.5</v>
      </c>
      <c r="I28" s="20">
        <v>56.0</v>
      </c>
      <c r="J28" s="20">
        <v>56.0</v>
      </c>
      <c r="K28" s="20">
        <v>54.0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 t="s">
        <v>34</v>
      </c>
      <c r="B29" s="39">
        <v>600.0</v>
      </c>
      <c r="C29" s="40"/>
      <c r="D29" s="20">
        <v>370.0</v>
      </c>
      <c r="E29" s="20">
        <f>'Detail 2020'!H83</f>
        <v>589.11</v>
      </c>
      <c r="F29" s="41">
        <f t="shared" si="4"/>
        <v>219.11</v>
      </c>
      <c r="G29" s="42"/>
      <c r="H29" s="20">
        <v>379.51</v>
      </c>
      <c r="I29" s="20">
        <f>19.92+24.05+34.07+2.85+22.03+22.75+45.99+44.44+44.81+45.4+25.35+26.3</f>
        <v>357.96</v>
      </c>
      <c r="J29" s="20">
        <v>363.32</v>
      </c>
      <c r="K29" s="20">
        <v>391.89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 t="s">
        <v>35</v>
      </c>
      <c r="B30" s="57">
        <v>615.0</v>
      </c>
      <c r="C30" s="40"/>
      <c r="D30" s="20"/>
      <c r="E30" s="20">
        <f>'Detail 2020'!H84</f>
        <v>613.9</v>
      </c>
      <c r="F30" s="41"/>
      <c r="G30" s="42"/>
      <c r="H30" s="20"/>
      <c r="I30" s="20"/>
      <c r="J30" s="20"/>
      <c r="K30" s="2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 t="s">
        <v>36</v>
      </c>
      <c r="B31" s="58"/>
      <c r="C31" s="40"/>
      <c r="D31" s="20">
        <v>0.0</v>
      </c>
      <c r="E31" s="20">
        <f>'Detail 2020'!H85</f>
        <v>10.41</v>
      </c>
      <c r="F31" s="41">
        <f>E31-D31</f>
        <v>10.41</v>
      </c>
      <c r="G31" s="42"/>
      <c r="H31" s="20"/>
      <c r="I31" s="20">
        <v>8.0</v>
      </c>
      <c r="J31" s="20"/>
      <c r="K31" s="2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9" t="s">
        <v>37</v>
      </c>
      <c r="B32" s="60">
        <f>SUM(B17:B31)</f>
        <v>9905</v>
      </c>
      <c r="C32" s="61"/>
      <c r="D32" s="60">
        <f t="shared" ref="D32:F32" si="6">SUM(D17:D31)</f>
        <v>5985</v>
      </c>
      <c r="E32" s="60">
        <f t="shared" si="6"/>
        <v>9446.45</v>
      </c>
      <c r="F32" s="62">
        <f t="shared" si="6"/>
        <v>1471.55</v>
      </c>
      <c r="G32" s="63"/>
      <c r="H32" s="60">
        <f t="shared" ref="H32:K32" si="7">SUM(H17:H31)</f>
        <v>7019.33</v>
      </c>
      <c r="I32" s="60">
        <f t="shared" si="7"/>
        <v>5750.32</v>
      </c>
      <c r="J32" s="60">
        <f t="shared" si="7"/>
        <v>6209.89</v>
      </c>
      <c r="K32" s="60">
        <f t="shared" si="7"/>
        <v>5950.56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5.75" customHeight="1">
      <c r="A33" s="56" t="s">
        <v>38</v>
      </c>
      <c r="B33" s="64"/>
      <c r="C33" s="40"/>
      <c r="D33" s="20"/>
      <c r="E33" s="20"/>
      <c r="F33" s="41"/>
      <c r="G33" s="42"/>
      <c r="H33" s="20"/>
      <c r="I33" s="20"/>
      <c r="J33" s="20"/>
      <c r="K33" s="2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 t="s">
        <v>39</v>
      </c>
      <c r="B34" s="39">
        <v>350.0</v>
      </c>
      <c r="C34" s="40"/>
      <c r="D34" s="20">
        <v>350.0</v>
      </c>
      <c r="E34" s="20"/>
      <c r="F34" s="41">
        <f t="shared" ref="F34:F35" si="8">E34-D34</f>
        <v>-350</v>
      </c>
      <c r="G34" s="42"/>
      <c r="H34" s="20"/>
      <c r="I34" s="20">
        <v>350.0</v>
      </c>
      <c r="J34" s="20">
        <v>350.0</v>
      </c>
      <c r="K34" s="20">
        <v>350.0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 t="s">
        <v>40</v>
      </c>
      <c r="B35" s="39">
        <v>2000.0</v>
      </c>
      <c r="C35" s="40"/>
      <c r="D35" s="20">
        <v>1500.0</v>
      </c>
      <c r="E35" s="20"/>
      <c r="F35" s="41">
        <f t="shared" si="8"/>
        <v>-1500</v>
      </c>
      <c r="G35" s="42"/>
      <c r="H35" s="20"/>
      <c r="I35" s="20">
        <f>171.27+527.87</f>
        <v>699.14</v>
      </c>
      <c r="J35" s="20">
        <v>1988.05</v>
      </c>
      <c r="K35" s="2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9" t="s">
        <v>41</v>
      </c>
      <c r="B36" s="60">
        <f>SUM(B34:B35)</f>
        <v>2350</v>
      </c>
      <c r="C36" s="61"/>
      <c r="D36" s="60">
        <f t="shared" ref="D36:F36" si="9">SUM(D34:D35)</f>
        <v>1850</v>
      </c>
      <c r="E36" s="60">
        <f t="shared" si="9"/>
        <v>0</v>
      </c>
      <c r="F36" s="62">
        <f t="shared" si="9"/>
        <v>-1850</v>
      </c>
      <c r="G36" s="63"/>
      <c r="H36" s="65"/>
      <c r="I36" s="60">
        <f t="shared" ref="I36:K36" si="10">SUM(I34:I35)</f>
        <v>1049.14</v>
      </c>
      <c r="J36" s="60">
        <f t="shared" si="10"/>
        <v>2338.05</v>
      </c>
      <c r="K36" s="60">
        <f t="shared" si="10"/>
        <v>350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5.75" customHeight="1">
      <c r="A37" s="56" t="s">
        <v>42</v>
      </c>
      <c r="B37" s="64"/>
      <c r="C37" s="40"/>
      <c r="D37" s="20"/>
      <c r="E37" s="20"/>
      <c r="F37" s="41"/>
      <c r="G37" s="42"/>
      <c r="H37" s="20"/>
      <c r="I37" s="20"/>
      <c r="J37" s="20"/>
      <c r="K37" s="2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 t="s">
        <v>43</v>
      </c>
      <c r="B38" s="39">
        <v>0.0</v>
      </c>
      <c r="C38" s="40"/>
      <c r="D38" s="20">
        <v>1500.0</v>
      </c>
      <c r="E38" s="20"/>
      <c r="F38" s="41">
        <f t="shared" ref="F38:F47" si="11">E38-D38</f>
        <v>-1500</v>
      </c>
      <c r="G38" s="42"/>
      <c r="H38" s="20"/>
      <c r="I38" s="20">
        <v>1458.5</v>
      </c>
      <c r="J38" s="20"/>
      <c r="K38" s="2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 t="s">
        <v>44</v>
      </c>
      <c r="B39" s="66">
        <v>5000.0</v>
      </c>
      <c r="C39" s="40"/>
      <c r="D39" s="20">
        <v>4000.0</v>
      </c>
      <c r="E39" s="20" t="str">
        <f>'Detail 2020'!H61</f>
        <v/>
      </c>
      <c r="F39" s="41">
        <f t="shared" si="11"/>
        <v>-4000</v>
      </c>
      <c r="G39" s="42"/>
      <c r="H39" s="20">
        <v>9455.73</v>
      </c>
      <c r="I39" s="20" t="str">
        <f>'Detail 2018'!K46</f>
        <v/>
      </c>
      <c r="J39" s="20">
        <v>4343.3</v>
      </c>
      <c r="K39" s="2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 t="s">
        <v>45</v>
      </c>
      <c r="B40" s="39">
        <v>15000.0</v>
      </c>
      <c r="C40" s="40"/>
      <c r="D40" s="20">
        <v>500.0</v>
      </c>
      <c r="E40" s="20">
        <f>'Detail 2020'!H62</f>
        <v>16092.25</v>
      </c>
      <c r="F40" s="41">
        <f t="shared" si="11"/>
        <v>15592.25</v>
      </c>
      <c r="G40" s="42"/>
      <c r="H40" s="20">
        <v>9568.68</v>
      </c>
      <c r="I40" s="20">
        <f>565+280.68</f>
        <v>845.68</v>
      </c>
      <c r="J40" s="20">
        <v>475.36</v>
      </c>
      <c r="K40" s="20">
        <v>473.4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 t="s">
        <v>46</v>
      </c>
      <c r="B41" s="39">
        <v>20000.0</v>
      </c>
      <c r="C41" s="40"/>
      <c r="D41" s="20"/>
      <c r="E41" s="20">
        <f>'Detail 2020'!H64</f>
        <v>18124.41</v>
      </c>
      <c r="F41" s="41">
        <f t="shared" si="11"/>
        <v>18124.41</v>
      </c>
      <c r="G41" s="42"/>
      <c r="H41" s="20"/>
      <c r="I41" s="20"/>
      <c r="J41" s="20"/>
      <c r="K41" s="2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 t="s">
        <v>47</v>
      </c>
      <c r="B42" s="39">
        <v>8000.0</v>
      </c>
      <c r="C42" s="40"/>
      <c r="D42" s="20"/>
      <c r="E42" s="20">
        <f>'Detail 2020'!H63</f>
        <v>7903.42</v>
      </c>
      <c r="F42" s="41">
        <f t="shared" si="11"/>
        <v>7903.42</v>
      </c>
      <c r="G42" s="42"/>
      <c r="H42" s="20">
        <v>30328.92</v>
      </c>
      <c r="I42" s="20"/>
      <c r="J42" s="20">
        <v>986.21</v>
      </c>
      <c r="K42" s="2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 t="s">
        <v>48</v>
      </c>
      <c r="B43" s="39">
        <v>6000.0</v>
      </c>
      <c r="C43" s="40"/>
      <c r="D43" s="20"/>
      <c r="E43" s="20">
        <f>'Detail 2020'!H66</f>
        <v>5650.58</v>
      </c>
      <c r="F43" s="41">
        <f t="shared" si="11"/>
        <v>5650.58</v>
      </c>
      <c r="G43" s="42"/>
      <c r="H43" s="20">
        <v>1494.41</v>
      </c>
      <c r="I43" s="20" t="str">
        <f>'Detail 2018'!K48</f>
        <v/>
      </c>
      <c r="J43" s="20">
        <v>725.4</v>
      </c>
      <c r="K43" s="20">
        <v>709.15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 t="s">
        <v>49</v>
      </c>
      <c r="B44" s="39"/>
      <c r="C44" s="40"/>
      <c r="D44" s="20"/>
      <c r="E44" s="20" t="str">
        <f>'Detail 2020'!H67</f>
        <v/>
      </c>
      <c r="F44" s="41">
        <f t="shared" si="11"/>
        <v>0</v>
      </c>
      <c r="G44" s="42"/>
      <c r="H44" s="20">
        <v>4625.0</v>
      </c>
      <c r="I44" s="20"/>
      <c r="J44" s="20"/>
      <c r="K44" s="2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 t="s">
        <v>50</v>
      </c>
      <c r="B45" s="39">
        <v>3000.0</v>
      </c>
      <c r="C45" s="40"/>
      <c r="D45" s="20">
        <v>25000.0</v>
      </c>
      <c r="E45" s="20">
        <f>'Detail 2020'!H73</f>
        <v>2882.54</v>
      </c>
      <c r="F45" s="41">
        <f t="shared" si="11"/>
        <v>-22117.46</v>
      </c>
      <c r="G45" s="42"/>
      <c r="H45" s="20">
        <v>4681.1</v>
      </c>
      <c r="I45" s="20">
        <f>10592.5+10091.56</f>
        <v>20684.06</v>
      </c>
      <c r="J45" s="20">
        <v>10235.0</v>
      </c>
      <c r="K45" s="20">
        <f>-3035.99+26001.69</f>
        <v>22965.7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 t="s">
        <v>51</v>
      </c>
      <c r="B46" s="39">
        <v>6000.0</v>
      </c>
      <c r="C46" s="40"/>
      <c r="D46" s="20"/>
      <c r="E46" s="20">
        <f>'Detail 2020'!H74</f>
        <v>5784.35</v>
      </c>
      <c r="F46" s="41">
        <f t="shared" si="11"/>
        <v>5784.35</v>
      </c>
      <c r="G46" s="42"/>
      <c r="H46" s="20">
        <v>4993.69</v>
      </c>
      <c r="I46" s="20"/>
      <c r="J46" s="20"/>
      <c r="K46" s="2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 t="s">
        <v>52</v>
      </c>
      <c r="B47" s="39">
        <v>12000.0</v>
      </c>
      <c r="C47" s="40"/>
      <c r="D47" s="20">
        <v>7000.0</v>
      </c>
      <c r="E47" s="20">
        <f>'Detail 2020'!H79</f>
        <v>12946.53</v>
      </c>
      <c r="F47" s="41">
        <f t="shared" si="11"/>
        <v>5946.53</v>
      </c>
      <c r="G47" s="42"/>
      <c r="H47" s="20">
        <v>4090.13</v>
      </c>
      <c r="I47" s="20">
        <f>950+425+400</f>
        <v>1775</v>
      </c>
      <c r="J47" s="20">
        <v>9008.13</v>
      </c>
      <c r="K47" s="20">
        <v>5525.0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9" t="s">
        <v>53</v>
      </c>
      <c r="B48" s="60">
        <f>SUM(B38:B47)</f>
        <v>75000</v>
      </c>
      <c r="C48" s="61"/>
      <c r="D48" s="60">
        <f t="shared" ref="D48:F48" si="12">SUM(D38:D47)</f>
        <v>38000</v>
      </c>
      <c r="E48" s="60">
        <f t="shared" si="12"/>
        <v>69384.08</v>
      </c>
      <c r="F48" s="62">
        <f t="shared" si="12"/>
        <v>31384.08</v>
      </c>
      <c r="G48" s="63"/>
      <c r="H48" s="60">
        <f t="shared" ref="H48:K48" si="13">SUM(H38:H47)</f>
        <v>69237.66</v>
      </c>
      <c r="I48" s="60">
        <f t="shared" si="13"/>
        <v>24763.24</v>
      </c>
      <c r="J48" s="60">
        <f t="shared" si="13"/>
        <v>25773.4</v>
      </c>
      <c r="K48" s="60">
        <f t="shared" si="13"/>
        <v>29673.25</v>
      </c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5.75" customHeight="1">
      <c r="A49" s="6"/>
      <c r="B49" s="58"/>
      <c r="C49" s="40"/>
      <c r="D49" s="20"/>
      <c r="E49" s="20"/>
      <c r="F49" s="41"/>
      <c r="G49" s="42"/>
      <c r="H49" s="20"/>
      <c r="I49" s="20"/>
      <c r="J49" s="20"/>
      <c r="K49" s="20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7" t="s">
        <v>54</v>
      </c>
      <c r="B50" s="68">
        <f>SUM(B31:B45)</f>
        <v>71605</v>
      </c>
      <c r="C50" s="46"/>
      <c r="D50" s="69">
        <f t="shared" ref="D50:F50" si="14">D32+D36+D48</f>
        <v>45835</v>
      </c>
      <c r="E50" s="69">
        <f t="shared" si="14"/>
        <v>78830.53</v>
      </c>
      <c r="F50" s="70">
        <f t="shared" si="14"/>
        <v>31005.63</v>
      </c>
      <c r="G50" s="49"/>
      <c r="H50" s="47">
        <f t="shared" ref="H50:K50" si="15">H32+H36+H48</f>
        <v>76256.99</v>
      </c>
      <c r="I50" s="47">
        <f t="shared" si="15"/>
        <v>31562.7</v>
      </c>
      <c r="J50" s="47">
        <f t="shared" si="15"/>
        <v>34321.34</v>
      </c>
      <c r="K50" s="47">
        <f t="shared" si="15"/>
        <v>35973.81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7" t="s">
        <v>55</v>
      </c>
      <c r="B51" s="69">
        <v>0.0</v>
      </c>
      <c r="C51" s="49" t="s">
        <v>56</v>
      </c>
      <c r="D51" s="69"/>
      <c r="E51" s="69"/>
      <c r="F51" s="70"/>
      <c r="G51" s="49"/>
      <c r="H51" s="20"/>
      <c r="I51" s="47"/>
      <c r="J51" s="47"/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71" t="s">
        <v>57</v>
      </c>
      <c r="B52" s="72">
        <f>B14-B50+B51</f>
        <v>-16645</v>
      </c>
      <c r="C52" s="73" t="s">
        <v>56</v>
      </c>
      <c r="D52" s="65">
        <f t="shared" ref="D52:F52" si="16">D14-D50+D51</f>
        <v>9065</v>
      </c>
      <c r="E52" s="65">
        <f t="shared" si="16"/>
        <v>-8135.58</v>
      </c>
      <c r="F52" s="74">
        <f t="shared" si="16"/>
        <v>-25210.68</v>
      </c>
      <c r="G52" s="49"/>
      <c r="H52" s="75">
        <f t="shared" ref="H52:K52" si="17">H14-H50+H51</f>
        <v>-21065.17</v>
      </c>
      <c r="I52" s="75">
        <f t="shared" si="17"/>
        <v>24199.12</v>
      </c>
      <c r="J52" s="75">
        <f t="shared" si="17"/>
        <v>20960.33</v>
      </c>
      <c r="K52" s="75">
        <f t="shared" si="17"/>
        <v>22487.57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5.75" customHeight="1">
      <c r="A53" s="77" t="s">
        <v>5</v>
      </c>
      <c r="B53" s="6"/>
      <c r="C53" s="40"/>
      <c r="D53" s="20"/>
      <c r="E53" s="20"/>
      <c r="F53" s="41"/>
      <c r="G53" s="42"/>
      <c r="H53" s="20"/>
      <c r="I53" s="20"/>
      <c r="J53" s="20"/>
      <c r="K53" s="2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8" t="s">
        <v>58</v>
      </c>
      <c r="B54" s="6"/>
      <c r="C54" s="40"/>
      <c r="D54" s="20"/>
      <c r="E54" s="20">
        <v>21088.67</v>
      </c>
      <c r="F54" s="41"/>
      <c r="G54" s="42"/>
      <c r="H54" s="20"/>
      <c r="I54" s="20"/>
      <c r="J54" s="20"/>
      <c r="K54" s="2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 t="s">
        <v>59</v>
      </c>
      <c r="B55" s="78"/>
      <c r="C55" s="79" t="s">
        <v>56</v>
      </c>
      <c r="D55" s="20"/>
      <c r="E55" s="20">
        <v>0.0</v>
      </c>
      <c r="F55" s="41"/>
      <c r="G55" s="42">
        <f>-G51</f>
        <v>0</v>
      </c>
      <c r="H55" s="20"/>
      <c r="I55" s="20"/>
      <c r="J55" s="20"/>
      <c r="K55" s="2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 t="s">
        <v>60</v>
      </c>
      <c r="B56" s="6"/>
      <c r="C56" s="40"/>
      <c r="D56" s="20"/>
      <c r="E56" s="20">
        <f>-'Detail 2020'!C174</f>
        <v>-10000</v>
      </c>
      <c r="F56" s="41"/>
      <c r="G56" s="42"/>
      <c r="H56" s="20"/>
      <c r="I56" s="20"/>
      <c r="J56" s="20"/>
      <c r="K56" s="2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 t="s">
        <v>61</v>
      </c>
      <c r="B57" s="6"/>
      <c r="C57" s="40"/>
      <c r="D57" s="20"/>
      <c r="E57" s="20">
        <v>27.19</v>
      </c>
      <c r="F57" s="41"/>
      <c r="G57" s="42"/>
      <c r="H57" s="20"/>
      <c r="I57" s="20"/>
      <c r="J57" s="20"/>
      <c r="K57" s="2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80" t="s">
        <v>62</v>
      </c>
      <c r="B58" s="81"/>
      <c r="C58" s="82"/>
      <c r="D58" s="65"/>
      <c r="E58" s="83">
        <f>SUM(E54:E57)</f>
        <v>11115.86</v>
      </c>
      <c r="F58" s="74"/>
      <c r="G58" s="84"/>
      <c r="H58" s="75"/>
      <c r="I58" s="75"/>
      <c r="J58" s="75"/>
      <c r="K58" s="75"/>
      <c r="L58" s="76"/>
      <c r="M58" s="5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ht="15.75" customHeight="1">
      <c r="A59" s="6"/>
      <c r="B59" s="6"/>
      <c r="C59" s="82"/>
      <c r="D59" s="20"/>
      <c r="E59" s="85"/>
      <c r="F59" s="41"/>
      <c r="G59" s="42"/>
      <c r="H59" s="20"/>
      <c r="I59" s="20"/>
      <c r="J59" s="20"/>
      <c r="K59" s="20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86" t="s">
        <v>4</v>
      </c>
      <c r="B60" s="33"/>
      <c r="C60" s="82"/>
      <c r="D60" s="69"/>
      <c r="E60" s="20"/>
      <c r="F60" s="70"/>
      <c r="G60" s="38"/>
      <c r="H60" s="20"/>
      <c r="I60" s="20"/>
      <c r="J60" s="20"/>
      <c r="K60" s="3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 t="s">
        <v>63</v>
      </c>
      <c r="B61" s="6"/>
      <c r="C61" s="82"/>
      <c r="D61" s="20"/>
      <c r="E61" s="20">
        <v>22030.11</v>
      </c>
      <c r="F61" s="41"/>
      <c r="G61" s="42"/>
      <c r="H61" s="20"/>
      <c r="I61" s="20"/>
      <c r="J61" s="20"/>
      <c r="K61" s="2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 t="s">
        <v>64</v>
      </c>
      <c r="B62" s="6"/>
      <c r="C62" s="82"/>
      <c r="D62" s="20"/>
      <c r="E62" s="20">
        <f>E14</f>
        <v>70694.95</v>
      </c>
      <c r="F62" s="41"/>
      <c r="G62" s="42"/>
      <c r="H62" s="20"/>
      <c r="I62" s="20"/>
      <c r="J62" s="20"/>
      <c r="K62" s="2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 t="s">
        <v>65</v>
      </c>
      <c r="B63" s="6"/>
      <c r="C63" s="82"/>
      <c r="D63" s="20"/>
      <c r="E63" s="20">
        <f>E50</f>
        <v>78830.53</v>
      </c>
      <c r="F63" s="41"/>
      <c r="G63" s="42"/>
      <c r="H63" s="20"/>
      <c r="I63" s="20"/>
      <c r="J63" s="20"/>
      <c r="K63" s="20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87" t="s">
        <v>66</v>
      </c>
      <c r="B64" s="76"/>
      <c r="C64" s="82"/>
      <c r="D64" s="20"/>
      <c r="E64" s="65">
        <f>E61+E62-E63</f>
        <v>13894.53</v>
      </c>
      <c r="F64" s="41"/>
      <c r="G64" s="42"/>
      <c r="H64" s="75">
        <f t="shared" ref="H64:J64" si="18">H61+H62+H63</f>
        <v>0</v>
      </c>
      <c r="I64" s="75">
        <f t="shared" si="18"/>
        <v>0</v>
      </c>
      <c r="J64" s="75">
        <f t="shared" si="18"/>
        <v>0</v>
      </c>
      <c r="K64" s="75">
        <f>SUM(K61:K63)</f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6" t="s">
        <v>67</v>
      </c>
      <c r="B65" s="76"/>
      <c r="C65" s="82"/>
      <c r="D65" s="65"/>
      <c r="E65" s="88"/>
      <c r="F65" s="41"/>
      <c r="G65" s="42"/>
      <c r="H65" s="20"/>
      <c r="I65" s="20"/>
      <c r="J65" s="20"/>
      <c r="K65" s="20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6" t="s">
        <v>68</v>
      </c>
      <c r="B66" s="6"/>
      <c r="C66" s="82"/>
      <c r="D66" s="20" t="s">
        <v>56</v>
      </c>
      <c r="E66" s="20">
        <f>E64</f>
        <v>13894.53</v>
      </c>
      <c r="F66" s="41"/>
      <c r="G66" s="42"/>
      <c r="H66" s="75"/>
      <c r="I66" s="75"/>
      <c r="J66" s="75"/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 t="s">
        <v>69</v>
      </c>
      <c r="B67" s="6"/>
      <c r="C67" s="82"/>
      <c r="D67" s="20"/>
      <c r="E67" s="20"/>
      <c r="F67" s="41"/>
      <c r="G67" s="42"/>
      <c r="H67" s="75"/>
      <c r="I67" s="75"/>
      <c r="J67" s="75"/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 t="s">
        <v>70</v>
      </c>
      <c r="B68" s="6"/>
      <c r="C68" s="82"/>
      <c r="D68" s="20"/>
      <c r="E68" s="20"/>
      <c r="F68" s="41"/>
      <c r="G68" s="42"/>
      <c r="H68" s="75"/>
      <c r="I68" s="75"/>
      <c r="J68" s="75"/>
      <c r="K68" s="7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 t="s">
        <v>71</v>
      </c>
      <c r="B69" s="6"/>
      <c r="C69" s="82"/>
      <c r="D69" s="20"/>
      <c r="E69" s="20"/>
      <c r="F69" s="41"/>
      <c r="G69" s="42"/>
      <c r="H69" s="75"/>
      <c r="I69" s="75"/>
      <c r="J69" s="75"/>
      <c r="K69" s="7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80" t="s">
        <v>72</v>
      </c>
      <c r="B70" s="6"/>
      <c r="C70" s="82"/>
      <c r="D70" s="20"/>
      <c r="E70" s="83">
        <f>SUM(E66:E69)</f>
        <v>13894.53</v>
      </c>
      <c r="F70" s="41"/>
      <c r="G70" s="42"/>
      <c r="H70" s="20"/>
      <c r="I70" s="20"/>
      <c r="J70" s="20"/>
      <c r="K70" s="2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20"/>
      <c r="E71" s="20"/>
      <c r="F71" s="41"/>
      <c r="G71" s="20"/>
      <c r="H71" s="20"/>
      <c r="I71" s="20"/>
      <c r="J71" s="20"/>
      <c r="K71" s="2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20"/>
      <c r="E72" s="20"/>
      <c r="F72" s="41"/>
      <c r="G72" s="20"/>
      <c r="H72" s="20"/>
      <c r="I72" s="20"/>
      <c r="J72" s="20"/>
      <c r="K72" s="2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20"/>
      <c r="E73" s="20"/>
      <c r="F73" s="41"/>
      <c r="G73" s="20"/>
      <c r="H73" s="20"/>
      <c r="I73" s="20"/>
      <c r="J73" s="20"/>
      <c r="K73" s="2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20"/>
      <c r="E74" s="20"/>
      <c r="F74" s="41"/>
      <c r="G74" s="20"/>
      <c r="H74" s="20"/>
      <c r="I74" s="20"/>
      <c r="J74" s="20"/>
      <c r="K74" s="2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20"/>
      <c r="E75" s="20"/>
      <c r="F75" s="41"/>
      <c r="G75" s="20"/>
      <c r="H75" s="20"/>
      <c r="I75" s="20"/>
      <c r="J75" s="20"/>
      <c r="K75" s="2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20"/>
      <c r="E76" s="20"/>
      <c r="F76" s="41"/>
      <c r="G76" s="20"/>
      <c r="H76" s="20"/>
      <c r="I76" s="20"/>
      <c r="J76" s="20"/>
      <c r="K76" s="2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20"/>
      <c r="E77" s="20"/>
      <c r="F77" s="41"/>
      <c r="G77" s="20"/>
      <c r="H77" s="20"/>
      <c r="I77" s="20"/>
      <c r="J77" s="20"/>
      <c r="K77" s="2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20"/>
      <c r="E78" s="20"/>
      <c r="F78" s="41"/>
      <c r="G78" s="20"/>
      <c r="H78" s="20"/>
      <c r="I78" s="20"/>
      <c r="J78" s="20"/>
      <c r="K78" s="2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20"/>
      <c r="E79" s="20"/>
      <c r="F79" s="41"/>
      <c r="G79" s="20"/>
      <c r="H79" s="20"/>
      <c r="I79" s="20"/>
      <c r="J79" s="20"/>
      <c r="K79" s="2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20"/>
      <c r="E80" s="20"/>
      <c r="F80" s="41"/>
      <c r="G80" s="20"/>
      <c r="H80" s="20"/>
      <c r="I80" s="20"/>
      <c r="J80" s="20"/>
      <c r="K80" s="2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20"/>
      <c r="E81" s="20"/>
      <c r="F81" s="41"/>
      <c r="G81" s="20"/>
      <c r="H81" s="20"/>
      <c r="I81" s="20"/>
      <c r="J81" s="20"/>
      <c r="K81" s="2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20"/>
      <c r="E82" s="20"/>
      <c r="F82" s="41"/>
      <c r="G82" s="20"/>
      <c r="H82" s="20"/>
      <c r="I82" s="20"/>
      <c r="J82" s="20"/>
      <c r="K82" s="2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20"/>
      <c r="E83" s="20"/>
      <c r="F83" s="41"/>
      <c r="G83" s="20"/>
      <c r="H83" s="20"/>
      <c r="I83" s="20"/>
      <c r="J83" s="20"/>
      <c r="K83" s="2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20"/>
      <c r="E84" s="20"/>
      <c r="F84" s="41"/>
      <c r="G84" s="20"/>
      <c r="H84" s="20"/>
      <c r="I84" s="20"/>
      <c r="J84" s="20"/>
      <c r="K84" s="2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20"/>
      <c r="E85" s="20"/>
      <c r="F85" s="41"/>
      <c r="G85" s="20"/>
      <c r="H85" s="20"/>
      <c r="I85" s="20"/>
      <c r="J85" s="20"/>
      <c r="K85" s="2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20"/>
      <c r="E86" s="20"/>
      <c r="F86" s="41"/>
      <c r="G86" s="20"/>
      <c r="H86" s="20"/>
      <c r="I86" s="20"/>
      <c r="J86" s="20"/>
      <c r="K86" s="2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20"/>
      <c r="E87" s="20"/>
      <c r="F87" s="41"/>
      <c r="G87" s="20"/>
      <c r="H87" s="20"/>
      <c r="I87" s="20"/>
      <c r="J87" s="20"/>
      <c r="K87" s="2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20"/>
      <c r="E88" s="20"/>
      <c r="F88" s="41"/>
      <c r="G88" s="20"/>
      <c r="H88" s="20"/>
      <c r="I88" s="20"/>
      <c r="J88" s="20"/>
      <c r="K88" s="2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20"/>
      <c r="E89" s="20"/>
      <c r="F89" s="41"/>
      <c r="G89" s="20"/>
      <c r="H89" s="20"/>
      <c r="I89" s="20"/>
      <c r="J89" s="20"/>
      <c r="K89" s="2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20"/>
      <c r="E90" s="20"/>
      <c r="F90" s="41"/>
      <c r="G90" s="20"/>
      <c r="H90" s="20"/>
      <c r="I90" s="20"/>
      <c r="J90" s="20"/>
      <c r="K90" s="2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20"/>
      <c r="E91" s="20"/>
      <c r="F91" s="41"/>
      <c r="G91" s="20"/>
      <c r="H91" s="20"/>
      <c r="I91" s="20"/>
      <c r="J91" s="20"/>
      <c r="K91" s="2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20"/>
      <c r="E92" s="20"/>
      <c r="F92" s="41"/>
      <c r="G92" s="20"/>
      <c r="H92" s="20"/>
      <c r="I92" s="20"/>
      <c r="J92" s="20"/>
      <c r="K92" s="2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20"/>
      <c r="E93" s="20"/>
      <c r="F93" s="41"/>
      <c r="G93" s="20"/>
      <c r="H93" s="20"/>
      <c r="I93" s="20"/>
      <c r="J93" s="20"/>
      <c r="K93" s="2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20"/>
      <c r="E94" s="20"/>
      <c r="F94" s="41"/>
      <c r="G94" s="20"/>
      <c r="H94" s="20"/>
      <c r="I94" s="20"/>
      <c r="J94" s="20"/>
      <c r="K94" s="2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20"/>
      <c r="E95" s="20"/>
      <c r="F95" s="41"/>
      <c r="G95" s="20"/>
      <c r="H95" s="20"/>
      <c r="I95" s="20"/>
      <c r="J95" s="20"/>
      <c r="K95" s="2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20"/>
      <c r="E96" s="20"/>
      <c r="F96" s="41"/>
      <c r="G96" s="20"/>
      <c r="H96" s="20"/>
      <c r="I96" s="20"/>
      <c r="J96" s="20"/>
      <c r="K96" s="2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20"/>
      <c r="E97" s="20"/>
      <c r="F97" s="41"/>
      <c r="G97" s="20"/>
      <c r="H97" s="20"/>
      <c r="I97" s="20"/>
      <c r="J97" s="20"/>
      <c r="K97" s="2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20"/>
      <c r="E98" s="20"/>
      <c r="F98" s="41"/>
      <c r="G98" s="20"/>
      <c r="H98" s="20"/>
      <c r="I98" s="20"/>
      <c r="J98" s="20"/>
      <c r="K98" s="2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20"/>
      <c r="E99" s="20"/>
      <c r="F99" s="41"/>
      <c r="G99" s="20"/>
      <c r="H99" s="20"/>
      <c r="I99" s="20"/>
      <c r="J99" s="20"/>
      <c r="K99" s="2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20"/>
      <c r="E100" s="20"/>
      <c r="F100" s="41"/>
      <c r="G100" s="20"/>
      <c r="H100" s="20"/>
      <c r="I100" s="20"/>
      <c r="J100" s="20"/>
      <c r="K100" s="2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20"/>
      <c r="E101" s="20"/>
      <c r="F101" s="41"/>
      <c r="G101" s="20"/>
      <c r="H101" s="20"/>
      <c r="I101" s="20"/>
      <c r="J101" s="20"/>
      <c r="K101" s="2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20"/>
      <c r="E102" s="20"/>
      <c r="F102" s="41"/>
      <c r="G102" s="20"/>
      <c r="H102" s="20"/>
      <c r="I102" s="20"/>
      <c r="J102" s="20"/>
      <c r="K102" s="2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20"/>
      <c r="E103" s="20"/>
      <c r="F103" s="41"/>
      <c r="G103" s="20"/>
      <c r="H103" s="20"/>
      <c r="I103" s="20"/>
      <c r="J103" s="20"/>
      <c r="K103" s="2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20"/>
      <c r="E104" s="20"/>
      <c r="F104" s="41"/>
      <c r="G104" s="20"/>
      <c r="H104" s="20"/>
      <c r="I104" s="20"/>
      <c r="J104" s="20"/>
      <c r="K104" s="2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20"/>
      <c r="E105" s="20"/>
      <c r="F105" s="41"/>
      <c r="G105" s="20"/>
      <c r="H105" s="20"/>
      <c r="I105" s="20"/>
      <c r="J105" s="20"/>
      <c r="K105" s="2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20"/>
      <c r="E106" s="20"/>
      <c r="F106" s="41"/>
      <c r="G106" s="20"/>
      <c r="H106" s="20"/>
      <c r="I106" s="20"/>
      <c r="J106" s="20"/>
      <c r="K106" s="2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20"/>
      <c r="E107" s="20"/>
      <c r="F107" s="41"/>
      <c r="G107" s="20"/>
      <c r="H107" s="20"/>
      <c r="I107" s="20"/>
      <c r="J107" s="20"/>
      <c r="K107" s="2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20"/>
      <c r="E108" s="20"/>
      <c r="F108" s="41"/>
      <c r="G108" s="20"/>
      <c r="H108" s="20"/>
      <c r="I108" s="20"/>
      <c r="J108" s="20"/>
      <c r="K108" s="2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20"/>
      <c r="E109" s="20"/>
      <c r="F109" s="41"/>
      <c r="G109" s="20"/>
      <c r="H109" s="20"/>
      <c r="I109" s="20"/>
      <c r="J109" s="20"/>
      <c r="K109" s="2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20"/>
      <c r="E110" s="20"/>
      <c r="F110" s="41"/>
      <c r="G110" s="20"/>
      <c r="H110" s="20"/>
      <c r="I110" s="20"/>
      <c r="J110" s="20"/>
      <c r="K110" s="2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20"/>
      <c r="E111" s="20"/>
      <c r="F111" s="41"/>
      <c r="G111" s="20"/>
      <c r="H111" s="20"/>
      <c r="I111" s="20"/>
      <c r="J111" s="20"/>
      <c r="K111" s="2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20"/>
      <c r="E112" s="20"/>
      <c r="F112" s="41"/>
      <c r="G112" s="20"/>
      <c r="H112" s="20"/>
      <c r="I112" s="20"/>
      <c r="J112" s="20"/>
      <c r="K112" s="2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20"/>
      <c r="E113" s="20"/>
      <c r="F113" s="41"/>
      <c r="G113" s="20"/>
      <c r="H113" s="20"/>
      <c r="I113" s="20"/>
      <c r="J113" s="20"/>
      <c r="K113" s="2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20"/>
      <c r="E114" s="20"/>
      <c r="F114" s="41"/>
      <c r="G114" s="20"/>
      <c r="H114" s="20"/>
      <c r="I114" s="20"/>
      <c r="J114" s="20"/>
      <c r="K114" s="2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20"/>
      <c r="E115" s="20"/>
      <c r="F115" s="41"/>
      <c r="G115" s="20"/>
      <c r="H115" s="20"/>
      <c r="I115" s="20"/>
      <c r="J115" s="20"/>
      <c r="K115" s="2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20"/>
      <c r="E116" s="20"/>
      <c r="F116" s="41"/>
      <c r="G116" s="20"/>
      <c r="H116" s="20"/>
      <c r="I116" s="20"/>
      <c r="J116" s="20"/>
      <c r="K116" s="2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20"/>
      <c r="E117" s="20"/>
      <c r="F117" s="41"/>
      <c r="G117" s="20"/>
      <c r="H117" s="20"/>
      <c r="I117" s="20"/>
      <c r="J117" s="20"/>
      <c r="K117" s="2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20"/>
      <c r="E118" s="20"/>
      <c r="F118" s="41"/>
      <c r="G118" s="20"/>
      <c r="H118" s="20"/>
      <c r="I118" s="20"/>
      <c r="J118" s="20"/>
      <c r="K118" s="2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20"/>
      <c r="E119" s="20"/>
      <c r="F119" s="41"/>
      <c r="G119" s="20"/>
      <c r="H119" s="20"/>
      <c r="I119" s="20"/>
      <c r="J119" s="20"/>
      <c r="K119" s="2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20"/>
      <c r="E120" s="20"/>
      <c r="F120" s="41"/>
      <c r="G120" s="20"/>
      <c r="H120" s="20"/>
      <c r="I120" s="20"/>
      <c r="J120" s="20"/>
      <c r="K120" s="2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20"/>
      <c r="E121" s="20"/>
      <c r="F121" s="41"/>
      <c r="G121" s="20"/>
      <c r="H121" s="20"/>
      <c r="I121" s="20"/>
      <c r="J121" s="20"/>
      <c r="K121" s="2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20"/>
      <c r="E122" s="20"/>
      <c r="F122" s="41"/>
      <c r="G122" s="20"/>
      <c r="H122" s="20"/>
      <c r="I122" s="20"/>
      <c r="J122" s="20"/>
      <c r="K122" s="2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20"/>
      <c r="E123" s="20"/>
      <c r="F123" s="41"/>
      <c r="G123" s="20"/>
      <c r="H123" s="20"/>
      <c r="I123" s="20"/>
      <c r="J123" s="20"/>
      <c r="K123" s="2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20"/>
      <c r="E124" s="20"/>
      <c r="F124" s="41"/>
      <c r="G124" s="20"/>
      <c r="H124" s="20"/>
      <c r="I124" s="20"/>
      <c r="J124" s="20"/>
      <c r="K124" s="2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20"/>
      <c r="E125" s="20"/>
      <c r="F125" s="41"/>
      <c r="G125" s="20"/>
      <c r="H125" s="20"/>
      <c r="I125" s="20"/>
      <c r="J125" s="20"/>
      <c r="K125" s="2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20"/>
      <c r="E126" s="20"/>
      <c r="F126" s="41"/>
      <c r="G126" s="20"/>
      <c r="H126" s="20"/>
      <c r="I126" s="20"/>
      <c r="J126" s="20"/>
      <c r="K126" s="2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20"/>
      <c r="E127" s="20"/>
      <c r="F127" s="41"/>
      <c r="G127" s="20"/>
      <c r="H127" s="20"/>
      <c r="I127" s="20"/>
      <c r="J127" s="20"/>
      <c r="K127" s="2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20"/>
      <c r="E128" s="20"/>
      <c r="F128" s="41"/>
      <c r="G128" s="20"/>
      <c r="H128" s="20"/>
      <c r="I128" s="20"/>
      <c r="J128" s="20"/>
      <c r="K128" s="2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20"/>
      <c r="E129" s="20"/>
      <c r="F129" s="41"/>
      <c r="G129" s="20"/>
      <c r="H129" s="20"/>
      <c r="I129" s="20"/>
      <c r="J129" s="20"/>
      <c r="K129" s="2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20"/>
      <c r="E130" s="20"/>
      <c r="F130" s="41"/>
      <c r="G130" s="20"/>
      <c r="H130" s="20"/>
      <c r="I130" s="20"/>
      <c r="J130" s="20"/>
      <c r="K130" s="2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20"/>
      <c r="E131" s="20"/>
      <c r="F131" s="41"/>
      <c r="G131" s="20"/>
      <c r="H131" s="20"/>
      <c r="I131" s="20"/>
      <c r="J131" s="20"/>
      <c r="K131" s="2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20"/>
      <c r="E132" s="20"/>
      <c r="F132" s="41"/>
      <c r="G132" s="20"/>
      <c r="H132" s="20"/>
      <c r="I132" s="20"/>
      <c r="J132" s="20"/>
      <c r="K132" s="2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20"/>
      <c r="E133" s="20"/>
      <c r="F133" s="41"/>
      <c r="G133" s="20"/>
      <c r="H133" s="20"/>
      <c r="I133" s="20"/>
      <c r="J133" s="20"/>
      <c r="K133" s="2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20"/>
      <c r="E134" s="20"/>
      <c r="F134" s="41"/>
      <c r="G134" s="20"/>
      <c r="H134" s="20"/>
      <c r="I134" s="20"/>
      <c r="J134" s="20"/>
      <c r="K134" s="2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20"/>
      <c r="E135" s="20"/>
      <c r="F135" s="41"/>
      <c r="G135" s="20"/>
      <c r="H135" s="20"/>
      <c r="I135" s="20"/>
      <c r="J135" s="20"/>
      <c r="K135" s="2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20"/>
      <c r="E136" s="20"/>
      <c r="F136" s="41"/>
      <c r="G136" s="20"/>
      <c r="H136" s="20"/>
      <c r="I136" s="20"/>
      <c r="J136" s="20"/>
      <c r="K136" s="2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20"/>
      <c r="E137" s="20"/>
      <c r="F137" s="41"/>
      <c r="G137" s="20"/>
      <c r="H137" s="20"/>
      <c r="I137" s="20"/>
      <c r="J137" s="20"/>
      <c r="K137" s="2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20"/>
      <c r="E138" s="20"/>
      <c r="F138" s="41"/>
      <c r="G138" s="20"/>
      <c r="H138" s="20"/>
      <c r="I138" s="20"/>
      <c r="J138" s="20"/>
      <c r="K138" s="20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20"/>
      <c r="E139" s="20"/>
      <c r="F139" s="41"/>
      <c r="G139" s="20"/>
      <c r="H139" s="20"/>
      <c r="I139" s="20"/>
      <c r="J139" s="20"/>
      <c r="K139" s="2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20"/>
      <c r="E140" s="20"/>
      <c r="F140" s="41"/>
      <c r="G140" s="20"/>
      <c r="H140" s="20"/>
      <c r="I140" s="20"/>
      <c r="J140" s="20"/>
      <c r="K140" s="20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20"/>
      <c r="E141" s="20"/>
      <c r="F141" s="41"/>
      <c r="G141" s="20"/>
      <c r="H141" s="20"/>
      <c r="I141" s="20"/>
      <c r="J141" s="20"/>
      <c r="K141" s="20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20"/>
      <c r="E142" s="20"/>
      <c r="F142" s="41"/>
      <c r="G142" s="20"/>
      <c r="H142" s="20"/>
      <c r="I142" s="20"/>
      <c r="J142" s="20"/>
      <c r="K142" s="2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20"/>
      <c r="E143" s="20"/>
      <c r="F143" s="41"/>
      <c r="G143" s="20"/>
      <c r="H143" s="20"/>
      <c r="I143" s="20"/>
      <c r="J143" s="20"/>
      <c r="K143" s="20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20"/>
      <c r="E144" s="20"/>
      <c r="F144" s="41"/>
      <c r="G144" s="20"/>
      <c r="H144" s="20"/>
      <c r="I144" s="20"/>
      <c r="J144" s="20"/>
      <c r="K144" s="20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20"/>
      <c r="E145" s="20"/>
      <c r="F145" s="41"/>
      <c r="G145" s="20"/>
      <c r="H145" s="20"/>
      <c r="I145" s="20"/>
      <c r="J145" s="20"/>
      <c r="K145" s="20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20"/>
      <c r="E146" s="20"/>
      <c r="F146" s="41"/>
      <c r="G146" s="20"/>
      <c r="H146" s="20"/>
      <c r="I146" s="20"/>
      <c r="J146" s="20"/>
      <c r="K146" s="20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20"/>
      <c r="E147" s="20"/>
      <c r="F147" s="41"/>
      <c r="G147" s="20"/>
      <c r="H147" s="20"/>
      <c r="I147" s="20"/>
      <c r="J147" s="20"/>
      <c r="K147" s="2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20"/>
      <c r="E148" s="20"/>
      <c r="F148" s="41"/>
      <c r="G148" s="20"/>
      <c r="H148" s="20"/>
      <c r="I148" s="20"/>
      <c r="J148" s="20"/>
      <c r="K148" s="2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20"/>
      <c r="E149" s="20"/>
      <c r="F149" s="41"/>
      <c r="G149" s="20"/>
      <c r="H149" s="20"/>
      <c r="I149" s="20"/>
      <c r="J149" s="20"/>
      <c r="K149" s="2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20"/>
      <c r="E150" s="20"/>
      <c r="F150" s="41"/>
      <c r="G150" s="20"/>
      <c r="H150" s="20"/>
      <c r="I150" s="20"/>
      <c r="J150" s="20"/>
      <c r="K150" s="2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20"/>
      <c r="E151" s="20"/>
      <c r="F151" s="41"/>
      <c r="G151" s="20"/>
      <c r="H151" s="20"/>
      <c r="I151" s="20"/>
      <c r="J151" s="20"/>
      <c r="K151" s="2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20"/>
      <c r="E152" s="20"/>
      <c r="F152" s="41"/>
      <c r="G152" s="20"/>
      <c r="H152" s="20"/>
      <c r="I152" s="20"/>
      <c r="J152" s="20"/>
      <c r="K152" s="2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20"/>
      <c r="E153" s="20"/>
      <c r="F153" s="41"/>
      <c r="G153" s="20"/>
      <c r="H153" s="20"/>
      <c r="I153" s="20"/>
      <c r="J153" s="20"/>
      <c r="K153" s="2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20"/>
      <c r="E154" s="20"/>
      <c r="F154" s="41"/>
      <c r="G154" s="20"/>
      <c r="H154" s="20"/>
      <c r="I154" s="20"/>
      <c r="J154" s="20"/>
      <c r="K154" s="2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20"/>
      <c r="E155" s="20"/>
      <c r="F155" s="41"/>
      <c r="G155" s="20"/>
      <c r="H155" s="20"/>
      <c r="I155" s="20"/>
      <c r="J155" s="20"/>
      <c r="K155" s="2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20"/>
      <c r="E156" s="20"/>
      <c r="F156" s="41"/>
      <c r="G156" s="20"/>
      <c r="H156" s="20"/>
      <c r="I156" s="20"/>
      <c r="J156" s="20"/>
      <c r="K156" s="2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20"/>
      <c r="E157" s="20"/>
      <c r="F157" s="41"/>
      <c r="G157" s="20"/>
      <c r="H157" s="20"/>
      <c r="I157" s="20"/>
      <c r="J157" s="20"/>
      <c r="K157" s="20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20"/>
      <c r="E158" s="20"/>
      <c r="F158" s="41"/>
      <c r="G158" s="20"/>
      <c r="H158" s="20"/>
      <c r="I158" s="20"/>
      <c r="J158" s="20"/>
      <c r="K158" s="2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20"/>
      <c r="E159" s="20"/>
      <c r="F159" s="41"/>
      <c r="G159" s="20"/>
      <c r="H159" s="20"/>
      <c r="I159" s="20"/>
      <c r="J159" s="20"/>
      <c r="K159" s="2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20"/>
      <c r="E160" s="20"/>
      <c r="F160" s="41"/>
      <c r="G160" s="20"/>
      <c r="H160" s="20"/>
      <c r="I160" s="20"/>
      <c r="J160" s="20"/>
      <c r="K160" s="2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20"/>
      <c r="E161" s="20"/>
      <c r="F161" s="41"/>
      <c r="G161" s="20"/>
      <c r="H161" s="20"/>
      <c r="I161" s="20"/>
      <c r="J161" s="20"/>
      <c r="K161" s="2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20"/>
      <c r="E162" s="20"/>
      <c r="F162" s="41"/>
      <c r="G162" s="20"/>
      <c r="H162" s="20"/>
      <c r="I162" s="20"/>
      <c r="J162" s="20"/>
      <c r="K162" s="20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20"/>
      <c r="E163" s="20"/>
      <c r="F163" s="41"/>
      <c r="G163" s="20"/>
      <c r="H163" s="20"/>
      <c r="I163" s="20"/>
      <c r="J163" s="20"/>
      <c r="K163" s="20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20"/>
      <c r="E164" s="20"/>
      <c r="F164" s="41"/>
      <c r="G164" s="20"/>
      <c r="H164" s="20"/>
      <c r="I164" s="20"/>
      <c r="J164" s="20"/>
      <c r="K164" s="2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20"/>
      <c r="E165" s="20"/>
      <c r="F165" s="41"/>
      <c r="G165" s="20"/>
      <c r="H165" s="20"/>
      <c r="I165" s="20"/>
      <c r="J165" s="20"/>
      <c r="K165" s="2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20"/>
      <c r="E166" s="20"/>
      <c r="F166" s="41"/>
      <c r="G166" s="20"/>
      <c r="H166" s="20"/>
      <c r="I166" s="20"/>
      <c r="J166" s="20"/>
      <c r="K166" s="2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20"/>
      <c r="E167" s="20"/>
      <c r="F167" s="41"/>
      <c r="G167" s="20"/>
      <c r="H167" s="20"/>
      <c r="I167" s="20"/>
      <c r="J167" s="20"/>
      <c r="K167" s="2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20"/>
      <c r="E168" s="20"/>
      <c r="F168" s="41"/>
      <c r="G168" s="20"/>
      <c r="H168" s="20"/>
      <c r="I168" s="20"/>
      <c r="J168" s="20"/>
      <c r="K168" s="20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20"/>
      <c r="E169" s="20"/>
      <c r="F169" s="41"/>
      <c r="G169" s="20"/>
      <c r="H169" s="20"/>
      <c r="I169" s="20"/>
      <c r="J169" s="20"/>
      <c r="K169" s="2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20"/>
      <c r="E170" s="20"/>
      <c r="F170" s="41"/>
      <c r="G170" s="20"/>
      <c r="H170" s="20"/>
      <c r="I170" s="20"/>
      <c r="J170" s="20"/>
      <c r="K170" s="2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20"/>
      <c r="E171" s="20"/>
      <c r="F171" s="41"/>
      <c r="G171" s="20"/>
      <c r="H171" s="20"/>
      <c r="I171" s="20"/>
      <c r="J171" s="20"/>
      <c r="K171" s="2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20"/>
      <c r="E172" s="20"/>
      <c r="F172" s="41"/>
      <c r="G172" s="20"/>
      <c r="H172" s="20"/>
      <c r="I172" s="20"/>
      <c r="J172" s="20"/>
      <c r="K172" s="2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20"/>
      <c r="E173" s="20"/>
      <c r="F173" s="41"/>
      <c r="G173" s="20"/>
      <c r="H173" s="20"/>
      <c r="I173" s="20"/>
      <c r="J173" s="20"/>
      <c r="K173" s="20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20"/>
      <c r="E174" s="20"/>
      <c r="F174" s="41"/>
      <c r="G174" s="20"/>
      <c r="H174" s="20"/>
      <c r="I174" s="20"/>
      <c r="J174" s="20"/>
      <c r="K174" s="2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20"/>
      <c r="E175" s="20"/>
      <c r="F175" s="41"/>
      <c r="G175" s="20"/>
      <c r="H175" s="20"/>
      <c r="I175" s="20"/>
      <c r="J175" s="20"/>
      <c r="K175" s="2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20"/>
      <c r="E176" s="20"/>
      <c r="F176" s="41"/>
      <c r="G176" s="20"/>
      <c r="H176" s="20"/>
      <c r="I176" s="20"/>
      <c r="J176" s="20"/>
      <c r="K176" s="2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20"/>
      <c r="E177" s="20"/>
      <c r="F177" s="41"/>
      <c r="G177" s="20"/>
      <c r="H177" s="20"/>
      <c r="I177" s="20"/>
      <c r="J177" s="20"/>
      <c r="K177" s="2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20"/>
      <c r="E178" s="20"/>
      <c r="F178" s="41"/>
      <c r="G178" s="20"/>
      <c r="H178" s="20"/>
      <c r="I178" s="20"/>
      <c r="J178" s="20"/>
      <c r="K178" s="2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20"/>
      <c r="E179" s="20"/>
      <c r="F179" s="41"/>
      <c r="G179" s="20"/>
      <c r="H179" s="20"/>
      <c r="I179" s="20"/>
      <c r="J179" s="20"/>
      <c r="K179" s="2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20"/>
      <c r="E180" s="20"/>
      <c r="F180" s="41"/>
      <c r="G180" s="20"/>
      <c r="H180" s="20"/>
      <c r="I180" s="20"/>
      <c r="J180" s="20"/>
      <c r="K180" s="2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20"/>
      <c r="E181" s="20"/>
      <c r="F181" s="41"/>
      <c r="G181" s="20"/>
      <c r="H181" s="20"/>
      <c r="I181" s="20"/>
      <c r="J181" s="20"/>
      <c r="K181" s="20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20"/>
      <c r="E182" s="20"/>
      <c r="F182" s="41"/>
      <c r="G182" s="20"/>
      <c r="H182" s="20"/>
      <c r="I182" s="20"/>
      <c r="J182" s="20"/>
      <c r="K182" s="20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20"/>
      <c r="E183" s="20"/>
      <c r="F183" s="41"/>
      <c r="G183" s="20"/>
      <c r="H183" s="20"/>
      <c r="I183" s="20"/>
      <c r="J183" s="20"/>
      <c r="K183" s="2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20"/>
      <c r="E184" s="20"/>
      <c r="F184" s="41"/>
      <c r="G184" s="20"/>
      <c r="H184" s="20"/>
      <c r="I184" s="20"/>
      <c r="J184" s="20"/>
      <c r="K184" s="20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20"/>
      <c r="E185" s="20"/>
      <c r="F185" s="41"/>
      <c r="G185" s="20"/>
      <c r="H185" s="20"/>
      <c r="I185" s="20"/>
      <c r="J185" s="20"/>
      <c r="K185" s="2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20"/>
      <c r="E186" s="20"/>
      <c r="F186" s="41"/>
      <c r="G186" s="20"/>
      <c r="H186" s="20"/>
      <c r="I186" s="20"/>
      <c r="J186" s="20"/>
      <c r="K186" s="20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20"/>
      <c r="E187" s="20"/>
      <c r="F187" s="41"/>
      <c r="G187" s="20"/>
      <c r="H187" s="20"/>
      <c r="I187" s="20"/>
      <c r="J187" s="20"/>
      <c r="K187" s="20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20"/>
      <c r="E188" s="20"/>
      <c r="F188" s="41"/>
      <c r="G188" s="20"/>
      <c r="H188" s="20"/>
      <c r="I188" s="20"/>
      <c r="J188" s="20"/>
      <c r="K188" s="20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20"/>
      <c r="E189" s="20"/>
      <c r="F189" s="41"/>
      <c r="G189" s="20"/>
      <c r="H189" s="20"/>
      <c r="I189" s="20"/>
      <c r="J189" s="20"/>
      <c r="K189" s="20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20"/>
      <c r="E190" s="20"/>
      <c r="F190" s="41"/>
      <c r="G190" s="20"/>
      <c r="H190" s="20"/>
      <c r="I190" s="20"/>
      <c r="J190" s="20"/>
      <c r="K190" s="20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20"/>
      <c r="E191" s="20"/>
      <c r="F191" s="41"/>
      <c r="G191" s="20"/>
      <c r="H191" s="20"/>
      <c r="I191" s="20"/>
      <c r="J191" s="20"/>
      <c r="K191" s="20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20"/>
      <c r="E192" s="20"/>
      <c r="F192" s="41"/>
      <c r="G192" s="20"/>
      <c r="H192" s="20"/>
      <c r="I192" s="20"/>
      <c r="J192" s="20"/>
      <c r="K192" s="20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20"/>
      <c r="E193" s="20"/>
      <c r="F193" s="41"/>
      <c r="G193" s="20"/>
      <c r="H193" s="20"/>
      <c r="I193" s="20"/>
      <c r="J193" s="20"/>
      <c r="K193" s="2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20"/>
      <c r="E194" s="20"/>
      <c r="F194" s="41"/>
      <c r="G194" s="20"/>
      <c r="H194" s="20"/>
      <c r="I194" s="20"/>
      <c r="J194" s="20"/>
      <c r="K194" s="20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20"/>
      <c r="E195" s="20"/>
      <c r="F195" s="41"/>
      <c r="G195" s="20"/>
      <c r="H195" s="20"/>
      <c r="I195" s="20"/>
      <c r="J195" s="20"/>
      <c r="K195" s="20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20"/>
      <c r="E196" s="20"/>
      <c r="F196" s="41"/>
      <c r="G196" s="20"/>
      <c r="H196" s="20"/>
      <c r="I196" s="20"/>
      <c r="J196" s="20"/>
      <c r="K196" s="20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20"/>
      <c r="E197" s="20"/>
      <c r="F197" s="41"/>
      <c r="G197" s="20"/>
      <c r="H197" s="20"/>
      <c r="I197" s="20"/>
      <c r="J197" s="20"/>
      <c r="K197" s="20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20"/>
      <c r="E198" s="20"/>
      <c r="F198" s="41"/>
      <c r="G198" s="20"/>
      <c r="H198" s="20"/>
      <c r="I198" s="20"/>
      <c r="J198" s="20"/>
      <c r="K198" s="20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20"/>
      <c r="E199" s="20"/>
      <c r="F199" s="41"/>
      <c r="G199" s="20"/>
      <c r="H199" s="20"/>
      <c r="I199" s="20"/>
      <c r="J199" s="20"/>
      <c r="K199" s="20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20"/>
      <c r="E200" s="20"/>
      <c r="F200" s="41"/>
      <c r="G200" s="20"/>
      <c r="H200" s="20"/>
      <c r="I200" s="20"/>
      <c r="J200" s="20"/>
      <c r="K200" s="2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20"/>
      <c r="E201" s="20"/>
      <c r="F201" s="41"/>
      <c r="G201" s="20"/>
      <c r="H201" s="20"/>
      <c r="I201" s="20"/>
      <c r="J201" s="20"/>
      <c r="K201" s="20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20"/>
      <c r="E202" s="20"/>
      <c r="F202" s="41"/>
      <c r="G202" s="20"/>
      <c r="H202" s="20"/>
      <c r="I202" s="20"/>
      <c r="J202" s="20"/>
      <c r="K202" s="2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20"/>
      <c r="E203" s="20"/>
      <c r="F203" s="41"/>
      <c r="G203" s="20"/>
      <c r="H203" s="20"/>
      <c r="I203" s="20"/>
      <c r="J203" s="20"/>
      <c r="K203" s="2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20"/>
      <c r="E204" s="20"/>
      <c r="F204" s="41"/>
      <c r="G204" s="20"/>
      <c r="H204" s="20"/>
      <c r="I204" s="20"/>
      <c r="J204" s="20"/>
      <c r="K204" s="20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20"/>
      <c r="E205" s="20"/>
      <c r="F205" s="41"/>
      <c r="G205" s="20"/>
      <c r="H205" s="20"/>
      <c r="I205" s="20"/>
      <c r="J205" s="20"/>
      <c r="K205" s="20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20"/>
      <c r="E206" s="20"/>
      <c r="F206" s="41"/>
      <c r="G206" s="20"/>
      <c r="H206" s="20"/>
      <c r="I206" s="20"/>
      <c r="J206" s="20"/>
      <c r="K206" s="2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20"/>
      <c r="E207" s="20"/>
      <c r="F207" s="41"/>
      <c r="G207" s="20"/>
      <c r="H207" s="20"/>
      <c r="I207" s="20"/>
      <c r="J207" s="20"/>
      <c r="K207" s="20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20"/>
      <c r="E208" s="20"/>
      <c r="F208" s="41"/>
      <c r="G208" s="20"/>
      <c r="H208" s="20"/>
      <c r="I208" s="20"/>
      <c r="J208" s="20"/>
      <c r="K208" s="2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20"/>
      <c r="E209" s="20"/>
      <c r="F209" s="41"/>
      <c r="G209" s="20"/>
      <c r="H209" s="20"/>
      <c r="I209" s="20"/>
      <c r="J209" s="20"/>
      <c r="K209" s="20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20"/>
      <c r="E210" s="20"/>
      <c r="F210" s="41"/>
      <c r="G210" s="20"/>
      <c r="H210" s="20"/>
      <c r="I210" s="20"/>
      <c r="J210" s="20"/>
      <c r="K210" s="2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20"/>
      <c r="E211" s="20"/>
      <c r="F211" s="41"/>
      <c r="G211" s="20"/>
      <c r="H211" s="20"/>
      <c r="I211" s="20"/>
      <c r="J211" s="20"/>
      <c r="K211" s="20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20"/>
      <c r="E212" s="20"/>
      <c r="F212" s="41"/>
      <c r="G212" s="20"/>
      <c r="H212" s="20"/>
      <c r="I212" s="20"/>
      <c r="J212" s="20"/>
      <c r="K212" s="20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20"/>
      <c r="E213" s="20"/>
      <c r="F213" s="41"/>
      <c r="G213" s="20"/>
      <c r="H213" s="20"/>
      <c r="I213" s="20"/>
      <c r="J213" s="20"/>
      <c r="K213" s="20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20"/>
      <c r="E214" s="20"/>
      <c r="F214" s="41"/>
      <c r="G214" s="20"/>
      <c r="H214" s="20"/>
      <c r="I214" s="20"/>
      <c r="J214" s="20"/>
      <c r="K214" s="20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20"/>
      <c r="E215" s="20"/>
      <c r="F215" s="41"/>
      <c r="G215" s="20"/>
      <c r="H215" s="20"/>
      <c r="I215" s="20"/>
      <c r="J215" s="20"/>
      <c r="K215" s="2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20"/>
      <c r="E216" s="20"/>
      <c r="F216" s="41"/>
      <c r="G216" s="20"/>
      <c r="H216" s="20"/>
      <c r="I216" s="20"/>
      <c r="J216" s="20"/>
      <c r="K216" s="2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20"/>
      <c r="E217" s="20"/>
      <c r="F217" s="41"/>
      <c r="G217" s="20"/>
      <c r="H217" s="20"/>
      <c r="I217" s="20"/>
      <c r="J217" s="20"/>
      <c r="K217" s="20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20"/>
      <c r="E218" s="20"/>
      <c r="F218" s="41"/>
      <c r="G218" s="20"/>
      <c r="H218" s="20"/>
      <c r="I218" s="20"/>
      <c r="J218" s="20"/>
      <c r="K218" s="20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20"/>
      <c r="E219" s="20"/>
      <c r="F219" s="41"/>
      <c r="G219" s="20"/>
      <c r="H219" s="20"/>
      <c r="I219" s="20"/>
      <c r="J219" s="20"/>
      <c r="K219" s="2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20"/>
      <c r="E220" s="20"/>
      <c r="F220" s="41"/>
      <c r="G220" s="20"/>
      <c r="H220" s="20"/>
      <c r="I220" s="20"/>
      <c r="J220" s="20"/>
      <c r="K220" s="20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20"/>
      <c r="E221" s="20"/>
      <c r="F221" s="41"/>
      <c r="G221" s="20"/>
      <c r="H221" s="20"/>
      <c r="I221" s="20"/>
      <c r="J221" s="20"/>
      <c r="K221" s="20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20"/>
      <c r="E222" s="20"/>
      <c r="F222" s="41"/>
      <c r="G222" s="20"/>
      <c r="H222" s="20"/>
      <c r="I222" s="20"/>
      <c r="J222" s="20"/>
      <c r="K222" s="2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20"/>
      <c r="E223" s="20"/>
      <c r="F223" s="41"/>
      <c r="G223" s="20"/>
      <c r="H223" s="20"/>
      <c r="I223" s="20"/>
      <c r="J223" s="20"/>
      <c r="K223" s="20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20"/>
      <c r="E224" s="20"/>
      <c r="F224" s="41"/>
      <c r="G224" s="20"/>
      <c r="H224" s="20"/>
      <c r="I224" s="20"/>
      <c r="J224" s="20"/>
      <c r="K224" s="20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20"/>
      <c r="E225" s="20"/>
      <c r="F225" s="41"/>
      <c r="G225" s="20"/>
      <c r="H225" s="20"/>
      <c r="I225" s="20"/>
      <c r="J225" s="20"/>
      <c r="K225" s="2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20"/>
      <c r="E226" s="20"/>
      <c r="F226" s="41"/>
      <c r="G226" s="20"/>
      <c r="H226" s="20"/>
      <c r="I226" s="20"/>
      <c r="J226" s="20"/>
      <c r="K226" s="2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20"/>
      <c r="E227" s="20"/>
      <c r="F227" s="41"/>
      <c r="G227" s="20"/>
      <c r="H227" s="20"/>
      <c r="I227" s="20"/>
      <c r="J227" s="20"/>
      <c r="K227" s="2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20"/>
      <c r="E228" s="20"/>
      <c r="F228" s="41"/>
      <c r="G228" s="20"/>
      <c r="H228" s="20"/>
      <c r="I228" s="20"/>
      <c r="J228" s="20"/>
      <c r="K228" s="2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20"/>
      <c r="E229" s="20"/>
      <c r="F229" s="41"/>
      <c r="G229" s="20"/>
      <c r="H229" s="20"/>
      <c r="I229" s="20"/>
      <c r="J229" s="20"/>
      <c r="K229" s="2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20"/>
      <c r="E230" s="20"/>
      <c r="F230" s="41"/>
      <c r="G230" s="20"/>
      <c r="H230" s="20"/>
      <c r="I230" s="20"/>
      <c r="J230" s="20"/>
      <c r="K230" s="20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20"/>
      <c r="E231" s="20"/>
      <c r="F231" s="41"/>
      <c r="G231" s="20"/>
      <c r="H231" s="20"/>
      <c r="I231" s="20"/>
      <c r="J231" s="20"/>
      <c r="K231" s="20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20"/>
      <c r="E232" s="20"/>
      <c r="F232" s="41"/>
      <c r="G232" s="20"/>
      <c r="H232" s="20"/>
      <c r="I232" s="20"/>
      <c r="J232" s="20"/>
      <c r="K232" s="2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20"/>
      <c r="E233" s="20"/>
      <c r="F233" s="41"/>
      <c r="G233" s="20"/>
      <c r="H233" s="20"/>
      <c r="I233" s="20"/>
      <c r="J233" s="20"/>
      <c r="K233" s="20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20"/>
      <c r="E234" s="20"/>
      <c r="F234" s="41"/>
      <c r="G234" s="20"/>
      <c r="H234" s="20"/>
      <c r="I234" s="20"/>
      <c r="J234" s="20"/>
      <c r="K234" s="2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20"/>
      <c r="E235" s="20"/>
      <c r="F235" s="41"/>
      <c r="G235" s="20"/>
      <c r="H235" s="20"/>
      <c r="I235" s="20"/>
      <c r="J235" s="20"/>
      <c r="K235" s="2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20"/>
      <c r="E236" s="20"/>
      <c r="F236" s="41"/>
      <c r="G236" s="20"/>
      <c r="H236" s="20"/>
      <c r="I236" s="20"/>
      <c r="J236" s="20"/>
      <c r="K236" s="2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20"/>
      <c r="E237" s="20"/>
      <c r="F237" s="41"/>
      <c r="G237" s="20"/>
      <c r="H237" s="20"/>
      <c r="I237" s="20"/>
      <c r="J237" s="20"/>
      <c r="K237" s="20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20"/>
      <c r="E238" s="20"/>
      <c r="F238" s="41"/>
      <c r="G238" s="20"/>
      <c r="H238" s="20"/>
      <c r="I238" s="20"/>
      <c r="J238" s="20"/>
      <c r="K238" s="20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20"/>
      <c r="E239" s="20"/>
      <c r="F239" s="41"/>
      <c r="G239" s="20"/>
      <c r="H239" s="20"/>
      <c r="I239" s="20"/>
      <c r="J239" s="20"/>
      <c r="K239" s="2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20"/>
      <c r="E240" s="20"/>
      <c r="F240" s="41"/>
      <c r="G240" s="20"/>
      <c r="H240" s="20"/>
      <c r="I240" s="20"/>
      <c r="J240" s="20"/>
      <c r="K240" s="2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20"/>
      <c r="E241" s="20"/>
      <c r="F241" s="41"/>
      <c r="G241" s="20"/>
      <c r="H241" s="20"/>
      <c r="I241" s="20"/>
      <c r="J241" s="20"/>
      <c r="K241" s="2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20"/>
      <c r="E242" s="20"/>
      <c r="F242" s="41"/>
      <c r="G242" s="20"/>
      <c r="H242" s="20"/>
      <c r="I242" s="20"/>
      <c r="J242" s="20"/>
      <c r="K242" s="20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20"/>
      <c r="E243" s="20"/>
      <c r="F243" s="41"/>
      <c r="G243" s="20"/>
      <c r="H243" s="20"/>
      <c r="I243" s="20"/>
      <c r="J243" s="20"/>
      <c r="K243" s="20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20"/>
      <c r="E244" s="20"/>
      <c r="F244" s="41"/>
      <c r="G244" s="20"/>
      <c r="H244" s="20"/>
      <c r="I244" s="20"/>
      <c r="J244" s="20"/>
      <c r="K244" s="2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20"/>
      <c r="E245" s="20"/>
      <c r="F245" s="41"/>
      <c r="G245" s="20"/>
      <c r="H245" s="20"/>
      <c r="I245" s="20"/>
      <c r="J245" s="20"/>
      <c r="K245" s="20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20"/>
      <c r="E246" s="20"/>
      <c r="F246" s="41"/>
      <c r="G246" s="20"/>
      <c r="H246" s="20"/>
      <c r="I246" s="20"/>
      <c r="J246" s="20"/>
      <c r="K246" s="2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20"/>
      <c r="E247" s="20"/>
      <c r="F247" s="41"/>
      <c r="G247" s="20"/>
      <c r="H247" s="20"/>
      <c r="I247" s="20"/>
      <c r="J247" s="20"/>
      <c r="K247" s="20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20"/>
      <c r="E248" s="20"/>
      <c r="F248" s="41"/>
      <c r="G248" s="20"/>
      <c r="H248" s="20"/>
      <c r="I248" s="20"/>
      <c r="J248" s="20"/>
      <c r="K248" s="20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20"/>
      <c r="E249" s="20"/>
      <c r="F249" s="41"/>
      <c r="G249" s="20"/>
      <c r="H249" s="20"/>
      <c r="I249" s="20"/>
      <c r="J249" s="20"/>
      <c r="K249" s="20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20"/>
      <c r="E250" s="20"/>
      <c r="F250" s="41"/>
      <c r="G250" s="20"/>
      <c r="H250" s="20"/>
      <c r="I250" s="20"/>
      <c r="J250" s="20"/>
      <c r="K250" s="20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20"/>
      <c r="E251" s="20"/>
      <c r="F251" s="41"/>
      <c r="G251" s="20"/>
      <c r="H251" s="20"/>
      <c r="I251" s="20"/>
      <c r="J251" s="20"/>
      <c r="K251" s="20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20"/>
      <c r="E252" s="20"/>
      <c r="F252" s="41"/>
      <c r="G252" s="20"/>
      <c r="H252" s="20"/>
      <c r="I252" s="20"/>
      <c r="J252" s="20"/>
      <c r="K252" s="20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20"/>
      <c r="E253" s="20"/>
      <c r="F253" s="41"/>
      <c r="G253" s="20"/>
      <c r="H253" s="20"/>
      <c r="I253" s="20"/>
      <c r="J253" s="20"/>
      <c r="K253" s="20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20"/>
      <c r="E254" s="20"/>
      <c r="F254" s="41"/>
      <c r="G254" s="20"/>
      <c r="H254" s="20"/>
      <c r="I254" s="20"/>
      <c r="J254" s="20"/>
      <c r="K254" s="20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20"/>
      <c r="E255" s="20"/>
      <c r="F255" s="41"/>
      <c r="G255" s="20"/>
      <c r="H255" s="20"/>
      <c r="I255" s="20"/>
      <c r="J255" s="20"/>
      <c r="K255" s="20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20"/>
      <c r="E256" s="20"/>
      <c r="F256" s="41"/>
      <c r="G256" s="20"/>
      <c r="H256" s="20"/>
      <c r="I256" s="20"/>
      <c r="J256" s="20"/>
      <c r="K256" s="20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20"/>
      <c r="E257" s="20"/>
      <c r="F257" s="41"/>
      <c r="G257" s="20"/>
      <c r="H257" s="20"/>
      <c r="I257" s="20"/>
      <c r="J257" s="20"/>
      <c r="K257" s="2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20"/>
      <c r="E258" s="20"/>
      <c r="F258" s="41"/>
      <c r="G258" s="20"/>
      <c r="H258" s="20"/>
      <c r="I258" s="20"/>
      <c r="J258" s="20"/>
      <c r="K258" s="2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20"/>
      <c r="E259" s="20"/>
      <c r="F259" s="41"/>
      <c r="G259" s="20"/>
      <c r="H259" s="20"/>
      <c r="I259" s="20"/>
      <c r="J259" s="20"/>
      <c r="K259" s="20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20"/>
      <c r="E260" s="20"/>
      <c r="F260" s="41"/>
      <c r="G260" s="20"/>
      <c r="H260" s="20"/>
      <c r="I260" s="20"/>
      <c r="J260" s="20"/>
      <c r="K260" s="20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20"/>
      <c r="E261" s="20"/>
      <c r="F261" s="41"/>
      <c r="G261" s="20"/>
      <c r="H261" s="20"/>
      <c r="I261" s="20"/>
      <c r="J261" s="20"/>
      <c r="K261" s="2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20"/>
      <c r="E262" s="20"/>
      <c r="F262" s="41"/>
      <c r="G262" s="20"/>
      <c r="H262" s="20"/>
      <c r="I262" s="20"/>
      <c r="J262" s="20"/>
      <c r="K262" s="2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20"/>
      <c r="E263" s="20"/>
      <c r="F263" s="41"/>
      <c r="G263" s="20"/>
      <c r="H263" s="20"/>
      <c r="I263" s="20"/>
      <c r="J263" s="20"/>
      <c r="K263" s="2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20"/>
      <c r="E264" s="20"/>
      <c r="F264" s="41"/>
      <c r="G264" s="20"/>
      <c r="H264" s="20"/>
      <c r="I264" s="20"/>
      <c r="J264" s="20"/>
      <c r="K264" s="20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20"/>
      <c r="E265" s="20"/>
      <c r="F265" s="41"/>
      <c r="G265" s="20"/>
      <c r="H265" s="20"/>
      <c r="I265" s="20"/>
      <c r="J265" s="20"/>
      <c r="K265" s="20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20"/>
      <c r="E266" s="20"/>
      <c r="F266" s="41"/>
      <c r="G266" s="20"/>
      <c r="H266" s="20"/>
      <c r="I266" s="20"/>
      <c r="J266" s="20"/>
      <c r="K266" s="20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20"/>
      <c r="E267" s="20"/>
      <c r="F267" s="41"/>
      <c r="G267" s="20"/>
      <c r="H267" s="20"/>
      <c r="I267" s="20"/>
      <c r="J267" s="20"/>
      <c r="K267" s="2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20"/>
      <c r="E268" s="20"/>
      <c r="F268" s="41"/>
      <c r="G268" s="20"/>
      <c r="H268" s="20"/>
      <c r="I268" s="20"/>
      <c r="J268" s="20"/>
      <c r="K268" s="2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20"/>
      <c r="E269" s="20"/>
      <c r="F269" s="41"/>
      <c r="G269" s="20"/>
      <c r="H269" s="20"/>
      <c r="I269" s="20"/>
      <c r="J269" s="20"/>
      <c r="K269" s="2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20"/>
      <c r="E270" s="20"/>
      <c r="F270" s="41"/>
      <c r="G270" s="20"/>
      <c r="H270" s="20"/>
      <c r="I270" s="20"/>
      <c r="J270" s="20"/>
      <c r="K270" s="20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20"/>
      <c r="E271" s="20"/>
      <c r="F271" s="41"/>
      <c r="G271" s="20"/>
      <c r="H271" s="20"/>
      <c r="I271" s="20"/>
      <c r="J271" s="20"/>
      <c r="K271" s="20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20"/>
      <c r="E272" s="20"/>
      <c r="F272" s="41"/>
      <c r="G272" s="20"/>
      <c r="H272" s="20"/>
      <c r="I272" s="20"/>
      <c r="J272" s="20"/>
      <c r="K272" s="20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20"/>
      <c r="E273" s="20"/>
      <c r="F273" s="41"/>
      <c r="G273" s="20"/>
      <c r="H273" s="20"/>
      <c r="I273" s="20"/>
      <c r="J273" s="20"/>
      <c r="K273" s="2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20"/>
      <c r="E274" s="20"/>
      <c r="F274" s="41"/>
      <c r="G274" s="20"/>
      <c r="H274" s="20"/>
      <c r="I274" s="20"/>
      <c r="J274" s="20"/>
      <c r="K274" s="2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20"/>
      <c r="E275" s="20"/>
      <c r="F275" s="41"/>
      <c r="G275" s="20"/>
      <c r="H275" s="20"/>
      <c r="I275" s="20"/>
      <c r="J275" s="20"/>
      <c r="K275" s="2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20"/>
      <c r="E276" s="20"/>
      <c r="F276" s="41"/>
      <c r="G276" s="20"/>
      <c r="H276" s="20"/>
      <c r="I276" s="20"/>
      <c r="J276" s="20"/>
      <c r="K276" s="20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20"/>
      <c r="E277" s="20"/>
      <c r="F277" s="41"/>
      <c r="G277" s="20"/>
      <c r="H277" s="20"/>
      <c r="I277" s="20"/>
      <c r="J277" s="20"/>
      <c r="K277" s="20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20"/>
      <c r="E278" s="20"/>
      <c r="F278" s="41"/>
      <c r="G278" s="20"/>
      <c r="H278" s="20"/>
      <c r="I278" s="20"/>
      <c r="J278" s="20"/>
      <c r="K278" s="20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20"/>
      <c r="E279" s="20"/>
      <c r="F279" s="41"/>
      <c r="G279" s="20"/>
      <c r="H279" s="20"/>
      <c r="I279" s="20"/>
      <c r="J279" s="20"/>
      <c r="K279" s="20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20"/>
      <c r="E280" s="20"/>
      <c r="F280" s="41"/>
      <c r="G280" s="20"/>
      <c r="H280" s="20"/>
      <c r="I280" s="20"/>
      <c r="J280" s="20"/>
      <c r="K280" s="20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20"/>
      <c r="E281" s="20"/>
      <c r="F281" s="41"/>
      <c r="G281" s="20"/>
      <c r="H281" s="20"/>
      <c r="I281" s="20"/>
      <c r="J281" s="20"/>
      <c r="K281" s="2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20"/>
      <c r="E282" s="20"/>
      <c r="F282" s="41"/>
      <c r="G282" s="20"/>
      <c r="H282" s="20"/>
      <c r="I282" s="20"/>
      <c r="J282" s="20"/>
      <c r="K282" s="20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20"/>
      <c r="E283" s="20"/>
      <c r="F283" s="41"/>
      <c r="G283" s="20"/>
      <c r="H283" s="20"/>
      <c r="I283" s="20"/>
      <c r="J283" s="20"/>
      <c r="K283" s="20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20"/>
      <c r="E284" s="20"/>
      <c r="F284" s="41"/>
      <c r="G284" s="20"/>
      <c r="H284" s="20"/>
      <c r="I284" s="20"/>
      <c r="J284" s="20"/>
      <c r="K284" s="20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20"/>
      <c r="E285" s="20"/>
      <c r="F285" s="41"/>
      <c r="G285" s="20"/>
      <c r="H285" s="20"/>
      <c r="I285" s="20"/>
      <c r="J285" s="20"/>
      <c r="K285" s="20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20"/>
      <c r="E286" s="20"/>
      <c r="F286" s="41"/>
      <c r="G286" s="20"/>
      <c r="H286" s="20"/>
      <c r="I286" s="20"/>
      <c r="J286" s="20"/>
      <c r="K286" s="20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20"/>
      <c r="E287" s="20"/>
      <c r="F287" s="41"/>
      <c r="G287" s="20"/>
      <c r="H287" s="20"/>
      <c r="I287" s="20"/>
      <c r="J287" s="20"/>
      <c r="K287" s="20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20"/>
      <c r="E288" s="20"/>
      <c r="F288" s="41"/>
      <c r="G288" s="20"/>
      <c r="H288" s="20"/>
      <c r="I288" s="20"/>
      <c r="J288" s="20"/>
      <c r="K288" s="20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20"/>
      <c r="E289" s="20"/>
      <c r="F289" s="41"/>
      <c r="G289" s="20"/>
      <c r="H289" s="20"/>
      <c r="I289" s="20"/>
      <c r="J289" s="20"/>
      <c r="K289" s="20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20"/>
      <c r="E290" s="20"/>
      <c r="F290" s="41"/>
      <c r="G290" s="20"/>
      <c r="H290" s="20"/>
      <c r="I290" s="20"/>
      <c r="J290" s="20"/>
      <c r="K290" s="20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20"/>
      <c r="E291" s="20"/>
      <c r="F291" s="41"/>
      <c r="G291" s="20"/>
      <c r="H291" s="20"/>
      <c r="I291" s="20"/>
      <c r="J291" s="20"/>
      <c r="K291" s="20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20"/>
      <c r="E292" s="20"/>
      <c r="F292" s="41"/>
      <c r="G292" s="20"/>
      <c r="H292" s="20"/>
      <c r="I292" s="20"/>
      <c r="J292" s="20"/>
      <c r="K292" s="20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20"/>
      <c r="E293" s="20"/>
      <c r="F293" s="41"/>
      <c r="G293" s="20"/>
      <c r="H293" s="20"/>
      <c r="I293" s="20"/>
      <c r="J293" s="20"/>
      <c r="K293" s="20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20"/>
      <c r="E294" s="20"/>
      <c r="F294" s="41"/>
      <c r="G294" s="20"/>
      <c r="H294" s="20"/>
      <c r="I294" s="20"/>
      <c r="J294" s="20"/>
      <c r="K294" s="20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20"/>
      <c r="E295" s="20"/>
      <c r="F295" s="41"/>
      <c r="G295" s="20"/>
      <c r="H295" s="20"/>
      <c r="I295" s="20"/>
      <c r="J295" s="20"/>
      <c r="K295" s="20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20"/>
      <c r="E296" s="20"/>
      <c r="F296" s="41"/>
      <c r="G296" s="20"/>
      <c r="H296" s="20"/>
      <c r="I296" s="20"/>
      <c r="J296" s="20"/>
      <c r="K296" s="20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20"/>
      <c r="E297" s="20"/>
      <c r="F297" s="41"/>
      <c r="G297" s="20"/>
      <c r="H297" s="20"/>
      <c r="I297" s="20"/>
      <c r="J297" s="20"/>
      <c r="K297" s="20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20"/>
      <c r="E298" s="20"/>
      <c r="F298" s="41"/>
      <c r="G298" s="20"/>
      <c r="H298" s="20"/>
      <c r="I298" s="20"/>
      <c r="J298" s="20"/>
      <c r="K298" s="20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20"/>
      <c r="E299" s="20"/>
      <c r="F299" s="41"/>
      <c r="G299" s="20"/>
      <c r="H299" s="20"/>
      <c r="I299" s="20"/>
      <c r="J299" s="20"/>
      <c r="K299" s="20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20"/>
      <c r="E300" s="20"/>
      <c r="F300" s="41"/>
      <c r="G300" s="20"/>
      <c r="H300" s="20"/>
      <c r="I300" s="20"/>
      <c r="J300" s="20"/>
      <c r="K300" s="2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20"/>
      <c r="E301" s="20"/>
      <c r="F301" s="41"/>
      <c r="G301" s="20"/>
      <c r="H301" s="20"/>
      <c r="I301" s="20"/>
      <c r="J301" s="20"/>
      <c r="K301" s="20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20"/>
      <c r="E302" s="20"/>
      <c r="F302" s="41"/>
      <c r="G302" s="20"/>
      <c r="H302" s="20"/>
      <c r="I302" s="20"/>
      <c r="J302" s="20"/>
      <c r="K302" s="20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20"/>
      <c r="E303" s="20"/>
      <c r="F303" s="41"/>
      <c r="G303" s="20"/>
      <c r="H303" s="20"/>
      <c r="I303" s="20"/>
      <c r="J303" s="20"/>
      <c r="K303" s="20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20"/>
      <c r="E304" s="20"/>
      <c r="F304" s="41"/>
      <c r="G304" s="20"/>
      <c r="H304" s="20"/>
      <c r="I304" s="20"/>
      <c r="J304" s="20"/>
      <c r="K304" s="20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20"/>
      <c r="E305" s="20"/>
      <c r="F305" s="41"/>
      <c r="G305" s="20"/>
      <c r="H305" s="20"/>
      <c r="I305" s="20"/>
      <c r="J305" s="20"/>
      <c r="K305" s="20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20"/>
      <c r="E306" s="20"/>
      <c r="F306" s="41"/>
      <c r="G306" s="20"/>
      <c r="H306" s="20"/>
      <c r="I306" s="20"/>
      <c r="J306" s="20"/>
      <c r="K306" s="20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20"/>
      <c r="E307" s="20"/>
      <c r="F307" s="41"/>
      <c r="G307" s="20"/>
      <c r="H307" s="20"/>
      <c r="I307" s="20"/>
      <c r="J307" s="20"/>
      <c r="K307" s="20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20"/>
      <c r="E308" s="20"/>
      <c r="F308" s="41"/>
      <c r="G308" s="20"/>
      <c r="H308" s="20"/>
      <c r="I308" s="20"/>
      <c r="J308" s="20"/>
      <c r="K308" s="20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20"/>
      <c r="E309" s="20"/>
      <c r="F309" s="41"/>
      <c r="G309" s="20"/>
      <c r="H309" s="20"/>
      <c r="I309" s="20"/>
      <c r="J309" s="20"/>
      <c r="K309" s="20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20"/>
      <c r="E310" s="20"/>
      <c r="F310" s="41"/>
      <c r="G310" s="20"/>
      <c r="H310" s="20"/>
      <c r="I310" s="20"/>
      <c r="J310" s="20"/>
      <c r="K310" s="20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20"/>
      <c r="E311" s="20"/>
      <c r="F311" s="41"/>
      <c r="G311" s="20"/>
      <c r="H311" s="20"/>
      <c r="I311" s="20"/>
      <c r="J311" s="20"/>
      <c r="K311" s="20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20"/>
      <c r="E312" s="20"/>
      <c r="F312" s="41"/>
      <c r="G312" s="20"/>
      <c r="H312" s="20"/>
      <c r="I312" s="20"/>
      <c r="J312" s="20"/>
      <c r="K312" s="20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20"/>
      <c r="E313" s="20"/>
      <c r="F313" s="41"/>
      <c r="G313" s="20"/>
      <c r="H313" s="20"/>
      <c r="I313" s="20"/>
      <c r="J313" s="20"/>
      <c r="K313" s="20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20"/>
      <c r="E314" s="20"/>
      <c r="F314" s="41"/>
      <c r="G314" s="20"/>
      <c r="H314" s="20"/>
      <c r="I314" s="20"/>
      <c r="J314" s="20"/>
      <c r="K314" s="20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20"/>
      <c r="E315" s="20"/>
      <c r="F315" s="41"/>
      <c r="G315" s="20"/>
      <c r="H315" s="20"/>
      <c r="I315" s="20"/>
      <c r="J315" s="20"/>
      <c r="K315" s="20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20"/>
      <c r="E316" s="20"/>
      <c r="F316" s="41"/>
      <c r="G316" s="20"/>
      <c r="H316" s="20"/>
      <c r="I316" s="20"/>
      <c r="J316" s="20"/>
      <c r="K316" s="20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20"/>
      <c r="E317" s="20"/>
      <c r="F317" s="41"/>
      <c r="G317" s="20"/>
      <c r="H317" s="20"/>
      <c r="I317" s="20"/>
      <c r="J317" s="20"/>
      <c r="K317" s="20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20"/>
      <c r="E318" s="20"/>
      <c r="F318" s="41"/>
      <c r="G318" s="20"/>
      <c r="H318" s="20"/>
      <c r="I318" s="20"/>
      <c r="J318" s="20"/>
      <c r="K318" s="20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20"/>
      <c r="E319" s="20"/>
      <c r="F319" s="41"/>
      <c r="G319" s="20"/>
      <c r="H319" s="20"/>
      <c r="I319" s="20"/>
      <c r="J319" s="20"/>
      <c r="K319" s="20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20"/>
      <c r="E320" s="20"/>
      <c r="F320" s="41"/>
      <c r="G320" s="20"/>
      <c r="H320" s="20"/>
      <c r="I320" s="20"/>
      <c r="J320" s="20"/>
      <c r="K320" s="20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20"/>
      <c r="E321" s="20"/>
      <c r="F321" s="41"/>
      <c r="G321" s="20"/>
      <c r="H321" s="20"/>
      <c r="I321" s="20"/>
      <c r="J321" s="20"/>
      <c r="K321" s="20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20"/>
      <c r="E322" s="20"/>
      <c r="F322" s="41"/>
      <c r="G322" s="20"/>
      <c r="H322" s="20"/>
      <c r="I322" s="20"/>
      <c r="J322" s="20"/>
      <c r="K322" s="20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20"/>
      <c r="E323" s="20"/>
      <c r="F323" s="41"/>
      <c r="G323" s="20"/>
      <c r="H323" s="20"/>
      <c r="I323" s="20"/>
      <c r="J323" s="20"/>
      <c r="K323" s="20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20"/>
      <c r="E324" s="20"/>
      <c r="F324" s="41"/>
      <c r="G324" s="20"/>
      <c r="H324" s="20"/>
      <c r="I324" s="20"/>
      <c r="J324" s="20"/>
      <c r="K324" s="20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20"/>
      <c r="E325" s="20"/>
      <c r="F325" s="41"/>
      <c r="G325" s="20"/>
      <c r="H325" s="20"/>
      <c r="I325" s="20"/>
      <c r="J325" s="20"/>
      <c r="K325" s="20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20"/>
      <c r="E326" s="20"/>
      <c r="F326" s="41"/>
      <c r="G326" s="20"/>
      <c r="H326" s="20"/>
      <c r="I326" s="20"/>
      <c r="J326" s="20"/>
      <c r="K326" s="20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20"/>
      <c r="E327" s="20"/>
      <c r="F327" s="41"/>
      <c r="G327" s="20"/>
      <c r="H327" s="20"/>
      <c r="I327" s="20"/>
      <c r="J327" s="20"/>
      <c r="K327" s="20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20"/>
      <c r="E328" s="20"/>
      <c r="F328" s="41"/>
      <c r="G328" s="20"/>
      <c r="H328" s="20"/>
      <c r="I328" s="20"/>
      <c r="J328" s="20"/>
      <c r="K328" s="20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20"/>
      <c r="E329" s="20"/>
      <c r="F329" s="41"/>
      <c r="G329" s="20"/>
      <c r="H329" s="20"/>
      <c r="I329" s="20"/>
      <c r="J329" s="20"/>
      <c r="K329" s="20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20"/>
      <c r="E330" s="20"/>
      <c r="F330" s="41"/>
      <c r="G330" s="20"/>
      <c r="H330" s="20"/>
      <c r="I330" s="20"/>
      <c r="J330" s="20"/>
      <c r="K330" s="20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20"/>
      <c r="E331" s="20"/>
      <c r="F331" s="41"/>
      <c r="G331" s="20"/>
      <c r="H331" s="20"/>
      <c r="I331" s="20"/>
      <c r="J331" s="20"/>
      <c r="K331" s="20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20"/>
      <c r="E332" s="20"/>
      <c r="F332" s="41"/>
      <c r="G332" s="20"/>
      <c r="H332" s="20"/>
      <c r="I332" s="20"/>
      <c r="J332" s="20"/>
      <c r="K332" s="20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20"/>
      <c r="E333" s="20"/>
      <c r="F333" s="41"/>
      <c r="G333" s="20"/>
      <c r="H333" s="20"/>
      <c r="I333" s="20"/>
      <c r="J333" s="20"/>
      <c r="K333" s="20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20"/>
      <c r="E334" s="20"/>
      <c r="F334" s="41"/>
      <c r="G334" s="20"/>
      <c r="H334" s="20"/>
      <c r="I334" s="20"/>
      <c r="J334" s="20"/>
      <c r="K334" s="20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20"/>
      <c r="E335" s="20"/>
      <c r="F335" s="41"/>
      <c r="G335" s="20"/>
      <c r="H335" s="20"/>
      <c r="I335" s="20"/>
      <c r="J335" s="20"/>
      <c r="K335" s="20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20"/>
      <c r="E336" s="20"/>
      <c r="F336" s="41"/>
      <c r="G336" s="20"/>
      <c r="H336" s="20"/>
      <c r="I336" s="20"/>
      <c r="J336" s="20"/>
      <c r="K336" s="20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20"/>
      <c r="E337" s="20"/>
      <c r="F337" s="41"/>
      <c r="G337" s="20"/>
      <c r="H337" s="20"/>
      <c r="I337" s="20"/>
      <c r="J337" s="20"/>
      <c r="K337" s="20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20"/>
      <c r="E338" s="20"/>
      <c r="F338" s="41"/>
      <c r="G338" s="20"/>
      <c r="H338" s="20"/>
      <c r="I338" s="20"/>
      <c r="J338" s="20"/>
      <c r="K338" s="20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20"/>
      <c r="E339" s="20"/>
      <c r="F339" s="41"/>
      <c r="G339" s="20"/>
      <c r="H339" s="20"/>
      <c r="I339" s="20"/>
      <c r="J339" s="20"/>
      <c r="K339" s="20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20"/>
      <c r="E340" s="20"/>
      <c r="F340" s="41"/>
      <c r="G340" s="20"/>
      <c r="H340" s="20"/>
      <c r="I340" s="20"/>
      <c r="J340" s="20"/>
      <c r="K340" s="20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20"/>
      <c r="E341" s="20"/>
      <c r="F341" s="41"/>
      <c r="G341" s="20"/>
      <c r="H341" s="20"/>
      <c r="I341" s="20"/>
      <c r="J341" s="20"/>
      <c r="K341" s="20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20"/>
      <c r="E342" s="20"/>
      <c r="F342" s="41"/>
      <c r="G342" s="20"/>
      <c r="H342" s="20"/>
      <c r="I342" s="20"/>
      <c r="J342" s="20"/>
      <c r="K342" s="20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20"/>
      <c r="E343" s="20"/>
      <c r="F343" s="41"/>
      <c r="G343" s="20"/>
      <c r="H343" s="20"/>
      <c r="I343" s="20"/>
      <c r="J343" s="20"/>
      <c r="K343" s="20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20"/>
      <c r="E344" s="20"/>
      <c r="F344" s="41"/>
      <c r="G344" s="20"/>
      <c r="H344" s="20"/>
      <c r="I344" s="20"/>
      <c r="J344" s="20"/>
      <c r="K344" s="20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20"/>
      <c r="E345" s="20"/>
      <c r="F345" s="41"/>
      <c r="G345" s="20"/>
      <c r="H345" s="20"/>
      <c r="I345" s="20"/>
      <c r="J345" s="20"/>
      <c r="K345" s="20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20"/>
      <c r="E346" s="20"/>
      <c r="F346" s="41"/>
      <c r="G346" s="20"/>
      <c r="H346" s="20"/>
      <c r="I346" s="20"/>
      <c r="J346" s="20"/>
      <c r="K346" s="20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20"/>
      <c r="E347" s="20"/>
      <c r="F347" s="41"/>
      <c r="G347" s="20"/>
      <c r="H347" s="20"/>
      <c r="I347" s="20"/>
      <c r="J347" s="20"/>
      <c r="K347" s="20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20"/>
      <c r="E348" s="20"/>
      <c r="F348" s="41"/>
      <c r="G348" s="20"/>
      <c r="H348" s="20"/>
      <c r="I348" s="20"/>
      <c r="J348" s="20"/>
      <c r="K348" s="2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20"/>
      <c r="E349" s="20"/>
      <c r="F349" s="41"/>
      <c r="G349" s="20"/>
      <c r="H349" s="20"/>
      <c r="I349" s="20"/>
      <c r="J349" s="20"/>
      <c r="K349" s="20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20"/>
      <c r="E350" s="20"/>
      <c r="F350" s="41"/>
      <c r="G350" s="20"/>
      <c r="H350" s="20"/>
      <c r="I350" s="20"/>
      <c r="J350" s="20"/>
      <c r="K350" s="20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20"/>
      <c r="E351" s="20"/>
      <c r="F351" s="41"/>
      <c r="G351" s="20"/>
      <c r="H351" s="20"/>
      <c r="I351" s="20"/>
      <c r="J351" s="20"/>
      <c r="K351" s="20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20"/>
      <c r="E352" s="20"/>
      <c r="F352" s="41"/>
      <c r="G352" s="20"/>
      <c r="H352" s="20"/>
      <c r="I352" s="20"/>
      <c r="J352" s="20"/>
      <c r="K352" s="20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20"/>
      <c r="E353" s="20"/>
      <c r="F353" s="41"/>
      <c r="G353" s="20"/>
      <c r="H353" s="20"/>
      <c r="I353" s="20"/>
      <c r="J353" s="20"/>
      <c r="K353" s="20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20"/>
      <c r="E354" s="20"/>
      <c r="F354" s="41"/>
      <c r="G354" s="20"/>
      <c r="H354" s="20"/>
      <c r="I354" s="20"/>
      <c r="J354" s="20"/>
      <c r="K354" s="2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20"/>
      <c r="E355" s="20"/>
      <c r="F355" s="41"/>
      <c r="G355" s="20"/>
      <c r="H355" s="20"/>
      <c r="I355" s="20"/>
      <c r="J355" s="20"/>
      <c r="K355" s="20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20"/>
      <c r="E356" s="20"/>
      <c r="F356" s="41"/>
      <c r="G356" s="20"/>
      <c r="H356" s="20"/>
      <c r="I356" s="20"/>
      <c r="J356" s="20"/>
      <c r="K356" s="20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20"/>
      <c r="E357" s="20"/>
      <c r="F357" s="41"/>
      <c r="G357" s="20"/>
      <c r="H357" s="20"/>
      <c r="I357" s="20"/>
      <c r="J357" s="20"/>
      <c r="K357" s="20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20"/>
      <c r="E358" s="20"/>
      <c r="F358" s="41"/>
      <c r="G358" s="20"/>
      <c r="H358" s="20"/>
      <c r="I358" s="20"/>
      <c r="J358" s="20"/>
      <c r="K358" s="20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20"/>
      <c r="E359" s="20"/>
      <c r="F359" s="41"/>
      <c r="G359" s="20"/>
      <c r="H359" s="20"/>
      <c r="I359" s="20"/>
      <c r="J359" s="20"/>
      <c r="K359" s="2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20"/>
      <c r="E360" s="20"/>
      <c r="F360" s="41"/>
      <c r="G360" s="20"/>
      <c r="H360" s="20"/>
      <c r="I360" s="20"/>
      <c r="J360" s="20"/>
      <c r="K360" s="20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20"/>
      <c r="E361" s="20"/>
      <c r="F361" s="41"/>
      <c r="G361" s="20"/>
      <c r="H361" s="20"/>
      <c r="I361" s="20"/>
      <c r="J361" s="20"/>
      <c r="K361" s="20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20"/>
      <c r="E362" s="20"/>
      <c r="F362" s="41"/>
      <c r="G362" s="20"/>
      <c r="H362" s="20"/>
      <c r="I362" s="20"/>
      <c r="J362" s="20"/>
      <c r="K362" s="20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20"/>
      <c r="E363" s="20"/>
      <c r="F363" s="41"/>
      <c r="G363" s="20"/>
      <c r="H363" s="20"/>
      <c r="I363" s="20"/>
      <c r="J363" s="20"/>
      <c r="K363" s="2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20"/>
      <c r="E364" s="20"/>
      <c r="F364" s="41"/>
      <c r="G364" s="20"/>
      <c r="H364" s="20"/>
      <c r="I364" s="20"/>
      <c r="J364" s="20"/>
      <c r="K364" s="20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20"/>
      <c r="E365" s="20"/>
      <c r="F365" s="41"/>
      <c r="G365" s="20"/>
      <c r="H365" s="20"/>
      <c r="I365" s="20"/>
      <c r="J365" s="20"/>
      <c r="K365" s="20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20"/>
      <c r="E366" s="20"/>
      <c r="F366" s="41"/>
      <c r="G366" s="20"/>
      <c r="H366" s="20"/>
      <c r="I366" s="20"/>
      <c r="J366" s="20"/>
      <c r="K366" s="20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20"/>
      <c r="E367" s="20"/>
      <c r="F367" s="41"/>
      <c r="G367" s="20"/>
      <c r="H367" s="20"/>
      <c r="I367" s="20"/>
      <c r="J367" s="20"/>
      <c r="K367" s="20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20"/>
      <c r="E368" s="20"/>
      <c r="F368" s="41"/>
      <c r="G368" s="20"/>
      <c r="H368" s="20"/>
      <c r="I368" s="20"/>
      <c r="J368" s="20"/>
      <c r="K368" s="20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20"/>
      <c r="E369" s="20"/>
      <c r="F369" s="41"/>
      <c r="G369" s="20"/>
      <c r="H369" s="20"/>
      <c r="I369" s="20"/>
      <c r="J369" s="20"/>
      <c r="K369" s="20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20"/>
      <c r="E370" s="20"/>
      <c r="F370" s="41"/>
      <c r="G370" s="20"/>
      <c r="H370" s="20"/>
      <c r="I370" s="20"/>
      <c r="J370" s="20"/>
      <c r="K370" s="20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20"/>
      <c r="E371" s="20"/>
      <c r="F371" s="41"/>
      <c r="G371" s="20"/>
      <c r="H371" s="20"/>
      <c r="I371" s="20"/>
      <c r="J371" s="20"/>
      <c r="K371" s="2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20"/>
      <c r="E372" s="20"/>
      <c r="F372" s="41"/>
      <c r="G372" s="20"/>
      <c r="H372" s="20"/>
      <c r="I372" s="20"/>
      <c r="J372" s="20"/>
      <c r="K372" s="2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20"/>
      <c r="E373" s="20"/>
      <c r="F373" s="41"/>
      <c r="G373" s="20"/>
      <c r="H373" s="20"/>
      <c r="I373" s="20"/>
      <c r="J373" s="20"/>
      <c r="K373" s="2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20"/>
      <c r="E374" s="20"/>
      <c r="F374" s="41"/>
      <c r="G374" s="20"/>
      <c r="H374" s="20"/>
      <c r="I374" s="20"/>
      <c r="J374" s="20"/>
      <c r="K374" s="2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20"/>
      <c r="E375" s="20"/>
      <c r="F375" s="41"/>
      <c r="G375" s="20"/>
      <c r="H375" s="20"/>
      <c r="I375" s="20"/>
      <c r="J375" s="20"/>
      <c r="K375" s="2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20"/>
      <c r="E376" s="20"/>
      <c r="F376" s="41"/>
      <c r="G376" s="20"/>
      <c r="H376" s="20"/>
      <c r="I376" s="20"/>
      <c r="J376" s="20"/>
      <c r="K376" s="2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20"/>
      <c r="E377" s="20"/>
      <c r="F377" s="41"/>
      <c r="G377" s="20"/>
      <c r="H377" s="20"/>
      <c r="I377" s="20"/>
      <c r="J377" s="20"/>
      <c r="K377" s="2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20"/>
      <c r="E378" s="20"/>
      <c r="F378" s="41"/>
      <c r="G378" s="20"/>
      <c r="H378" s="20"/>
      <c r="I378" s="20"/>
      <c r="J378" s="20"/>
      <c r="K378" s="2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20"/>
      <c r="E379" s="20"/>
      <c r="F379" s="41"/>
      <c r="G379" s="20"/>
      <c r="H379" s="20"/>
      <c r="I379" s="20"/>
      <c r="J379" s="20"/>
      <c r="K379" s="2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20"/>
      <c r="E380" s="20"/>
      <c r="F380" s="41"/>
      <c r="G380" s="20"/>
      <c r="H380" s="20"/>
      <c r="I380" s="20"/>
      <c r="J380" s="20"/>
      <c r="K380" s="2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20"/>
      <c r="E381" s="20"/>
      <c r="F381" s="41"/>
      <c r="G381" s="20"/>
      <c r="H381" s="20"/>
      <c r="I381" s="20"/>
      <c r="J381" s="20"/>
      <c r="K381" s="2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20"/>
      <c r="E382" s="20"/>
      <c r="F382" s="41"/>
      <c r="G382" s="20"/>
      <c r="H382" s="20"/>
      <c r="I382" s="20"/>
      <c r="J382" s="20"/>
      <c r="K382" s="2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20"/>
      <c r="E383" s="20"/>
      <c r="F383" s="41"/>
      <c r="G383" s="20"/>
      <c r="H383" s="20"/>
      <c r="I383" s="20"/>
      <c r="J383" s="20"/>
      <c r="K383" s="2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20"/>
      <c r="E384" s="20"/>
      <c r="F384" s="41"/>
      <c r="G384" s="20"/>
      <c r="H384" s="20"/>
      <c r="I384" s="20"/>
      <c r="J384" s="20"/>
      <c r="K384" s="2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20"/>
      <c r="E385" s="20"/>
      <c r="F385" s="41"/>
      <c r="G385" s="20"/>
      <c r="H385" s="20"/>
      <c r="I385" s="20"/>
      <c r="J385" s="20"/>
      <c r="K385" s="2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20"/>
      <c r="E386" s="20"/>
      <c r="F386" s="41"/>
      <c r="G386" s="20"/>
      <c r="H386" s="20"/>
      <c r="I386" s="20"/>
      <c r="J386" s="20"/>
      <c r="K386" s="2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20"/>
      <c r="E387" s="20"/>
      <c r="F387" s="41"/>
      <c r="G387" s="20"/>
      <c r="H387" s="20"/>
      <c r="I387" s="20"/>
      <c r="J387" s="20"/>
      <c r="K387" s="2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20"/>
      <c r="E388" s="20"/>
      <c r="F388" s="41"/>
      <c r="G388" s="20"/>
      <c r="H388" s="20"/>
      <c r="I388" s="20"/>
      <c r="J388" s="20"/>
      <c r="K388" s="2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20"/>
      <c r="E389" s="20"/>
      <c r="F389" s="41"/>
      <c r="G389" s="20"/>
      <c r="H389" s="20"/>
      <c r="I389" s="20"/>
      <c r="J389" s="20"/>
      <c r="K389" s="2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20"/>
      <c r="E390" s="20"/>
      <c r="F390" s="41"/>
      <c r="G390" s="20"/>
      <c r="H390" s="20"/>
      <c r="I390" s="20"/>
      <c r="J390" s="20"/>
      <c r="K390" s="2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20"/>
      <c r="E391" s="20"/>
      <c r="F391" s="41"/>
      <c r="G391" s="20"/>
      <c r="H391" s="20"/>
      <c r="I391" s="20"/>
      <c r="J391" s="20"/>
      <c r="K391" s="2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20"/>
      <c r="E392" s="20"/>
      <c r="F392" s="41"/>
      <c r="G392" s="20"/>
      <c r="H392" s="20"/>
      <c r="I392" s="20"/>
      <c r="J392" s="20"/>
      <c r="K392" s="2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20"/>
      <c r="E393" s="20"/>
      <c r="F393" s="41"/>
      <c r="G393" s="20"/>
      <c r="H393" s="20"/>
      <c r="I393" s="20"/>
      <c r="J393" s="20"/>
      <c r="K393" s="2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20"/>
      <c r="E394" s="20"/>
      <c r="F394" s="41"/>
      <c r="G394" s="20"/>
      <c r="H394" s="20"/>
      <c r="I394" s="20"/>
      <c r="J394" s="20"/>
      <c r="K394" s="2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20"/>
      <c r="E395" s="20"/>
      <c r="F395" s="41"/>
      <c r="G395" s="20"/>
      <c r="H395" s="20"/>
      <c r="I395" s="20"/>
      <c r="J395" s="20"/>
      <c r="K395" s="2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20"/>
      <c r="E396" s="20"/>
      <c r="F396" s="41"/>
      <c r="G396" s="20"/>
      <c r="H396" s="20"/>
      <c r="I396" s="20"/>
      <c r="J396" s="20"/>
      <c r="K396" s="2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20"/>
      <c r="E397" s="20"/>
      <c r="F397" s="41"/>
      <c r="G397" s="20"/>
      <c r="H397" s="20"/>
      <c r="I397" s="20"/>
      <c r="J397" s="20"/>
      <c r="K397" s="2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20"/>
      <c r="E398" s="20"/>
      <c r="F398" s="41"/>
      <c r="G398" s="20"/>
      <c r="H398" s="20"/>
      <c r="I398" s="20"/>
      <c r="J398" s="20"/>
      <c r="K398" s="2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20"/>
      <c r="E399" s="20"/>
      <c r="F399" s="41"/>
      <c r="G399" s="20"/>
      <c r="H399" s="20"/>
      <c r="I399" s="20"/>
      <c r="J399" s="20"/>
      <c r="K399" s="2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20"/>
      <c r="E400" s="20"/>
      <c r="F400" s="41"/>
      <c r="G400" s="20"/>
      <c r="H400" s="20"/>
      <c r="I400" s="20"/>
      <c r="J400" s="20"/>
      <c r="K400" s="2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20"/>
      <c r="E401" s="20"/>
      <c r="F401" s="41"/>
      <c r="G401" s="20"/>
      <c r="H401" s="20"/>
      <c r="I401" s="20"/>
      <c r="J401" s="20"/>
      <c r="K401" s="2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20"/>
      <c r="E402" s="20"/>
      <c r="F402" s="41"/>
      <c r="G402" s="20"/>
      <c r="H402" s="20"/>
      <c r="I402" s="20"/>
      <c r="J402" s="20"/>
      <c r="K402" s="2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20"/>
      <c r="E403" s="20"/>
      <c r="F403" s="41"/>
      <c r="G403" s="20"/>
      <c r="H403" s="20"/>
      <c r="I403" s="20"/>
      <c r="J403" s="20"/>
      <c r="K403" s="2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20"/>
      <c r="E404" s="20"/>
      <c r="F404" s="41"/>
      <c r="G404" s="20"/>
      <c r="H404" s="20"/>
      <c r="I404" s="20"/>
      <c r="J404" s="20"/>
      <c r="K404" s="2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20"/>
      <c r="E405" s="20"/>
      <c r="F405" s="41"/>
      <c r="G405" s="20"/>
      <c r="H405" s="20"/>
      <c r="I405" s="20"/>
      <c r="J405" s="20"/>
      <c r="K405" s="2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20"/>
      <c r="E406" s="20"/>
      <c r="F406" s="41"/>
      <c r="G406" s="20"/>
      <c r="H406" s="20"/>
      <c r="I406" s="20"/>
      <c r="J406" s="20"/>
      <c r="K406" s="2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20"/>
      <c r="E407" s="20"/>
      <c r="F407" s="41"/>
      <c r="G407" s="20"/>
      <c r="H407" s="20"/>
      <c r="I407" s="20"/>
      <c r="J407" s="20"/>
      <c r="K407" s="2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20"/>
      <c r="E408" s="20"/>
      <c r="F408" s="41"/>
      <c r="G408" s="20"/>
      <c r="H408" s="20"/>
      <c r="I408" s="20"/>
      <c r="J408" s="20"/>
      <c r="K408" s="2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20"/>
      <c r="E409" s="20"/>
      <c r="F409" s="41"/>
      <c r="G409" s="20"/>
      <c r="H409" s="20"/>
      <c r="I409" s="20"/>
      <c r="J409" s="20"/>
      <c r="K409" s="2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20"/>
      <c r="E410" s="20"/>
      <c r="F410" s="41"/>
      <c r="G410" s="20"/>
      <c r="H410" s="20"/>
      <c r="I410" s="20"/>
      <c r="J410" s="20"/>
      <c r="K410" s="2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20"/>
      <c r="E411" s="20"/>
      <c r="F411" s="41"/>
      <c r="G411" s="20"/>
      <c r="H411" s="20"/>
      <c r="I411" s="20"/>
      <c r="J411" s="20"/>
      <c r="K411" s="2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20"/>
      <c r="E412" s="20"/>
      <c r="F412" s="41"/>
      <c r="G412" s="20"/>
      <c r="H412" s="20"/>
      <c r="I412" s="20"/>
      <c r="J412" s="20"/>
      <c r="K412" s="2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20"/>
      <c r="E413" s="20"/>
      <c r="F413" s="41"/>
      <c r="G413" s="20"/>
      <c r="H413" s="20"/>
      <c r="I413" s="20"/>
      <c r="J413" s="20"/>
      <c r="K413" s="2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20"/>
      <c r="E414" s="20"/>
      <c r="F414" s="41"/>
      <c r="G414" s="20"/>
      <c r="H414" s="20"/>
      <c r="I414" s="20"/>
      <c r="J414" s="20"/>
      <c r="K414" s="2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20"/>
      <c r="E415" s="20"/>
      <c r="F415" s="41"/>
      <c r="G415" s="20"/>
      <c r="H415" s="20"/>
      <c r="I415" s="20"/>
      <c r="J415" s="20"/>
      <c r="K415" s="2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20"/>
      <c r="E416" s="20"/>
      <c r="F416" s="41"/>
      <c r="G416" s="20"/>
      <c r="H416" s="20"/>
      <c r="I416" s="20"/>
      <c r="J416" s="20"/>
      <c r="K416" s="2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20"/>
      <c r="E417" s="20"/>
      <c r="F417" s="41"/>
      <c r="G417" s="20"/>
      <c r="H417" s="20"/>
      <c r="I417" s="20"/>
      <c r="J417" s="20"/>
      <c r="K417" s="2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20"/>
      <c r="E418" s="20"/>
      <c r="F418" s="41"/>
      <c r="G418" s="20"/>
      <c r="H418" s="20"/>
      <c r="I418" s="20"/>
      <c r="J418" s="20"/>
      <c r="K418" s="2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20"/>
      <c r="E419" s="20"/>
      <c r="F419" s="41"/>
      <c r="G419" s="20"/>
      <c r="H419" s="20"/>
      <c r="I419" s="20"/>
      <c r="J419" s="20"/>
      <c r="K419" s="2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20"/>
      <c r="E420" s="20"/>
      <c r="F420" s="41"/>
      <c r="G420" s="20"/>
      <c r="H420" s="20"/>
      <c r="I420" s="20"/>
      <c r="J420" s="20"/>
      <c r="K420" s="2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20"/>
      <c r="E421" s="20"/>
      <c r="F421" s="41"/>
      <c r="G421" s="20"/>
      <c r="H421" s="20"/>
      <c r="I421" s="20"/>
      <c r="J421" s="20"/>
      <c r="K421" s="2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20"/>
      <c r="E422" s="20"/>
      <c r="F422" s="41"/>
      <c r="G422" s="20"/>
      <c r="H422" s="20"/>
      <c r="I422" s="20"/>
      <c r="J422" s="20"/>
      <c r="K422" s="2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20"/>
      <c r="E423" s="20"/>
      <c r="F423" s="41"/>
      <c r="G423" s="20"/>
      <c r="H423" s="20"/>
      <c r="I423" s="20"/>
      <c r="J423" s="20"/>
      <c r="K423" s="2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20"/>
      <c r="E424" s="20"/>
      <c r="F424" s="41"/>
      <c r="G424" s="20"/>
      <c r="H424" s="20"/>
      <c r="I424" s="20"/>
      <c r="J424" s="20"/>
      <c r="K424" s="2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20"/>
      <c r="E425" s="20"/>
      <c r="F425" s="41"/>
      <c r="G425" s="20"/>
      <c r="H425" s="20"/>
      <c r="I425" s="20"/>
      <c r="J425" s="20"/>
      <c r="K425" s="2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20"/>
      <c r="E426" s="20"/>
      <c r="F426" s="41"/>
      <c r="G426" s="20"/>
      <c r="H426" s="20"/>
      <c r="I426" s="20"/>
      <c r="J426" s="20"/>
      <c r="K426" s="2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20"/>
      <c r="E427" s="20"/>
      <c r="F427" s="41"/>
      <c r="G427" s="20"/>
      <c r="H427" s="20"/>
      <c r="I427" s="20"/>
      <c r="J427" s="20"/>
      <c r="K427" s="2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20"/>
      <c r="E428" s="20"/>
      <c r="F428" s="41"/>
      <c r="G428" s="20"/>
      <c r="H428" s="20"/>
      <c r="I428" s="20"/>
      <c r="J428" s="20"/>
      <c r="K428" s="2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20"/>
      <c r="E429" s="20"/>
      <c r="F429" s="41"/>
      <c r="G429" s="20"/>
      <c r="H429" s="20"/>
      <c r="I429" s="20"/>
      <c r="J429" s="20"/>
      <c r="K429" s="2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20"/>
      <c r="E430" s="20"/>
      <c r="F430" s="41"/>
      <c r="G430" s="20"/>
      <c r="H430" s="20"/>
      <c r="I430" s="20"/>
      <c r="J430" s="20"/>
      <c r="K430" s="2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20"/>
      <c r="E431" s="20"/>
      <c r="F431" s="41"/>
      <c r="G431" s="20"/>
      <c r="H431" s="20"/>
      <c r="I431" s="20"/>
      <c r="J431" s="20"/>
      <c r="K431" s="2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20"/>
      <c r="E432" s="20"/>
      <c r="F432" s="41"/>
      <c r="G432" s="20"/>
      <c r="H432" s="20"/>
      <c r="I432" s="20"/>
      <c r="J432" s="20"/>
      <c r="K432" s="2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20"/>
      <c r="E433" s="20"/>
      <c r="F433" s="41"/>
      <c r="G433" s="20"/>
      <c r="H433" s="20"/>
      <c r="I433" s="20"/>
      <c r="J433" s="20"/>
      <c r="K433" s="2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20"/>
      <c r="E434" s="20"/>
      <c r="F434" s="41"/>
      <c r="G434" s="20"/>
      <c r="H434" s="20"/>
      <c r="I434" s="20"/>
      <c r="J434" s="20"/>
      <c r="K434" s="2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20"/>
      <c r="E435" s="20"/>
      <c r="F435" s="41"/>
      <c r="G435" s="20"/>
      <c r="H435" s="20"/>
      <c r="I435" s="20"/>
      <c r="J435" s="20"/>
      <c r="K435" s="2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20"/>
      <c r="E436" s="20"/>
      <c r="F436" s="41"/>
      <c r="G436" s="20"/>
      <c r="H436" s="20"/>
      <c r="I436" s="20"/>
      <c r="J436" s="20"/>
      <c r="K436" s="2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20"/>
      <c r="E437" s="20"/>
      <c r="F437" s="41"/>
      <c r="G437" s="20"/>
      <c r="H437" s="20"/>
      <c r="I437" s="20"/>
      <c r="J437" s="20"/>
      <c r="K437" s="2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20"/>
      <c r="E438" s="20"/>
      <c r="F438" s="41"/>
      <c r="G438" s="20"/>
      <c r="H438" s="20"/>
      <c r="I438" s="20"/>
      <c r="J438" s="20"/>
      <c r="K438" s="2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20"/>
      <c r="E439" s="20"/>
      <c r="F439" s="41"/>
      <c r="G439" s="20"/>
      <c r="H439" s="20"/>
      <c r="I439" s="20"/>
      <c r="J439" s="20"/>
      <c r="K439" s="2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20"/>
      <c r="E440" s="20"/>
      <c r="F440" s="41"/>
      <c r="G440" s="20"/>
      <c r="H440" s="20"/>
      <c r="I440" s="20"/>
      <c r="J440" s="20"/>
      <c r="K440" s="2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20"/>
      <c r="E441" s="20"/>
      <c r="F441" s="41"/>
      <c r="G441" s="20"/>
      <c r="H441" s="20"/>
      <c r="I441" s="20"/>
      <c r="J441" s="20"/>
      <c r="K441" s="2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20"/>
      <c r="E442" s="20"/>
      <c r="F442" s="41"/>
      <c r="G442" s="20"/>
      <c r="H442" s="20"/>
      <c r="I442" s="20"/>
      <c r="J442" s="20"/>
      <c r="K442" s="2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20"/>
      <c r="E443" s="20"/>
      <c r="F443" s="41"/>
      <c r="G443" s="20"/>
      <c r="H443" s="20"/>
      <c r="I443" s="20"/>
      <c r="J443" s="20"/>
      <c r="K443" s="20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20"/>
      <c r="E444" s="20"/>
      <c r="F444" s="41"/>
      <c r="G444" s="20"/>
      <c r="H444" s="20"/>
      <c r="I444" s="20"/>
      <c r="J444" s="20"/>
      <c r="K444" s="2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20"/>
      <c r="E445" s="20"/>
      <c r="F445" s="41"/>
      <c r="G445" s="20"/>
      <c r="H445" s="20"/>
      <c r="I445" s="20"/>
      <c r="J445" s="20"/>
      <c r="K445" s="20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20"/>
      <c r="E446" s="20"/>
      <c r="F446" s="41"/>
      <c r="G446" s="20"/>
      <c r="H446" s="20"/>
      <c r="I446" s="20"/>
      <c r="J446" s="20"/>
      <c r="K446" s="2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20"/>
      <c r="E447" s="20"/>
      <c r="F447" s="41"/>
      <c r="G447" s="20"/>
      <c r="H447" s="20"/>
      <c r="I447" s="20"/>
      <c r="J447" s="20"/>
      <c r="K447" s="20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20"/>
      <c r="E448" s="20"/>
      <c r="F448" s="41"/>
      <c r="G448" s="20"/>
      <c r="H448" s="20"/>
      <c r="I448" s="20"/>
      <c r="J448" s="20"/>
      <c r="K448" s="20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20"/>
      <c r="E449" s="20"/>
      <c r="F449" s="41"/>
      <c r="G449" s="20"/>
      <c r="H449" s="20"/>
      <c r="I449" s="20"/>
      <c r="J449" s="20"/>
      <c r="K449" s="20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20"/>
      <c r="E450" s="20"/>
      <c r="F450" s="41"/>
      <c r="G450" s="20"/>
      <c r="H450" s="20"/>
      <c r="I450" s="20"/>
      <c r="J450" s="20"/>
      <c r="K450" s="20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20"/>
      <c r="E451" s="20"/>
      <c r="F451" s="41"/>
      <c r="G451" s="20"/>
      <c r="H451" s="20"/>
      <c r="I451" s="20"/>
      <c r="J451" s="20"/>
      <c r="K451" s="2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20"/>
      <c r="E452" s="20"/>
      <c r="F452" s="41"/>
      <c r="G452" s="20"/>
      <c r="H452" s="20"/>
      <c r="I452" s="20"/>
      <c r="J452" s="20"/>
      <c r="K452" s="20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20"/>
      <c r="E453" s="20"/>
      <c r="F453" s="41"/>
      <c r="G453" s="20"/>
      <c r="H453" s="20"/>
      <c r="I453" s="20"/>
      <c r="J453" s="20"/>
      <c r="K453" s="2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20"/>
      <c r="E454" s="20"/>
      <c r="F454" s="41"/>
      <c r="G454" s="20"/>
      <c r="H454" s="20"/>
      <c r="I454" s="20"/>
      <c r="J454" s="20"/>
      <c r="K454" s="20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20"/>
      <c r="E455" s="20"/>
      <c r="F455" s="41"/>
      <c r="G455" s="20"/>
      <c r="H455" s="20"/>
      <c r="I455" s="20"/>
      <c r="J455" s="20"/>
      <c r="K455" s="20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20"/>
      <c r="E456" s="20"/>
      <c r="F456" s="41"/>
      <c r="G456" s="20"/>
      <c r="H456" s="20"/>
      <c r="I456" s="20"/>
      <c r="J456" s="20"/>
      <c r="K456" s="20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20"/>
      <c r="E457" s="20"/>
      <c r="F457" s="41"/>
      <c r="G457" s="20"/>
      <c r="H457" s="20"/>
      <c r="I457" s="20"/>
      <c r="J457" s="20"/>
      <c r="K457" s="20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20"/>
      <c r="E458" s="20"/>
      <c r="F458" s="41"/>
      <c r="G458" s="20"/>
      <c r="H458" s="20"/>
      <c r="I458" s="20"/>
      <c r="J458" s="20"/>
      <c r="K458" s="20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20"/>
      <c r="E459" s="20"/>
      <c r="F459" s="41"/>
      <c r="G459" s="20"/>
      <c r="H459" s="20"/>
      <c r="I459" s="20"/>
      <c r="J459" s="20"/>
      <c r="K459" s="20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20"/>
      <c r="E460" s="20"/>
      <c r="F460" s="41"/>
      <c r="G460" s="20"/>
      <c r="H460" s="20"/>
      <c r="I460" s="20"/>
      <c r="J460" s="20"/>
      <c r="K460" s="20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20"/>
      <c r="E461" s="20"/>
      <c r="F461" s="41"/>
      <c r="G461" s="20"/>
      <c r="H461" s="20"/>
      <c r="I461" s="20"/>
      <c r="J461" s="20"/>
      <c r="K461" s="20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20"/>
      <c r="E462" s="20"/>
      <c r="F462" s="41"/>
      <c r="G462" s="20"/>
      <c r="H462" s="20"/>
      <c r="I462" s="20"/>
      <c r="J462" s="20"/>
      <c r="K462" s="20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20"/>
      <c r="E463" s="20"/>
      <c r="F463" s="41"/>
      <c r="G463" s="20"/>
      <c r="H463" s="20"/>
      <c r="I463" s="20"/>
      <c r="J463" s="20"/>
      <c r="K463" s="20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20"/>
      <c r="E464" s="20"/>
      <c r="F464" s="41"/>
      <c r="G464" s="20"/>
      <c r="H464" s="20"/>
      <c r="I464" s="20"/>
      <c r="J464" s="20"/>
      <c r="K464" s="20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20"/>
      <c r="E465" s="20"/>
      <c r="F465" s="41"/>
      <c r="G465" s="20"/>
      <c r="H465" s="20"/>
      <c r="I465" s="20"/>
      <c r="J465" s="20"/>
      <c r="K465" s="20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20"/>
      <c r="E466" s="20"/>
      <c r="F466" s="41"/>
      <c r="G466" s="20"/>
      <c r="H466" s="20"/>
      <c r="I466" s="20"/>
      <c r="J466" s="20"/>
      <c r="K466" s="20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20"/>
      <c r="E467" s="20"/>
      <c r="F467" s="41"/>
      <c r="G467" s="20"/>
      <c r="H467" s="20"/>
      <c r="I467" s="20"/>
      <c r="J467" s="20"/>
      <c r="K467" s="20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20"/>
      <c r="E468" s="20"/>
      <c r="F468" s="41"/>
      <c r="G468" s="20"/>
      <c r="H468" s="20"/>
      <c r="I468" s="20"/>
      <c r="J468" s="20"/>
      <c r="K468" s="20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20"/>
      <c r="E469" s="20"/>
      <c r="F469" s="41"/>
      <c r="G469" s="20"/>
      <c r="H469" s="20"/>
      <c r="I469" s="20"/>
      <c r="J469" s="20"/>
      <c r="K469" s="20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20"/>
      <c r="E470" s="20"/>
      <c r="F470" s="41"/>
      <c r="G470" s="20"/>
      <c r="H470" s="20"/>
      <c r="I470" s="20"/>
      <c r="J470" s="20"/>
      <c r="K470" s="20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20"/>
      <c r="E471" s="20"/>
      <c r="F471" s="41"/>
      <c r="G471" s="20"/>
      <c r="H471" s="20"/>
      <c r="I471" s="20"/>
      <c r="J471" s="20"/>
      <c r="K471" s="20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20"/>
      <c r="E472" s="20"/>
      <c r="F472" s="41"/>
      <c r="G472" s="20"/>
      <c r="H472" s="20"/>
      <c r="I472" s="20"/>
      <c r="J472" s="20"/>
      <c r="K472" s="20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20"/>
      <c r="E473" s="20"/>
      <c r="F473" s="41"/>
      <c r="G473" s="20"/>
      <c r="H473" s="20"/>
      <c r="I473" s="20"/>
      <c r="J473" s="20"/>
      <c r="K473" s="20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20"/>
      <c r="E474" s="20"/>
      <c r="F474" s="41"/>
      <c r="G474" s="20"/>
      <c r="H474" s="20"/>
      <c r="I474" s="20"/>
      <c r="J474" s="20"/>
      <c r="K474" s="20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20"/>
      <c r="E475" s="20"/>
      <c r="F475" s="41"/>
      <c r="G475" s="20"/>
      <c r="H475" s="20"/>
      <c r="I475" s="20"/>
      <c r="J475" s="20"/>
      <c r="K475" s="20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20"/>
      <c r="E476" s="20"/>
      <c r="F476" s="41"/>
      <c r="G476" s="20"/>
      <c r="H476" s="20"/>
      <c r="I476" s="20"/>
      <c r="J476" s="20"/>
      <c r="K476" s="20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20"/>
      <c r="E477" s="20"/>
      <c r="F477" s="41"/>
      <c r="G477" s="20"/>
      <c r="H477" s="20"/>
      <c r="I477" s="20"/>
      <c r="J477" s="20"/>
      <c r="K477" s="20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20"/>
      <c r="E478" s="20"/>
      <c r="F478" s="41"/>
      <c r="G478" s="20"/>
      <c r="H478" s="20"/>
      <c r="I478" s="20"/>
      <c r="J478" s="20"/>
      <c r="K478" s="20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20"/>
      <c r="E479" s="20"/>
      <c r="F479" s="41"/>
      <c r="G479" s="20"/>
      <c r="H479" s="20"/>
      <c r="I479" s="20"/>
      <c r="J479" s="20"/>
      <c r="K479" s="20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20"/>
      <c r="E480" s="20"/>
      <c r="F480" s="41"/>
      <c r="G480" s="20"/>
      <c r="H480" s="20"/>
      <c r="I480" s="20"/>
      <c r="J480" s="20"/>
      <c r="K480" s="20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20"/>
      <c r="E481" s="20"/>
      <c r="F481" s="41"/>
      <c r="G481" s="20"/>
      <c r="H481" s="20"/>
      <c r="I481" s="20"/>
      <c r="J481" s="20"/>
      <c r="K481" s="20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20"/>
      <c r="E482" s="20"/>
      <c r="F482" s="41"/>
      <c r="G482" s="20"/>
      <c r="H482" s="20"/>
      <c r="I482" s="20"/>
      <c r="J482" s="20"/>
      <c r="K482" s="20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20"/>
      <c r="E483" s="20"/>
      <c r="F483" s="41"/>
      <c r="G483" s="20"/>
      <c r="H483" s="20"/>
      <c r="I483" s="20"/>
      <c r="J483" s="20"/>
      <c r="K483" s="20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20"/>
      <c r="E484" s="20"/>
      <c r="F484" s="41"/>
      <c r="G484" s="20"/>
      <c r="H484" s="20"/>
      <c r="I484" s="20"/>
      <c r="J484" s="20"/>
      <c r="K484" s="20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20"/>
      <c r="E485" s="20"/>
      <c r="F485" s="41"/>
      <c r="G485" s="20"/>
      <c r="H485" s="20"/>
      <c r="I485" s="20"/>
      <c r="J485" s="20"/>
      <c r="K485" s="20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20"/>
      <c r="E486" s="20"/>
      <c r="F486" s="41"/>
      <c r="G486" s="20"/>
      <c r="H486" s="20"/>
      <c r="I486" s="20"/>
      <c r="J486" s="20"/>
      <c r="K486" s="20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20"/>
      <c r="E487" s="20"/>
      <c r="F487" s="41"/>
      <c r="G487" s="20"/>
      <c r="H487" s="20"/>
      <c r="I487" s="20"/>
      <c r="J487" s="20"/>
      <c r="K487" s="20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20"/>
      <c r="E488" s="20"/>
      <c r="F488" s="41"/>
      <c r="G488" s="20"/>
      <c r="H488" s="20"/>
      <c r="I488" s="20"/>
      <c r="J488" s="20"/>
      <c r="K488" s="20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20"/>
      <c r="E489" s="20"/>
      <c r="F489" s="41"/>
      <c r="G489" s="20"/>
      <c r="H489" s="20"/>
      <c r="I489" s="20"/>
      <c r="J489" s="20"/>
      <c r="K489" s="20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20"/>
      <c r="E490" s="20"/>
      <c r="F490" s="41"/>
      <c r="G490" s="20"/>
      <c r="H490" s="20"/>
      <c r="I490" s="20"/>
      <c r="J490" s="20"/>
      <c r="K490" s="20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20"/>
      <c r="E491" s="20"/>
      <c r="F491" s="41"/>
      <c r="G491" s="20"/>
      <c r="H491" s="20"/>
      <c r="I491" s="20"/>
      <c r="J491" s="20"/>
      <c r="K491" s="20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20"/>
      <c r="E492" s="20"/>
      <c r="F492" s="41"/>
      <c r="G492" s="20"/>
      <c r="H492" s="20"/>
      <c r="I492" s="20"/>
      <c r="J492" s="20"/>
      <c r="K492" s="20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20"/>
      <c r="E493" s="20"/>
      <c r="F493" s="41"/>
      <c r="G493" s="20"/>
      <c r="H493" s="20"/>
      <c r="I493" s="20"/>
      <c r="J493" s="20"/>
      <c r="K493" s="20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20"/>
      <c r="E494" s="20"/>
      <c r="F494" s="41"/>
      <c r="G494" s="20"/>
      <c r="H494" s="20"/>
      <c r="I494" s="20"/>
      <c r="J494" s="20"/>
      <c r="K494" s="20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20"/>
      <c r="E495" s="20"/>
      <c r="F495" s="41"/>
      <c r="G495" s="20"/>
      <c r="H495" s="20"/>
      <c r="I495" s="20"/>
      <c r="J495" s="20"/>
      <c r="K495" s="20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20"/>
      <c r="E496" s="20"/>
      <c r="F496" s="41"/>
      <c r="G496" s="20"/>
      <c r="H496" s="20"/>
      <c r="I496" s="20"/>
      <c r="J496" s="20"/>
      <c r="K496" s="20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20"/>
      <c r="E497" s="20"/>
      <c r="F497" s="41"/>
      <c r="G497" s="20"/>
      <c r="H497" s="20"/>
      <c r="I497" s="20"/>
      <c r="J497" s="20"/>
      <c r="K497" s="20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20"/>
      <c r="E498" s="20"/>
      <c r="F498" s="41"/>
      <c r="G498" s="20"/>
      <c r="H498" s="20"/>
      <c r="I498" s="20"/>
      <c r="J498" s="20"/>
      <c r="K498" s="20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20"/>
      <c r="E499" s="20"/>
      <c r="F499" s="41"/>
      <c r="G499" s="20"/>
      <c r="H499" s="20"/>
      <c r="I499" s="20"/>
      <c r="J499" s="20"/>
      <c r="K499" s="20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20"/>
      <c r="E500" s="20"/>
      <c r="F500" s="41"/>
      <c r="G500" s="20"/>
      <c r="H500" s="20"/>
      <c r="I500" s="20"/>
      <c r="J500" s="20"/>
      <c r="K500" s="20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20"/>
      <c r="E501" s="20"/>
      <c r="F501" s="41"/>
      <c r="G501" s="20"/>
      <c r="H501" s="20"/>
      <c r="I501" s="20"/>
      <c r="J501" s="20"/>
      <c r="K501" s="20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20"/>
      <c r="E502" s="20"/>
      <c r="F502" s="41"/>
      <c r="G502" s="20"/>
      <c r="H502" s="20"/>
      <c r="I502" s="20"/>
      <c r="J502" s="20"/>
      <c r="K502" s="20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20"/>
      <c r="E503" s="20"/>
      <c r="F503" s="41"/>
      <c r="G503" s="20"/>
      <c r="H503" s="20"/>
      <c r="I503" s="20"/>
      <c r="J503" s="20"/>
      <c r="K503" s="20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20"/>
      <c r="E504" s="20"/>
      <c r="F504" s="41"/>
      <c r="G504" s="20"/>
      <c r="H504" s="20"/>
      <c r="I504" s="20"/>
      <c r="J504" s="20"/>
      <c r="K504" s="20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20"/>
      <c r="E505" s="20"/>
      <c r="F505" s="41"/>
      <c r="G505" s="20"/>
      <c r="H505" s="20"/>
      <c r="I505" s="20"/>
      <c r="J505" s="20"/>
      <c r="K505" s="20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20"/>
      <c r="E506" s="20"/>
      <c r="F506" s="41"/>
      <c r="G506" s="20"/>
      <c r="H506" s="20"/>
      <c r="I506" s="20"/>
      <c r="J506" s="20"/>
      <c r="K506" s="20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20"/>
      <c r="E507" s="20"/>
      <c r="F507" s="41"/>
      <c r="G507" s="20"/>
      <c r="H507" s="20"/>
      <c r="I507" s="20"/>
      <c r="J507" s="20"/>
      <c r="K507" s="20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20"/>
      <c r="E508" s="20"/>
      <c r="F508" s="41"/>
      <c r="G508" s="20"/>
      <c r="H508" s="20"/>
      <c r="I508" s="20"/>
      <c r="J508" s="20"/>
      <c r="K508" s="20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20"/>
      <c r="E509" s="20"/>
      <c r="F509" s="41"/>
      <c r="G509" s="20"/>
      <c r="H509" s="20"/>
      <c r="I509" s="20"/>
      <c r="J509" s="20"/>
      <c r="K509" s="20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20"/>
      <c r="E510" s="20"/>
      <c r="F510" s="41"/>
      <c r="G510" s="20"/>
      <c r="H510" s="20"/>
      <c r="I510" s="20"/>
      <c r="J510" s="20"/>
      <c r="K510" s="20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20"/>
      <c r="E511" s="20"/>
      <c r="F511" s="41"/>
      <c r="G511" s="20"/>
      <c r="H511" s="20"/>
      <c r="I511" s="20"/>
      <c r="J511" s="20"/>
      <c r="K511" s="20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20"/>
      <c r="E512" s="20"/>
      <c r="F512" s="41"/>
      <c r="G512" s="20"/>
      <c r="H512" s="20"/>
      <c r="I512" s="20"/>
      <c r="J512" s="20"/>
      <c r="K512" s="20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20"/>
      <c r="E513" s="20"/>
      <c r="F513" s="41"/>
      <c r="G513" s="20"/>
      <c r="H513" s="20"/>
      <c r="I513" s="20"/>
      <c r="J513" s="20"/>
      <c r="K513" s="20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20"/>
      <c r="E514" s="20"/>
      <c r="F514" s="41"/>
      <c r="G514" s="20"/>
      <c r="H514" s="20"/>
      <c r="I514" s="20"/>
      <c r="J514" s="20"/>
      <c r="K514" s="20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20"/>
      <c r="E515" s="20"/>
      <c r="F515" s="41"/>
      <c r="G515" s="20"/>
      <c r="H515" s="20"/>
      <c r="I515" s="20"/>
      <c r="J515" s="20"/>
      <c r="K515" s="20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20"/>
      <c r="E516" s="20"/>
      <c r="F516" s="41"/>
      <c r="G516" s="20"/>
      <c r="H516" s="20"/>
      <c r="I516" s="20"/>
      <c r="J516" s="20"/>
      <c r="K516" s="20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20"/>
      <c r="E517" s="20"/>
      <c r="F517" s="41"/>
      <c r="G517" s="20"/>
      <c r="H517" s="20"/>
      <c r="I517" s="20"/>
      <c r="J517" s="20"/>
      <c r="K517" s="20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20"/>
      <c r="E518" s="20"/>
      <c r="F518" s="41"/>
      <c r="G518" s="20"/>
      <c r="H518" s="20"/>
      <c r="I518" s="20"/>
      <c r="J518" s="20"/>
      <c r="K518" s="20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20"/>
      <c r="E519" s="20"/>
      <c r="F519" s="41"/>
      <c r="G519" s="20"/>
      <c r="H519" s="20"/>
      <c r="I519" s="20"/>
      <c r="J519" s="20"/>
      <c r="K519" s="20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20"/>
      <c r="E520" s="20"/>
      <c r="F520" s="41"/>
      <c r="G520" s="20"/>
      <c r="H520" s="20"/>
      <c r="I520" s="20"/>
      <c r="J520" s="20"/>
      <c r="K520" s="20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20"/>
      <c r="E521" s="20"/>
      <c r="F521" s="41"/>
      <c r="G521" s="20"/>
      <c r="H521" s="20"/>
      <c r="I521" s="20"/>
      <c r="J521" s="20"/>
      <c r="K521" s="20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20"/>
      <c r="E522" s="20"/>
      <c r="F522" s="41"/>
      <c r="G522" s="20"/>
      <c r="H522" s="20"/>
      <c r="I522" s="20"/>
      <c r="J522" s="20"/>
      <c r="K522" s="20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20"/>
      <c r="E523" s="20"/>
      <c r="F523" s="41"/>
      <c r="G523" s="20"/>
      <c r="H523" s="20"/>
      <c r="I523" s="20"/>
      <c r="J523" s="20"/>
      <c r="K523" s="20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20"/>
      <c r="E524" s="20"/>
      <c r="F524" s="41"/>
      <c r="G524" s="20"/>
      <c r="H524" s="20"/>
      <c r="I524" s="20"/>
      <c r="J524" s="20"/>
      <c r="K524" s="20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20"/>
      <c r="E525" s="20"/>
      <c r="F525" s="41"/>
      <c r="G525" s="20"/>
      <c r="H525" s="20"/>
      <c r="I525" s="20"/>
      <c r="J525" s="20"/>
      <c r="K525" s="20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20"/>
      <c r="E526" s="20"/>
      <c r="F526" s="41"/>
      <c r="G526" s="20"/>
      <c r="H526" s="20"/>
      <c r="I526" s="20"/>
      <c r="J526" s="20"/>
      <c r="K526" s="20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20"/>
      <c r="E527" s="20"/>
      <c r="F527" s="41"/>
      <c r="G527" s="20"/>
      <c r="H527" s="20"/>
      <c r="I527" s="20"/>
      <c r="J527" s="20"/>
      <c r="K527" s="20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20"/>
      <c r="E528" s="20"/>
      <c r="F528" s="41"/>
      <c r="G528" s="20"/>
      <c r="H528" s="20"/>
      <c r="I528" s="20"/>
      <c r="J528" s="20"/>
      <c r="K528" s="20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20"/>
      <c r="E529" s="20"/>
      <c r="F529" s="41"/>
      <c r="G529" s="20"/>
      <c r="H529" s="20"/>
      <c r="I529" s="20"/>
      <c r="J529" s="20"/>
      <c r="K529" s="20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20"/>
      <c r="E530" s="20"/>
      <c r="F530" s="41"/>
      <c r="G530" s="20"/>
      <c r="H530" s="20"/>
      <c r="I530" s="20"/>
      <c r="J530" s="20"/>
      <c r="K530" s="20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20"/>
      <c r="E531" s="20"/>
      <c r="F531" s="41"/>
      <c r="G531" s="20"/>
      <c r="H531" s="20"/>
      <c r="I531" s="20"/>
      <c r="J531" s="20"/>
      <c r="K531" s="20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20"/>
      <c r="E532" s="20"/>
      <c r="F532" s="41"/>
      <c r="G532" s="20"/>
      <c r="H532" s="20"/>
      <c r="I532" s="20"/>
      <c r="J532" s="20"/>
      <c r="K532" s="20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20"/>
      <c r="E533" s="20"/>
      <c r="F533" s="41"/>
      <c r="G533" s="20"/>
      <c r="H533" s="20"/>
      <c r="I533" s="20"/>
      <c r="J533" s="20"/>
      <c r="K533" s="20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20"/>
      <c r="E534" s="20"/>
      <c r="F534" s="41"/>
      <c r="G534" s="20"/>
      <c r="H534" s="20"/>
      <c r="I534" s="20"/>
      <c r="J534" s="20"/>
      <c r="K534" s="20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20"/>
      <c r="E535" s="20"/>
      <c r="F535" s="41"/>
      <c r="G535" s="20"/>
      <c r="H535" s="20"/>
      <c r="I535" s="20"/>
      <c r="J535" s="20"/>
      <c r="K535" s="20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20"/>
      <c r="E536" s="20"/>
      <c r="F536" s="41"/>
      <c r="G536" s="20"/>
      <c r="H536" s="20"/>
      <c r="I536" s="20"/>
      <c r="J536" s="20"/>
      <c r="K536" s="20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20"/>
      <c r="E537" s="20"/>
      <c r="F537" s="41"/>
      <c r="G537" s="20"/>
      <c r="H537" s="20"/>
      <c r="I537" s="20"/>
      <c r="J537" s="20"/>
      <c r="K537" s="20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20"/>
      <c r="E538" s="20"/>
      <c r="F538" s="41"/>
      <c r="G538" s="20"/>
      <c r="H538" s="20"/>
      <c r="I538" s="20"/>
      <c r="J538" s="20"/>
      <c r="K538" s="20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20"/>
      <c r="E539" s="20"/>
      <c r="F539" s="41"/>
      <c r="G539" s="20"/>
      <c r="H539" s="20"/>
      <c r="I539" s="20"/>
      <c r="J539" s="20"/>
      <c r="K539" s="20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20"/>
      <c r="E540" s="20"/>
      <c r="F540" s="41"/>
      <c r="G540" s="20"/>
      <c r="H540" s="20"/>
      <c r="I540" s="20"/>
      <c r="J540" s="20"/>
      <c r="K540" s="20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20"/>
      <c r="E541" s="20"/>
      <c r="F541" s="41"/>
      <c r="G541" s="20"/>
      <c r="H541" s="20"/>
      <c r="I541" s="20"/>
      <c r="J541" s="20"/>
      <c r="K541" s="20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20"/>
      <c r="E542" s="20"/>
      <c r="F542" s="41"/>
      <c r="G542" s="20"/>
      <c r="H542" s="20"/>
      <c r="I542" s="20"/>
      <c r="J542" s="20"/>
      <c r="K542" s="20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20"/>
      <c r="E543" s="20"/>
      <c r="F543" s="41"/>
      <c r="G543" s="20"/>
      <c r="H543" s="20"/>
      <c r="I543" s="20"/>
      <c r="J543" s="20"/>
      <c r="K543" s="20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20"/>
      <c r="E544" s="20"/>
      <c r="F544" s="41"/>
      <c r="G544" s="20"/>
      <c r="H544" s="20"/>
      <c r="I544" s="20"/>
      <c r="J544" s="20"/>
      <c r="K544" s="20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20"/>
      <c r="E545" s="20"/>
      <c r="F545" s="41"/>
      <c r="G545" s="20"/>
      <c r="H545" s="20"/>
      <c r="I545" s="20"/>
      <c r="J545" s="20"/>
      <c r="K545" s="20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20"/>
      <c r="E546" s="20"/>
      <c r="F546" s="41"/>
      <c r="G546" s="20"/>
      <c r="H546" s="20"/>
      <c r="I546" s="20"/>
      <c r="J546" s="20"/>
      <c r="K546" s="20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20"/>
      <c r="E547" s="20"/>
      <c r="F547" s="41"/>
      <c r="G547" s="20"/>
      <c r="H547" s="20"/>
      <c r="I547" s="20"/>
      <c r="J547" s="20"/>
      <c r="K547" s="20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20"/>
      <c r="E548" s="20"/>
      <c r="F548" s="41"/>
      <c r="G548" s="20"/>
      <c r="H548" s="20"/>
      <c r="I548" s="20"/>
      <c r="J548" s="20"/>
      <c r="K548" s="20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20"/>
      <c r="E549" s="20"/>
      <c r="F549" s="41"/>
      <c r="G549" s="20"/>
      <c r="H549" s="20"/>
      <c r="I549" s="20"/>
      <c r="J549" s="20"/>
      <c r="K549" s="20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20"/>
      <c r="E550" s="20"/>
      <c r="F550" s="41"/>
      <c r="G550" s="20"/>
      <c r="H550" s="20"/>
      <c r="I550" s="20"/>
      <c r="J550" s="20"/>
      <c r="K550" s="20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20"/>
      <c r="E551" s="20"/>
      <c r="F551" s="41"/>
      <c r="G551" s="20"/>
      <c r="H551" s="20"/>
      <c r="I551" s="20"/>
      <c r="J551" s="20"/>
      <c r="K551" s="20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20"/>
      <c r="E552" s="20"/>
      <c r="F552" s="41"/>
      <c r="G552" s="20"/>
      <c r="H552" s="20"/>
      <c r="I552" s="20"/>
      <c r="J552" s="20"/>
      <c r="K552" s="20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20"/>
      <c r="E553" s="20"/>
      <c r="F553" s="41"/>
      <c r="G553" s="20"/>
      <c r="H553" s="20"/>
      <c r="I553" s="20"/>
      <c r="J553" s="20"/>
      <c r="K553" s="20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20"/>
      <c r="E554" s="20"/>
      <c r="F554" s="41"/>
      <c r="G554" s="20"/>
      <c r="H554" s="20"/>
      <c r="I554" s="20"/>
      <c r="J554" s="20"/>
      <c r="K554" s="20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20"/>
      <c r="E555" s="20"/>
      <c r="F555" s="41"/>
      <c r="G555" s="20"/>
      <c r="H555" s="20"/>
      <c r="I555" s="20"/>
      <c r="J555" s="20"/>
      <c r="K555" s="20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20"/>
      <c r="E556" s="20"/>
      <c r="F556" s="41"/>
      <c r="G556" s="20"/>
      <c r="H556" s="20"/>
      <c r="I556" s="20"/>
      <c r="J556" s="20"/>
      <c r="K556" s="20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20"/>
      <c r="E557" s="20"/>
      <c r="F557" s="41"/>
      <c r="G557" s="20"/>
      <c r="H557" s="20"/>
      <c r="I557" s="20"/>
      <c r="J557" s="20"/>
      <c r="K557" s="20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20"/>
      <c r="E558" s="20"/>
      <c r="F558" s="41"/>
      <c r="G558" s="20"/>
      <c r="H558" s="20"/>
      <c r="I558" s="20"/>
      <c r="J558" s="20"/>
      <c r="K558" s="20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20"/>
      <c r="E559" s="20"/>
      <c r="F559" s="41"/>
      <c r="G559" s="20"/>
      <c r="H559" s="20"/>
      <c r="I559" s="20"/>
      <c r="J559" s="20"/>
      <c r="K559" s="20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20"/>
      <c r="E560" s="20"/>
      <c r="F560" s="41"/>
      <c r="G560" s="20"/>
      <c r="H560" s="20"/>
      <c r="I560" s="20"/>
      <c r="J560" s="20"/>
      <c r="K560" s="20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20"/>
      <c r="E561" s="20"/>
      <c r="F561" s="41"/>
      <c r="G561" s="20"/>
      <c r="H561" s="20"/>
      <c r="I561" s="20"/>
      <c r="J561" s="20"/>
      <c r="K561" s="20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20"/>
      <c r="E562" s="20"/>
      <c r="F562" s="41"/>
      <c r="G562" s="20"/>
      <c r="H562" s="20"/>
      <c r="I562" s="20"/>
      <c r="J562" s="20"/>
      <c r="K562" s="20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20"/>
      <c r="E563" s="20"/>
      <c r="F563" s="41"/>
      <c r="G563" s="20"/>
      <c r="H563" s="20"/>
      <c r="I563" s="20"/>
      <c r="J563" s="20"/>
      <c r="K563" s="20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20"/>
      <c r="E564" s="20"/>
      <c r="F564" s="41"/>
      <c r="G564" s="20"/>
      <c r="H564" s="20"/>
      <c r="I564" s="20"/>
      <c r="J564" s="20"/>
      <c r="K564" s="20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20"/>
      <c r="E565" s="20"/>
      <c r="F565" s="41"/>
      <c r="G565" s="20"/>
      <c r="H565" s="20"/>
      <c r="I565" s="20"/>
      <c r="J565" s="20"/>
      <c r="K565" s="20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20"/>
      <c r="E566" s="20"/>
      <c r="F566" s="41"/>
      <c r="G566" s="20"/>
      <c r="H566" s="20"/>
      <c r="I566" s="20"/>
      <c r="J566" s="20"/>
      <c r="K566" s="20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20"/>
      <c r="E567" s="20"/>
      <c r="F567" s="41"/>
      <c r="G567" s="20"/>
      <c r="H567" s="20"/>
      <c r="I567" s="20"/>
      <c r="J567" s="20"/>
      <c r="K567" s="20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20"/>
      <c r="E568" s="20"/>
      <c r="F568" s="41"/>
      <c r="G568" s="20"/>
      <c r="H568" s="20"/>
      <c r="I568" s="20"/>
      <c r="J568" s="20"/>
      <c r="K568" s="20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20"/>
      <c r="E569" s="20"/>
      <c r="F569" s="41"/>
      <c r="G569" s="20"/>
      <c r="H569" s="20"/>
      <c r="I569" s="20"/>
      <c r="J569" s="20"/>
      <c r="K569" s="20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20"/>
      <c r="E570" s="20"/>
      <c r="F570" s="41"/>
      <c r="G570" s="20"/>
      <c r="H570" s="20"/>
      <c r="I570" s="20"/>
      <c r="J570" s="20"/>
      <c r="K570" s="20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20"/>
      <c r="E571" s="20"/>
      <c r="F571" s="41"/>
      <c r="G571" s="20"/>
      <c r="H571" s="20"/>
      <c r="I571" s="20"/>
      <c r="J571" s="20"/>
      <c r="K571" s="20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20"/>
      <c r="E572" s="20"/>
      <c r="F572" s="41"/>
      <c r="G572" s="20"/>
      <c r="H572" s="20"/>
      <c r="I572" s="20"/>
      <c r="J572" s="20"/>
      <c r="K572" s="20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20"/>
      <c r="E573" s="20"/>
      <c r="F573" s="41"/>
      <c r="G573" s="20"/>
      <c r="H573" s="20"/>
      <c r="I573" s="20"/>
      <c r="J573" s="20"/>
      <c r="K573" s="20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20"/>
      <c r="E574" s="20"/>
      <c r="F574" s="41"/>
      <c r="G574" s="20"/>
      <c r="H574" s="20"/>
      <c r="I574" s="20"/>
      <c r="J574" s="20"/>
      <c r="K574" s="20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20"/>
      <c r="E575" s="20"/>
      <c r="F575" s="41"/>
      <c r="G575" s="20"/>
      <c r="H575" s="20"/>
      <c r="I575" s="20"/>
      <c r="J575" s="20"/>
      <c r="K575" s="20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20"/>
      <c r="E576" s="20"/>
      <c r="F576" s="41"/>
      <c r="G576" s="20"/>
      <c r="H576" s="20"/>
      <c r="I576" s="20"/>
      <c r="J576" s="20"/>
      <c r="K576" s="20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20"/>
      <c r="E577" s="20"/>
      <c r="F577" s="41"/>
      <c r="G577" s="20"/>
      <c r="H577" s="20"/>
      <c r="I577" s="20"/>
      <c r="J577" s="20"/>
      <c r="K577" s="20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20"/>
      <c r="E578" s="20"/>
      <c r="F578" s="41"/>
      <c r="G578" s="20"/>
      <c r="H578" s="20"/>
      <c r="I578" s="20"/>
      <c r="J578" s="20"/>
      <c r="K578" s="20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20"/>
      <c r="E579" s="20"/>
      <c r="F579" s="41"/>
      <c r="G579" s="20"/>
      <c r="H579" s="20"/>
      <c r="I579" s="20"/>
      <c r="J579" s="20"/>
      <c r="K579" s="20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20"/>
      <c r="E580" s="20"/>
      <c r="F580" s="41"/>
      <c r="G580" s="20"/>
      <c r="H580" s="20"/>
      <c r="I580" s="20"/>
      <c r="J580" s="20"/>
      <c r="K580" s="20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20"/>
      <c r="E581" s="20"/>
      <c r="F581" s="41"/>
      <c r="G581" s="20"/>
      <c r="H581" s="20"/>
      <c r="I581" s="20"/>
      <c r="J581" s="20"/>
      <c r="K581" s="20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20"/>
      <c r="E582" s="20"/>
      <c r="F582" s="41"/>
      <c r="G582" s="20"/>
      <c r="H582" s="20"/>
      <c r="I582" s="20"/>
      <c r="J582" s="20"/>
      <c r="K582" s="20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20"/>
      <c r="E583" s="20"/>
      <c r="F583" s="41"/>
      <c r="G583" s="20"/>
      <c r="H583" s="20"/>
      <c r="I583" s="20"/>
      <c r="J583" s="20"/>
      <c r="K583" s="20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20"/>
      <c r="E584" s="20"/>
      <c r="F584" s="41"/>
      <c r="G584" s="20"/>
      <c r="H584" s="20"/>
      <c r="I584" s="20"/>
      <c r="J584" s="20"/>
      <c r="K584" s="20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20"/>
      <c r="E585" s="20"/>
      <c r="F585" s="41"/>
      <c r="G585" s="20"/>
      <c r="H585" s="20"/>
      <c r="I585" s="20"/>
      <c r="J585" s="20"/>
      <c r="K585" s="20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20"/>
      <c r="E586" s="20"/>
      <c r="F586" s="41"/>
      <c r="G586" s="20"/>
      <c r="H586" s="20"/>
      <c r="I586" s="20"/>
      <c r="J586" s="20"/>
      <c r="K586" s="20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20"/>
      <c r="E587" s="20"/>
      <c r="F587" s="41"/>
      <c r="G587" s="20"/>
      <c r="H587" s="20"/>
      <c r="I587" s="20"/>
      <c r="J587" s="20"/>
      <c r="K587" s="20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20"/>
      <c r="E588" s="20"/>
      <c r="F588" s="41"/>
      <c r="G588" s="20"/>
      <c r="H588" s="20"/>
      <c r="I588" s="20"/>
      <c r="J588" s="20"/>
      <c r="K588" s="20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20"/>
      <c r="E589" s="20"/>
      <c r="F589" s="41"/>
      <c r="G589" s="20"/>
      <c r="H589" s="20"/>
      <c r="I589" s="20"/>
      <c r="J589" s="20"/>
      <c r="K589" s="20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20"/>
      <c r="E590" s="20"/>
      <c r="F590" s="41"/>
      <c r="G590" s="20"/>
      <c r="H590" s="20"/>
      <c r="I590" s="20"/>
      <c r="J590" s="20"/>
      <c r="K590" s="20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20"/>
      <c r="E591" s="20"/>
      <c r="F591" s="41"/>
      <c r="G591" s="20"/>
      <c r="H591" s="20"/>
      <c r="I591" s="20"/>
      <c r="J591" s="20"/>
      <c r="K591" s="20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20"/>
      <c r="E592" s="20"/>
      <c r="F592" s="41"/>
      <c r="G592" s="20"/>
      <c r="H592" s="20"/>
      <c r="I592" s="20"/>
      <c r="J592" s="20"/>
      <c r="K592" s="20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20"/>
      <c r="E593" s="20"/>
      <c r="F593" s="41"/>
      <c r="G593" s="20"/>
      <c r="H593" s="20"/>
      <c r="I593" s="20"/>
      <c r="J593" s="20"/>
      <c r="K593" s="20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20"/>
      <c r="E594" s="20"/>
      <c r="F594" s="41"/>
      <c r="G594" s="20"/>
      <c r="H594" s="20"/>
      <c r="I594" s="20"/>
      <c r="J594" s="20"/>
      <c r="K594" s="20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20"/>
      <c r="E595" s="20"/>
      <c r="F595" s="41"/>
      <c r="G595" s="20"/>
      <c r="H595" s="20"/>
      <c r="I595" s="20"/>
      <c r="J595" s="20"/>
      <c r="K595" s="20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20"/>
      <c r="E596" s="20"/>
      <c r="F596" s="41"/>
      <c r="G596" s="20"/>
      <c r="H596" s="20"/>
      <c r="I596" s="20"/>
      <c r="J596" s="20"/>
      <c r="K596" s="20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20"/>
      <c r="E597" s="20"/>
      <c r="F597" s="41"/>
      <c r="G597" s="20"/>
      <c r="H597" s="20"/>
      <c r="I597" s="20"/>
      <c r="J597" s="20"/>
      <c r="K597" s="20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20"/>
      <c r="E598" s="20"/>
      <c r="F598" s="41"/>
      <c r="G598" s="20"/>
      <c r="H598" s="20"/>
      <c r="I598" s="20"/>
      <c r="J598" s="20"/>
      <c r="K598" s="20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20"/>
      <c r="E599" s="20"/>
      <c r="F599" s="41"/>
      <c r="G599" s="20"/>
      <c r="H599" s="20"/>
      <c r="I599" s="20"/>
      <c r="J599" s="20"/>
      <c r="K599" s="20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20"/>
      <c r="E600" s="20"/>
      <c r="F600" s="41"/>
      <c r="G600" s="20"/>
      <c r="H600" s="20"/>
      <c r="I600" s="20"/>
      <c r="J600" s="20"/>
      <c r="K600" s="20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20"/>
      <c r="E601" s="20"/>
      <c r="F601" s="41"/>
      <c r="G601" s="20"/>
      <c r="H601" s="20"/>
      <c r="I601" s="20"/>
      <c r="J601" s="20"/>
      <c r="K601" s="20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20"/>
      <c r="E602" s="20"/>
      <c r="F602" s="41"/>
      <c r="G602" s="20"/>
      <c r="H602" s="20"/>
      <c r="I602" s="20"/>
      <c r="J602" s="20"/>
      <c r="K602" s="20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20"/>
      <c r="E603" s="20"/>
      <c r="F603" s="41"/>
      <c r="G603" s="20"/>
      <c r="H603" s="20"/>
      <c r="I603" s="20"/>
      <c r="J603" s="20"/>
      <c r="K603" s="20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20"/>
      <c r="E604" s="20"/>
      <c r="F604" s="41"/>
      <c r="G604" s="20"/>
      <c r="H604" s="20"/>
      <c r="I604" s="20"/>
      <c r="J604" s="20"/>
      <c r="K604" s="20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20"/>
      <c r="E605" s="20"/>
      <c r="F605" s="41"/>
      <c r="G605" s="20"/>
      <c r="H605" s="20"/>
      <c r="I605" s="20"/>
      <c r="J605" s="20"/>
      <c r="K605" s="20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20"/>
      <c r="E606" s="20"/>
      <c r="F606" s="41"/>
      <c r="G606" s="20"/>
      <c r="H606" s="20"/>
      <c r="I606" s="20"/>
      <c r="J606" s="20"/>
      <c r="K606" s="20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20"/>
      <c r="E607" s="20"/>
      <c r="F607" s="41"/>
      <c r="G607" s="20"/>
      <c r="H607" s="20"/>
      <c r="I607" s="20"/>
      <c r="J607" s="20"/>
      <c r="K607" s="20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20"/>
      <c r="E608" s="20"/>
      <c r="F608" s="41"/>
      <c r="G608" s="20"/>
      <c r="H608" s="20"/>
      <c r="I608" s="20"/>
      <c r="J608" s="20"/>
      <c r="K608" s="20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20"/>
      <c r="E609" s="20"/>
      <c r="F609" s="41"/>
      <c r="G609" s="20"/>
      <c r="H609" s="20"/>
      <c r="I609" s="20"/>
      <c r="J609" s="20"/>
      <c r="K609" s="20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20"/>
      <c r="E610" s="20"/>
      <c r="F610" s="41"/>
      <c r="G610" s="20"/>
      <c r="H610" s="20"/>
      <c r="I610" s="20"/>
      <c r="J610" s="20"/>
      <c r="K610" s="20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20"/>
      <c r="E611" s="20"/>
      <c r="F611" s="41"/>
      <c r="G611" s="20"/>
      <c r="H611" s="20"/>
      <c r="I611" s="20"/>
      <c r="J611" s="20"/>
      <c r="K611" s="20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20"/>
      <c r="E612" s="20"/>
      <c r="F612" s="41"/>
      <c r="G612" s="20"/>
      <c r="H612" s="20"/>
      <c r="I612" s="20"/>
      <c r="J612" s="20"/>
      <c r="K612" s="20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20"/>
      <c r="E613" s="20"/>
      <c r="F613" s="41"/>
      <c r="G613" s="20"/>
      <c r="H613" s="20"/>
      <c r="I613" s="20"/>
      <c r="J613" s="20"/>
      <c r="K613" s="20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20"/>
      <c r="E614" s="20"/>
      <c r="F614" s="41"/>
      <c r="G614" s="20"/>
      <c r="H614" s="20"/>
      <c r="I614" s="20"/>
      <c r="J614" s="20"/>
      <c r="K614" s="20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20"/>
      <c r="E615" s="20"/>
      <c r="F615" s="41"/>
      <c r="G615" s="20"/>
      <c r="H615" s="20"/>
      <c r="I615" s="20"/>
      <c r="J615" s="20"/>
      <c r="K615" s="20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20"/>
      <c r="E616" s="20"/>
      <c r="F616" s="41"/>
      <c r="G616" s="20"/>
      <c r="H616" s="20"/>
      <c r="I616" s="20"/>
      <c r="J616" s="20"/>
      <c r="K616" s="20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20"/>
      <c r="E617" s="20"/>
      <c r="F617" s="41"/>
      <c r="G617" s="20"/>
      <c r="H617" s="20"/>
      <c r="I617" s="20"/>
      <c r="J617" s="20"/>
      <c r="K617" s="20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20"/>
      <c r="E618" s="20"/>
      <c r="F618" s="41"/>
      <c r="G618" s="20"/>
      <c r="H618" s="20"/>
      <c r="I618" s="20"/>
      <c r="J618" s="20"/>
      <c r="K618" s="20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20"/>
      <c r="E619" s="20"/>
      <c r="F619" s="41"/>
      <c r="G619" s="20"/>
      <c r="H619" s="20"/>
      <c r="I619" s="20"/>
      <c r="J619" s="20"/>
      <c r="K619" s="20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20"/>
      <c r="E620" s="20"/>
      <c r="F620" s="41"/>
      <c r="G620" s="20"/>
      <c r="H620" s="20"/>
      <c r="I620" s="20"/>
      <c r="J620" s="20"/>
      <c r="K620" s="20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20"/>
      <c r="E621" s="20"/>
      <c r="F621" s="41"/>
      <c r="G621" s="20"/>
      <c r="H621" s="20"/>
      <c r="I621" s="20"/>
      <c r="J621" s="20"/>
      <c r="K621" s="20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20"/>
      <c r="E622" s="20"/>
      <c r="F622" s="41"/>
      <c r="G622" s="20"/>
      <c r="H622" s="20"/>
      <c r="I622" s="20"/>
      <c r="J622" s="20"/>
      <c r="K622" s="20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20"/>
      <c r="E623" s="20"/>
      <c r="F623" s="41"/>
      <c r="G623" s="20"/>
      <c r="H623" s="20"/>
      <c r="I623" s="20"/>
      <c r="J623" s="20"/>
      <c r="K623" s="20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20"/>
      <c r="E624" s="20"/>
      <c r="F624" s="41"/>
      <c r="G624" s="20"/>
      <c r="H624" s="20"/>
      <c r="I624" s="20"/>
      <c r="J624" s="20"/>
      <c r="K624" s="20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20"/>
      <c r="E625" s="20"/>
      <c r="F625" s="41"/>
      <c r="G625" s="20"/>
      <c r="H625" s="20"/>
      <c r="I625" s="20"/>
      <c r="J625" s="20"/>
      <c r="K625" s="20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20"/>
      <c r="E626" s="20"/>
      <c r="F626" s="41"/>
      <c r="G626" s="20"/>
      <c r="H626" s="20"/>
      <c r="I626" s="20"/>
      <c r="J626" s="20"/>
      <c r="K626" s="20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20"/>
      <c r="E627" s="20"/>
      <c r="F627" s="41"/>
      <c r="G627" s="20"/>
      <c r="H627" s="20"/>
      <c r="I627" s="20"/>
      <c r="J627" s="20"/>
      <c r="K627" s="20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20"/>
      <c r="E628" s="20"/>
      <c r="F628" s="41"/>
      <c r="G628" s="20"/>
      <c r="H628" s="20"/>
      <c r="I628" s="20"/>
      <c r="J628" s="20"/>
      <c r="K628" s="20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20"/>
      <c r="E629" s="20"/>
      <c r="F629" s="41"/>
      <c r="G629" s="20"/>
      <c r="H629" s="20"/>
      <c r="I629" s="20"/>
      <c r="J629" s="20"/>
      <c r="K629" s="20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20"/>
      <c r="E630" s="20"/>
      <c r="F630" s="41"/>
      <c r="G630" s="20"/>
      <c r="H630" s="20"/>
      <c r="I630" s="20"/>
      <c r="J630" s="20"/>
      <c r="K630" s="20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20"/>
      <c r="E631" s="20"/>
      <c r="F631" s="41"/>
      <c r="G631" s="20"/>
      <c r="H631" s="20"/>
      <c r="I631" s="20"/>
      <c r="J631" s="20"/>
      <c r="K631" s="20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20"/>
      <c r="E632" s="20"/>
      <c r="F632" s="41"/>
      <c r="G632" s="20"/>
      <c r="H632" s="20"/>
      <c r="I632" s="20"/>
      <c r="J632" s="20"/>
      <c r="K632" s="20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20"/>
      <c r="E633" s="20"/>
      <c r="F633" s="41"/>
      <c r="G633" s="20"/>
      <c r="H633" s="20"/>
      <c r="I633" s="20"/>
      <c r="J633" s="20"/>
      <c r="K633" s="20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20"/>
      <c r="E634" s="20"/>
      <c r="F634" s="41"/>
      <c r="G634" s="20"/>
      <c r="H634" s="20"/>
      <c r="I634" s="20"/>
      <c r="J634" s="20"/>
      <c r="K634" s="20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20"/>
      <c r="E635" s="20"/>
      <c r="F635" s="41"/>
      <c r="G635" s="20"/>
      <c r="H635" s="20"/>
      <c r="I635" s="20"/>
      <c r="J635" s="20"/>
      <c r="K635" s="20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20"/>
      <c r="E636" s="20"/>
      <c r="F636" s="41"/>
      <c r="G636" s="20"/>
      <c r="H636" s="20"/>
      <c r="I636" s="20"/>
      <c r="J636" s="20"/>
      <c r="K636" s="20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20"/>
      <c r="E637" s="20"/>
      <c r="F637" s="41"/>
      <c r="G637" s="20"/>
      <c r="H637" s="20"/>
      <c r="I637" s="20"/>
      <c r="J637" s="20"/>
      <c r="K637" s="20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20"/>
      <c r="E638" s="20"/>
      <c r="F638" s="41"/>
      <c r="G638" s="20"/>
      <c r="H638" s="20"/>
      <c r="I638" s="20"/>
      <c r="J638" s="20"/>
      <c r="K638" s="20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20"/>
      <c r="E639" s="20"/>
      <c r="F639" s="41"/>
      <c r="G639" s="20"/>
      <c r="H639" s="20"/>
      <c r="I639" s="20"/>
      <c r="J639" s="20"/>
      <c r="K639" s="20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20"/>
      <c r="E640" s="20"/>
      <c r="F640" s="41"/>
      <c r="G640" s="20"/>
      <c r="H640" s="20"/>
      <c r="I640" s="20"/>
      <c r="J640" s="20"/>
      <c r="K640" s="20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20"/>
      <c r="E641" s="20"/>
      <c r="F641" s="41"/>
      <c r="G641" s="20"/>
      <c r="H641" s="20"/>
      <c r="I641" s="20"/>
      <c r="J641" s="20"/>
      <c r="K641" s="20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20"/>
      <c r="E642" s="20"/>
      <c r="F642" s="41"/>
      <c r="G642" s="20"/>
      <c r="H642" s="20"/>
      <c r="I642" s="20"/>
      <c r="J642" s="20"/>
      <c r="K642" s="20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20"/>
      <c r="E643" s="20"/>
      <c r="F643" s="41"/>
      <c r="G643" s="20"/>
      <c r="H643" s="20"/>
      <c r="I643" s="20"/>
      <c r="J643" s="20"/>
      <c r="K643" s="20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20"/>
      <c r="E644" s="20"/>
      <c r="F644" s="41"/>
      <c r="G644" s="20"/>
      <c r="H644" s="20"/>
      <c r="I644" s="20"/>
      <c r="J644" s="20"/>
      <c r="K644" s="20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20"/>
      <c r="E645" s="20"/>
      <c r="F645" s="41"/>
      <c r="G645" s="20"/>
      <c r="H645" s="20"/>
      <c r="I645" s="20"/>
      <c r="J645" s="20"/>
      <c r="K645" s="20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20"/>
      <c r="E646" s="20"/>
      <c r="F646" s="41"/>
      <c r="G646" s="20"/>
      <c r="H646" s="20"/>
      <c r="I646" s="20"/>
      <c r="J646" s="20"/>
      <c r="K646" s="20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20"/>
      <c r="E647" s="20"/>
      <c r="F647" s="41"/>
      <c r="G647" s="20"/>
      <c r="H647" s="20"/>
      <c r="I647" s="20"/>
      <c r="J647" s="20"/>
      <c r="K647" s="20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20"/>
      <c r="E648" s="20"/>
      <c r="F648" s="41"/>
      <c r="G648" s="20"/>
      <c r="H648" s="20"/>
      <c r="I648" s="20"/>
      <c r="J648" s="20"/>
      <c r="K648" s="20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20"/>
      <c r="E649" s="20"/>
      <c r="F649" s="41"/>
      <c r="G649" s="20"/>
      <c r="H649" s="20"/>
      <c r="I649" s="20"/>
      <c r="J649" s="20"/>
      <c r="K649" s="20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20"/>
      <c r="E650" s="20"/>
      <c r="F650" s="41"/>
      <c r="G650" s="20"/>
      <c r="H650" s="20"/>
      <c r="I650" s="20"/>
      <c r="J650" s="20"/>
      <c r="K650" s="20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20"/>
      <c r="E651" s="20"/>
      <c r="F651" s="41"/>
      <c r="G651" s="20"/>
      <c r="H651" s="20"/>
      <c r="I651" s="20"/>
      <c r="J651" s="20"/>
      <c r="K651" s="20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20"/>
      <c r="E652" s="20"/>
      <c r="F652" s="41"/>
      <c r="G652" s="20"/>
      <c r="H652" s="20"/>
      <c r="I652" s="20"/>
      <c r="J652" s="20"/>
      <c r="K652" s="20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20"/>
      <c r="E653" s="20"/>
      <c r="F653" s="41"/>
      <c r="G653" s="20"/>
      <c r="H653" s="20"/>
      <c r="I653" s="20"/>
      <c r="J653" s="20"/>
      <c r="K653" s="20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20"/>
      <c r="E654" s="20"/>
      <c r="F654" s="41"/>
      <c r="G654" s="20"/>
      <c r="H654" s="20"/>
      <c r="I654" s="20"/>
      <c r="J654" s="20"/>
      <c r="K654" s="20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20"/>
      <c r="E655" s="20"/>
      <c r="F655" s="41"/>
      <c r="G655" s="20"/>
      <c r="H655" s="20"/>
      <c r="I655" s="20"/>
      <c r="J655" s="20"/>
      <c r="K655" s="20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20"/>
      <c r="E656" s="20"/>
      <c r="F656" s="41"/>
      <c r="G656" s="20"/>
      <c r="H656" s="20"/>
      <c r="I656" s="20"/>
      <c r="J656" s="20"/>
      <c r="K656" s="20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20"/>
      <c r="E657" s="20"/>
      <c r="F657" s="41"/>
      <c r="G657" s="20"/>
      <c r="H657" s="20"/>
      <c r="I657" s="20"/>
      <c r="J657" s="20"/>
      <c r="K657" s="20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20"/>
      <c r="E658" s="20"/>
      <c r="F658" s="41"/>
      <c r="G658" s="20"/>
      <c r="H658" s="20"/>
      <c r="I658" s="20"/>
      <c r="J658" s="20"/>
      <c r="K658" s="20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20"/>
      <c r="E659" s="20"/>
      <c r="F659" s="41"/>
      <c r="G659" s="20"/>
      <c r="H659" s="20"/>
      <c r="I659" s="20"/>
      <c r="J659" s="20"/>
      <c r="K659" s="20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20"/>
      <c r="E660" s="20"/>
      <c r="F660" s="41"/>
      <c r="G660" s="20"/>
      <c r="H660" s="20"/>
      <c r="I660" s="20"/>
      <c r="J660" s="20"/>
      <c r="K660" s="20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20"/>
      <c r="E661" s="20"/>
      <c r="F661" s="41"/>
      <c r="G661" s="20"/>
      <c r="H661" s="20"/>
      <c r="I661" s="20"/>
      <c r="J661" s="20"/>
      <c r="K661" s="20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20"/>
      <c r="E662" s="20"/>
      <c r="F662" s="41"/>
      <c r="G662" s="20"/>
      <c r="H662" s="20"/>
      <c r="I662" s="20"/>
      <c r="J662" s="20"/>
      <c r="K662" s="20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20"/>
      <c r="E663" s="20"/>
      <c r="F663" s="41"/>
      <c r="G663" s="20"/>
      <c r="H663" s="20"/>
      <c r="I663" s="20"/>
      <c r="J663" s="20"/>
      <c r="K663" s="20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20"/>
      <c r="E664" s="20"/>
      <c r="F664" s="41"/>
      <c r="G664" s="20"/>
      <c r="H664" s="20"/>
      <c r="I664" s="20"/>
      <c r="J664" s="20"/>
      <c r="K664" s="20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20"/>
      <c r="E665" s="20"/>
      <c r="F665" s="41"/>
      <c r="G665" s="20"/>
      <c r="H665" s="20"/>
      <c r="I665" s="20"/>
      <c r="J665" s="20"/>
      <c r="K665" s="20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20"/>
      <c r="E666" s="20"/>
      <c r="F666" s="41"/>
      <c r="G666" s="20"/>
      <c r="H666" s="20"/>
      <c r="I666" s="20"/>
      <c r="J666" s="20"/>
      <c r="K666" s="20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20"/>
      <c r="E667" s="20"/>
      <c r="F667" s="41"/>
      <c r="G667" s="20"/>
      <c r="H667" s="20"/>
      <c r="I667" s="20"/>
      <c r="J667" s="20"/>
      <c r="K667" s="20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20"/>
      <c r="E668" s="20"/>
      <c r="F668" s="41"/>
      <c r="G668" s="20"/>
      <c r="H668" s="20"/>
      <c r="I668" s="20"/>
      <c r="J668" s="20"/>
      <c r="K668" s="20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20"/>
      <c r="E669" s="20"/>
      <c r="F669" s="41"/>
      <c r="G669" s="20"/>
      <c r="H669" s="20"/>
      <c r="I669" s="20"/>
      <c r="J669" s="20"/>
      <c r="K669" s="20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20"/>
      <c r="E670" s="20"/>
      <c r="F670" s="41"/>
      <c r="G670" s="20"/>
      <c r="H670" s="20"/>
      <c r="I670" s="20"/>
      <c r="J670" s="20"/>
      <c r="K670" s="20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20"/>
      <c r="E671" s="20"/>
      <c r="F671" s="41"/>
      <c r="G671" s="20"/>
      <c r="H671" s="20"/>
      <c r="I671" s="20"/>
      <c r="J671" s="20"/>
      <c r="K671" s="20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20"/>
      <c r="E672" s="20"/>
      <c r="F672" s="41"/>
      <c r="G672" s="20"/>
      <c r="H672" s="20"/>
      <c r="I672" s="20"/>
      <c r="J672" s="20"/>
      <c r="K672" s="20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20"/>
      <c r="E673" s="20"/>
      <c r="F673" s="41"/>
      <c r="G673" s="20"/>
      <c r="H673" s="20"/>
      <c r="I673" s="20"/>
      <c r="J673" s="20"/>
      <c r="K673" s="20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20"/>
      <c r="E674" s="20"/>
      <c r="F674" s="41"/>
      <c r="G674" s="20"/>
      <c r="H674" s="20"/>
      <c r="I674" s="20"/>
      <c r="J674" s="20"/>
      <c r="K674" s="20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20"/>
      <c r="E675" s="20"/>
      <c r="F675" s="41"/>
      <c r="G675" s="20"/>
      <c r="H675" s="20"/>
      <c r="I675" s="20"/>
      <c r="J675" s="20"/>
      <c r="K675" s="20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20"/>
      <c r="E676" s="20"/>
      <c r="F676" s="41"/>
      <c r="G676" s="20"/>
      <c r="H676" s="20"/>
      <c r="I676" s="20"/>
      <c r="J676" s="20"/>
      <c r="K676" s="20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20"/>
      <c r="E677" s="20"/>
      <c r="F677" s="41"/>
      <c r="G677" s="20"/>
      <c r="H677" s="20"/>
      <c r="I677" s="20"/>
      <c r="J677" s="20"/>
      <c r="K677" s="20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20"/>
      <c r="E678" s="20"/>
      <c r="F678" s="41"/>
      <c r="G678" s="20"/>
      <c r="H678" s="20"/>
      <c r="I678" s="20"/>
      <c r="J678" s="20"/>
      <c r="K678" s="20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20"/>
      <c r="E679" s="20"/>
      <c r="F679" s="41"/>
      <c r="G679" s="20"/>
      <c r="H679" s="20"/>
      <c r="I679" s="20"/>
      <c r="J679" s="20"/>
      <c r="K679" s="20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20"/>
      <c r="E680" s="20"/>
      <c r="F680" s="41"/>
      <c r="G680" s="20"/>
      <c r="H680" s="20"/>
      <c r="I680" s="20"/>
      <c r="J680" s="20"/>
      <c r="K680" s="20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20"/>
      <c r="E681" s="20"/>
      <c r="F681" s="41"/>
      <c r="G681" s="20"/>
      <c r="H681" s="20"/>
      <c r="I681" s="20"/>
      <c r="J681" s="20"/>
      <c r="K681" s="20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20"/>
      <c r="E682" s="20"/>
      <c r="F682" s="41"/>
      <c r="G682" s="20"/>
      <c r="H682" s="20"/>
      <c r="I682" s="20"/>
      <c r="J682" s="20"/>
      <c r="K682" s="20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20"/>
      <c r="E683" s="20"/>
      <c r="F683" s="41"/>
      <c r="G683" s="20"/>
      <c r="H683" s="20"/>
      <c r="I683" s="20"/>
      <c r="J683" s="20"/>
      <c r="K683" s="20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20"/>
      <c r="E684" s="20"/>
      <c r="F684" s="41"/>
      <c r="G684" s="20"/>
      <c r="H684" s="20"/>
      <c r="I684" s="20"/>
      <c r="J684" s="20"/>
      <c r="K684" s="20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20"/>
      <c r="E685" s="20"/>
      <c r="F685" s="41"/>
      <c r="G685" s="20"/>
      <c r="H685" s="20"/>
      <c r="I685" s="20"/>
      <c r="J685" s="20"/>
      <c r="K685" s="20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20"/>
      <c r="E686" s="20"/>
      <c r="F686" s="41"/>
      <c r="G686" s="20"/>
      <c r="H686" s="20"/>
      <c r="I686" s="20"/>
      <c r="J686" s="20"/>
      <c r="K686" s="20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20"/>
      <c r="E687" s="20"/>
      <c r="F687" s="41"/>
      <c r="G687" s="20"/>
      <c r="H687" s="20"/>
      <c r="I687" s="20"/>
      <c r="J687" s="20"/>
      <c r="K687" s="20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20"/>
      <c r="E688" s="20"/>
      <c r="F688" s="41"/>
      <c r="G688" s="20"/>
      <c r="H688" s="20"/>
      <c r="I688" s="20"/>
      <c r="J688" s="20"/>
      <c r="K688" s="20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20"/>
      <c r="E689" s="20"/>
      <c r="F689" s="41"/>
      <c r="G689" s="20"/>
      <c r="H689" s="20"/>
      <c r="I689" s="20"/>
      <c r="J689" s="20"/>
      <c r="K689" s="20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20"/>
      <c r="E690" s="20"/>
      <c r="F690" s="41"/>
      <c r="G690" s="20"/>
      <c r="H690" s="20"/>
      <c r="I690" s="20"/>
      <c r="J690" s="20"/>
      <c r="K690" s="20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20"/>
      <c r="E691" s="20"/>
      <c r="F691" s="41"/>
      <c r="G691" s="20"/>
      <c r="H691" s="20"/>
      <c r="I691" s="20"/>
      <c r="J691" s="20"/>
      <c r="K691" s="20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20"/>
      <c r="E692" s="20"/>
      <c r="F692" s="41"/>
      <c r="G692" s="20"/>
      <c r="H692" s="20"/>
      <c r="I692" s="20"/>
      <c r="J692" s="20"/>
      <c r="K692" s="20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20"/>
      <c r="E693" s="20"/>
      <c r="F693" s="41"/>
      <c r="G693" s="20"/>
      <c r="H693" s="20"/>
      <c r="I693" s="20"/>
      <c r="J693" s="20"/>
      <c r="K693" s="20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20"/>
      <c r="E694" s="20"/>
      <c r="F694" s="41"/>
      <c r="G694" s="20"/>
      <c r="H694" s="20"/>
      <c r="I694" s="20"/>
      <c r="J694" s="20"/>
      <c r="K694" s="20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20"/>
      <c r="E695" s="20"/>
      <c r="F695" s="41"/>
      <c r="G695" s="20"/>
      <c r="H695" s="20"/>
      <c r="I695" s="20"/>
      <c r="J695" s="20"/>
      <c r="K695" s="20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20"/>
      <c r="E696" s="20"/>
      <c r="F696" s="41"/>
      <c r="G696" s="20"/>
      <c r="H696" s="20"/>
      <c r="I696" s="20"/>
      <c r="J696" s="20"/>
      <c r="K696" s="20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20"/>
      <c r="E697" s="20"/>
      <c r="F697" s="41"/>
      <c r="G697" s="20"/>
      <c r="H697" s="20"/>
      <c r="I697" s="20"/>
      <c r="J697" s="20"/>
      <c r="K697" s="20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20"/>
      <c r="E698" s="20"/>
      <c r="F698" s="41"/>
      <c r="G698" s="20"/>
      <c r="H698" s="20"/>
      <c r="I698" s="20"/>
      <c r="J698" s="20"/>
      <c r="K698" s="20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20"/>
      <c r="E699" s="20"/>
      <c r="F699" s="41"/>
      <c r="G699" s="20"/>
      <c r="H699" s="20"/>
      <c r="I699" s="20"/>
      <c r="J699" s="20"/>
      <c r="K699" s="20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20"/>
      <c r="E700" s="20"/>
      <c r="F700" s="41"/>
      <c r="G700" s="20"/>
      <c r="H700" s="20"/>
      <c r="I700" s="20"/>
      <c r="J700" s="20"/>
      <c r="K700" s="20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20"/>
      <c r="E701" s="20"/>
      <c r="F701" s="41"/>
      <c r="G701" s="20"/>
      <c r="H701" s="20"/>
      <c r="I701" s="20"/>
      <c r="J701" s="20"/>
      <c r="K701" s="20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20"/>
      <c r="E702" s="20"/>
      <c r="F702" s="41"/>
      <c r="G702" s="20"/>
      <c r="H702" s="20"/>
      <c r="I702" s="20"/>
      <c r="J702" s="20"/>
      <c r="K702" s="20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20"/>
      <c r="E703" s="20"/>
      <c r="F703" s="41"/>
      <c r="G703" s="20"/>
      <c r="H703" s="20"/>
      <c r="I703" s="20"/>
      <c r="J703" s="20"/>
      <c r="K703" s="20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20"/>
      <c r="E704" s="20"/>
      <c r="F704" s="41"/>
      <c r="G704" s="20"/>
      <c r="H704" s="20"/>
      <c r="I704" s="20"/>
      <c r="J704" s="20"/>
      <c r="K704" s="20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20"/>
      <c r="E705" s="20"/>
      <c r="F705" s="41"/>
      <c r="G705" s="20"/>
      <c r="H705" s="20"/>
      <c r="I705" s="20"/>
      <c r="J705" s="20"/>
      <c r="K705" s="20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20"/>
      <c r="E706" s="20"/>
      <c r="F706" s="41"/>
      <c r="G706" s="20"/>
      <c r="H706" s="20"/>
      <c r="I706" s="20"/>
      <c r="J706" s="20"/>
      <c r="K706" s="20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20"/>
      <c r="E707" s="20"/>
      <c r="F707" s="41"/>
      <c r="G707" s="20"/>
      <c r="H707" s="20"/>
      <c r="I707" s="20"/>
      <c r="J707" s="20"/>
      <c r="K707" s="20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20"/>
      <c r="E708" s="20"/>
      <c r="F708" s="41"/>
      <c r="G708" s="20"/>
      <c r="H708" s="20"/>
      <c r="I708" s="20"/>
      <c r="J708" s="20"/>
      <c r="K708" s="20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20"/>
      <c r="E709" s="20"/>
      <c r="F709" s="41"/>
      <c r="G709" s="20"/>
      <c r="H709" s="20"/>
      <c r="I709" s="20"/>
      <c r="J709" s="20"/>
      <c r="K709" s="20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20"/>
      <c r="E710" s="20"/>
      <c r="F710" s="41"/>
      <c r="G710" s="20"/>
      <c r="H710" s="20"/>
      <c r="I710" s="20"/>
      <c r="J710" s="20"/>
      <c r="K710" s="20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20"/>
      <c r="E711" s="20"/>
      <c r="F711" s="41"/>
      <c r="G711" s="20"/>
      <c r="H711" s="20"/>
      <c r="I711" s="20"/>
      <c r="J711" s="20"/>
      <c r="K711" s="20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20"/>
      <c r="E712" s="20"/>
      <c r="F712" s="41"/>
      <c r="G712" s="20"/>
      <c r="H712" s="20"/>
      <c r="I712" s="20"/>
      <c r="J712" s="20"/>
      <c r="K712" s="20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20"/>
      <c r="E713" s="20"/>
      <c r="F713" s="41"/>
      <c r="G713" s="20"/>
      <c r="H713" s="20"/>
      <c r="I713" s="20"/>
      <c r="J713" s="20"/>
      <c r="K713" s="20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20"/>
      <c r="E714" s="20"/>
      <c r="F714" s="41"/>
      <c r="G714" s="20"/>
      <c r="H714" s="20"/>
      <c r="I714" s="20"/>
      <c r="J714" s="20"/>
      <c r="K714" s="20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20"/>
      <c r="E715" s="20"/>
      <c r="F715" s="41"/>
      <c r="G715" s="20"/>
      <c r="H715" s="20"/>
      <c r="I715" s="20"/>
      <c r="J715" s="20"/>
      <c r="K715" s="20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20"/>
      <c r="E716" s="20"/>
      <c r="F716" s="41"/>
      <c r="G716" s="20"/>
      <c r="H716" s="20"/>
      <c r="I716" s="20"/>
      <c r="J716" s="20"/>
      <c r="K716" s="20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20"/>
      <c r="E717" s="20"/>
      <c r="F717" s="41"/>
      <c r="G717" s="20"/>
      <c r="H717" s="20"/>
      <c r="I717" s="20"/>
      <c r="J717" s="20"/>
      <c r="K717" s="20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20"/>
      <c r="E718" s="20"/>
      <c r="F718" s="41"/>
      <c r="G718" s="20"/>
      <c r="H718" s="20"/>
      <c r="I718" s="20"/>
      <c r="J718" s="20"/>
      <c r="K718" s="20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20"/>
      <c r="E719" s="20"/>
      <c r="F719" s="41"/>
      <c r="G719" s="20"/>
      <c r="H719" s="20"/>
      <c r="I719" s="20"/>
      <c r="J719" s="20"/>
      <c r="K719" s="20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20"/>
      <c r="E720" s="20"/>
      <c r="F720" s="41"/>
      <c r="G720" s="20"/>
      <c r="H720" s="20"/>
      <c r="I720" s="20"/>
      <c r="J720" s="20"/>
      <c r="K720" s="20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20"/>
      <c r="E721" s="20"/>
      <c r="F721" s="41"/>
      <c r="G721" s="20"/>
      <c r="H721" s="20"/>
      <c r="I721" s="20"/>
      <c r="J721" s="20"/>
      <c r="K721" s="20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20"/>
      <c r="E722" s="20"/>
      <c r="F722" s="41"/>
      <c r="G722" s="20"/>
      <c r="H722" s="20"/>
      <c r="I722" s="20"/>
      <c r="J722" s="20"/>
      <c r="K722" s="20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20"/>
      <c r="E723" s="20"/>
      <c r="F723" s="41"/>
      <c r="G723" s="20"/>
      <c r="H723" s="20"/>
      <c r="I723" s="20"/>
      <c r="J723" s="20"/>
      <c r="K723" s="20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20"/>
      <c r="E724" s="20"/>
      <c r="F724" s="41"/>
      <c r="G724" s="20"/>
      <c r="H724" s="20"/>
      <c r="I724" s="20"/>
      <c r="J724" s="20"/>
      <c r="K724" s="20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20"/>
      <c r="E725" s="20"/>
      <c r="F725" s="41"/>
      <c r="G725" s="20"/>
      <c r="H725" s="20"/>
      <c r="I725" s="20"/>
      <c r="J725" s="20"/>
      <c r="K725" s="20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20"/>
      <c r="E726" s="20"/>
      <c r="F726" s="41"/>
      <c r="G726" s="20"/>
      <c r="H726" s="20"/>
      <c r="I726" s="20"/>
      <c r="J726" s="20"/>
      <c r="K726" s="20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20"/>
      <c r="E727" s="20"/>
      <c r="F727" s="41"/>
      <c r="G727" s="20"/>
      <c r="H727" s="20"/>
      <c r="I727" s="20"/>
      <c r="J727" s="20"/>
      <c r="K727" s="20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20"/>
      <c r="E728" s="20"/>
      <c r="F728" s="41"/>
      <c r="G728" s="20"/>
      <c r="H728" s="20"/>
      <c r="I728" s="20"/>
      <c r="J728" s="20"/>
      <c r="K728" s="20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20"/>
      <c r="E729" s="20"/>
      <c r="F729" s="41"/>
      <c r="G729" s="20"/>
      <c r="H729" s="20"/>
      <c r="I729" s="20"/>
      <c r="J729" s="20"/>
      <c r="K729" s="20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20"/>
      <c r="E730" s="20"/>
      <c r="F730" s="41"/>
      <c r="G730" s="20"/>
      <c r="H730" s="20"/>
      <c r="I730" s="20"/>
      <c r="J730" s="20"/>
      <c r="K730" s="20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20"/>
      <c r="E731" s="20"/>
      <c r="F731" s="41"/>
      <c r="G731" s="20"/>
      <c r="H731" s="20"/>
      <c r="I731" s="20"/>
      <c r="J731" s="20"/>
      <c r="K731" s="20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20"/>
      <c r="E732" s="20"/>
      <c r="F732" s="41"/>
      <c r="G732" s="20"/>
      <c r="H732" s="20"/>
      <c r="I732" s="20"/>
      <c r="J732" s="20"/>
      <c r="K732" s="20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20"/>
      <c r="E733" s="20"/>
      <c r="F733" s="41"/>
      <c r="G733" s="20"/>
      <c r="H733" s="20"/>
      <c r="I733" s="20"/>
      <c r="J733" s="20"/>
      <c r="K733" s="20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20"/>
      <c r="E734" s="20"/>
      <c r="F734" s="41"/>
      <c r="G734" s="20"/>
      <c r="H734" s="20"/>
      <c r="I734" s="20"/>
      <c r="J734" s="20"/>
      <c r="K734" s="20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20"/>
      <c r="E735" s="20"/>
      <c r="F735" s="41"/>
      <c r="G735" s="20"/>
      <c r="H735" s="20"/>
      <c r="I735" s="20"/>
      <c r="J735" s="20"/>
      <c r="K735" s="20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20"/>
      <c r="E736" s="20"/>
      <c r="F736" s="41"/>
      <c r="G736" s="20"/>
      <c r="H736" s="20"/>
      <c r="I736" s="20"/>
      <c r="J736" s="20"/>
      <c r="K736" s="20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20"/>
      <c r="E737" s="20"/>
      <c r="F737" s="41"/>
      <c r="G737" s="20"/>
      <c r="H737" s="20"/>
      <c r="I737" s="20"/>
      <c r="J737" s="20"/>
      <c r="K737" s="20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20"/>
      <c r="E738" s="20"/>
      <c r="F738" s="41"/>
      <c r="G738" s="20"/>
      <c r="H738" s="20"/>
      <c r="I738" s="20"/>
      <c r="J738" s="20"/>
      <c r="K738" s="20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20"/>
      <c r="E739" s="20"/>
      <c r="F739" s="41"/>
      <c r="G739" s="20"/>
      <c r="H739" s="20"/>
      <c r="I739" s="20"/>
      <c r="J739" s="20"/>
      <c r="K739" s="20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20"/>
      <c r="E740" s="20"/>
      <c r="F740" s="41"/>
      <c r="G740" s="20"/>
      <c r="H740" s="20"/>
      <c r="I740" s="20"/>
      <c r="J740" s="20"/>
      <c r="K740" s="20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20"/>
      <c r="E741" s="20"/>
      <c r="F741" s="41"/>
      <c r="G741" s="20"/>
      <c r="H741" s="20"/>
      <c r="I741" s="20"/>
      <c r="J741" s="20"/>
      <c r="K741" s="20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20"/>
      <c r="E742" s="20"/>
      <c r="F742" s="41"/>
      <c r="G742" s="20"/>
      <c r="H742" s="20"/>
      <c r="I742" s="20"/>
      <c r="J742" s="20"/>
      <c r="K742" s="20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20"/>
      <c r="E743" s="20"/>
      <c r="F743" s="41"/>
      <c r="G743" s="20"/>
      <c r="H743" s="20"/>
      <c r="I743" s="20"/>
      <c r="J743" s="20"/>
      <c r="K743" s="20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20"/>
      <c r="E744" s="20"/>
      <c r="F744" s="41"/>
      <c r="G744" s="20"/>
      <c r="H744" s="20"/>
      <c r="I744" s="20"/>
      <c r="J744" s="20"/>
      <c r="K744" s="20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20"/>
      <c r="E745" s="20"/>
      <c r="F745" s="41"/>
      <c r="G745" s="20"/>
      <c r="H745" s="20"/>
      <c r="I745" s="20"/>
      <c r="J745" s="20"/>
      <c r="K745" s="20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20"/>
      <c r="E746" s="20"/>
      <c r="F746" s="41"/>
      <c r="G746" s="20"/>
      <c r="H746" s="20"/>
      <c r="I746" s="20"/>
      <c r="J746" s="20"/>
      <c r="K746" s="20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20"/>
      <c r="E747" s="20"/>
      <c r="F747" s="41"/>
      <c r="G747" s="20"/>
      <c r="H747" s="20"/>
      <c r="I747" s="20"/>
      <c r="J747" s="20"/>
      <c r="K747" s="20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20"/>
      <c r="E748" s="20"/>
      <c r="F748" s="41"/>
      <c r="G748" s="20"/>
      <c r="H748" s="20"/>
      <c r="I748" s="20"/>
      <c r="J748" s="20"/>
      <c r="K748" s="20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20"/>
      <c r="E749" s="20"/>
      <c r="F749" s="41"/>
      <c r="G749" s="20"/>
      <c r="H749" s="20"/>
      <c r="I749" s="20"/>
      <c r="J749" s="20"/>
      <c r="K749" s="20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20"/>
      <c r="E750" s="20"/>
      <c r="F750" s="41"/>
      <c r="G750" s="20"/>
      <c r="H750" s="20"/>
      <c r="I750" s="20"/>
      <c r="J750" s="20"/>
      <c r="K750" s="20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20"/>
      <c r="E751" s="20"/>
      <c r="F751" s="41"/>
      <c r="G751" s="20"/>
      <c r="H751" s="20"/>
      <c r="I751" s="20"/>
      <c r="J751" s="20"/>
      <c r="K751" s="20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20"/>
      <c r="E752" s="20"/>
      <c r="F752" s="41"/>
      <c r="G752" s="20"/>
      <c r="H752" s="20"/>
      <c r="I752" s="20"/>
      <c r="J752" s="20"/>
      <c r="K752" s="20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20"/>
      <c r="E753" s="20"/>
      <c r="F753" s="41"/>
      <c r="G753" s="20"/>
      <c r="H753" s="20"/>
      <c r="I753" s="20"/>
      <c r="J753" s="20"/>
      <c r="K753" s="20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20"/>
      <c r="E754" s="20"/>
      <c r="F754" s="41"/>
      <c r="G754" s="20"/>
      <c r="H754" s="20"/>
      <c r="I754" s="20"/>
      <c r="J754" s="20"/>
      <c r="K754" s="20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20"/>
      <c r="E755" s="20"/>
      <c r="F755" s="41"/>
      <c r="G755" s="20"/>
      <c r="H755" s="20"/>
      <c r="I755" s="20"/>
      <c r="J755" s="20"/>
      <c r="K755" s="20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20"/>
      <c r="E756" s="20"/>
      <c r="F756" s="41"/>
      <c r="G756" s="20"/>
      <c r="H756" s="20"/>
      <c r="I756" s="20"/>
      <c r="J756" s="20"/>
      <c r="K756" s="20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20"/>
      <c r="E757" s="20"/>
      <c r="F757" s="41"/>
      <c r="G757" s="20"/>
      <c r="H757" s="20"/>
      <c r="I757" s="20"/>
      <c r="J757" s="20"/>
      <c r="K757" s="20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20"/>
      <c r="E758" s="20"/>
      <c r="F758" s="41"/>
      <c r="G758" s="20"/>
      <c r="H758" s="20"/>
      <c r="I758" s="20"/>
      <c r="J758" s="20"/>
      <c r="K758" s="20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20"/>
      <c r="E759" s="20"/>
      <c r="F759" s="41"/>
      <c r="G759" s="20"/>
      <c r="H759" s="20"/>
      <c r="I759" s="20"/>
      <c r="J759" s="20"/>
      <c r="K759" s="20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20"/>
      <c r="E760" s="20"/>
      <c r="F760" s="41"/>
      <c r="G760" s="20"/>
      <c r="H760" s="20"/>
      <c r="I760" s="20"/>
      <c r="J760" s="20"/>
      <c r="K760" s="20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20"/>
      <c r="E761" s="20"/>
      <c r="F761" s="41"/>
      <c r="G761" s="20"/>
      <c r="H761" s="20"/>
      <c r="I761" s="20"/>
      <c r="J761" s="20"/>
      <c r="K761" s="20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20"/>
      <c r="E762" s="20"/>
      <c r="F762" s="41"/>
      <c r="G762" s="20"/>
      <c r="H762" s="20"/>
      <c r="I762" s="20"/>
      <c r="J762" s="20"/>
      <c r="K762" s="20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20"/>
      <c r="E763" s="20"/>
      <c r="F763" s="41"/>
      <c r="G763" s="20"/>
      <c r="H763" s="20"/>
      <c r="I763" s="20"/>
      <c r="J763" s="20"/>
      <c r="K763" s="20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20"/>
      <c r="E764" s="20"/>
      <c r="F764" s="41"/>
      <c r="G764" s="20"/>
      <c r="H764" s="20"/>
      <c r="I764" s="20"/>
      <c r="J764" s="20"/>
      <c r="K764" s="20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20"/>
      <c r="E765" s="20"/>
      <c r="F765" s="41"/>
      <c r="G765" s="20"/>
      <c r="H765" s="20"/>
      <c r="I765" s="20"/>
      <c r="J765" s="20"/>
      <c r="K765" s="20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20"/>
      <c r="E766" s="20"/>
      <c r="F766" s="41"/>
      <c r="G766" s="20"/>
      <c r="H766" s="20"/>
      <c r="I766" s="20"/>
      <c r="J766" s="20"/>
      <c r="K766" s="20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20"/>
      <c r="E767" s="20"/>
      <c r="F767" s="41"/>
      <c r="G767" s="20"/>
      <c r="H767" s="20"/>
      <c r="I767" s="20"/>
      <c r="J767" s="20"/>
      <c r="K767" s="20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20"/>
      <c r="E768" s="20"/>
      <c r="F768" s="41"/>
      <c r="G768" s="20"/>
      <c r="H768" s="20"/>
      <c r="I768" s="20"/>
      <c r="J768" s="20"/>
      <c r="K768" s="20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20"/>
      <c r="E769" s="20"/>
      <c r="F769" s="41"/>
      <c r="G769" s="20"/>
      <c r="H769" s="20"/>
      <c r="I769" s="20"/>
      <c r="J769" s="20"/>
      <c r="K769" s="20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20"/>
      <c r="E770" s="20"/>
      <c r="F770" s="41"/>
      <c r="G770" s="20"/>
      <c r="H770" s="20"/>
      <c r="I770" s="20"/>
      <c r="J770" s="20"/>
      <c r="K770" s="20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20"/>
      <c r="E771" s="20"/>
      <c r="F771" s="41"/>
      <c r="G771" s="20"/>
      <c r="H771" s="20"/>
      <c r="I771" s="20"/>
      <c r="J771" s="20"/>
      <c r="K771" s="20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20"/>
      <c r="E772" s="20"/>
      <c r="F772" s="41"/>
      <c r="G772" s="20"/>
      <c r="H772" s="20"/>
      <c r="I772" s="20"/>
      <c r="J772" s="20"/>
      <c r="K772" s="20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20"/>
      <c r="E773" s="20"/>
      <c r="F773" s="41"/>
      <c r="G773" s="20"/>
      <c r="H773" s="20"/>
      <c r="I773" s="20"/>
      <c r="J773" s="20"/>
      <c r="K773" s="20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20"/>
      <c r="E774" s="20"/>
      <c r="F774" s="41"/>
      <c r="G774" s="20"/>
      <c r="H774" s="20"/>
      <c r="I774" s="20"/>
      <c r="J774" s="20"/>
      <c r="K774" s="20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20"/>
      <c r="E775" s="20"/>
      <c r="F775" s="41"/>
      <c r="G775" s="20"/>
      <c r="H775" s="20"/>
      <c r="I775" s="20"/>
      <c r="J775" s="20"/>
      <c r="K775" s="20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20"/>
      <c r="E776" s="20"/>
      <c r="F776" s="41"/>
      <c r="G776" s="20"/>
      <c r="H776" s="20"/>
      <c r="I776" s="20"/>
      <c r="J776" s="20"/>
      <c r="K776" s="20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20"/>
      <c r="E777" s="20"/>
      <c r="F777" s="41"/>
      <c r="G777" s="20"/>
      <c r="H777" s="20"/>
      <c r="I777" s="20"/>
      <c r="J777" s="20"/>
      <c r="K777" s="20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20"/>
      <c r="E778" s="20"/>
      <c r="F778" s="41"/>
      <c r="G778" s="20"/>
      <c r="H778" s="20"/>
      <c r="I778" s="20"/>
      <c r="J778" s="20"/>
      <c r="K778" s="20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20"/>
      <c r="E779" s="20"/>
      <c r="F779" s="41"/>
      <c r="G779" s="20"/>
      <c r="H779" s="20"/>
      <c r="I779" s="20"/>
      <c r="J779" s="20"/>
      <c r="K779" s="20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20"/>
      <c r="E780" s="20"/>
      <c r="F780" s="41"/>
      <c r="G780" s="20"/>
      <c r="H780" s="20"/>
      <c r="I780" s="20"/>
      <c r="J780" s="20"/>
      <c r="K780" s="20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20"/>
      <c r="E781" s="20"/>
      <c r="F781" s="41"/>
      <c r="G781" s="20"/>
      <c r="H781" s="20"/>
      <c r="I781" s="20"/>
      <c r="J781" s="20"/>
      <c r="K781" s="20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20"/>
      <c r="E782" s="20"/>
      <c r="F782" s="41"/>
      <c r="G782" s="20"/>
      <c r="H782" s="20"/>
      <c r="I782" s="20"/>
      <c r="J782" s="20"/>
      <c r="K782" s="20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20"/>
      <c r="E783" s="20"/>
      <c r="F783" s="41"/>
      <c r="G783" s="20"/>
      <c r="H783" s="20"/>
      <c r="I783" s="20"/>
      <c r="J783" s="20"/>
      <c r="K783" s="20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20"/>
      <c r="E784" s="20"/>
      <c r="F784" s="41"/>
      <c r="G784" s="20"/>
      <c r="H784" s="20"/>
      <c r="I784" s="20"/>
      <c r="J784" s="20"/>
      <c r="K784" s="20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20"/>
      <c r="E785" s="20"/>
      <c r="F785" s="41"/>
      <c r="G785" s="20"/>
      <c r="H785" s="20"/>
      <c r="I785" s="20"/>
      <c r="J785" s="20"/>
      <c r="K785" s="20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20"/>
      <c r="E786" s="20"/>
      <c r="F786" s="41"/>
      <c r="G786" s="20"/>
      <c r="H786" s="20"/>
      <c r="I786" s="20"/>
      <c r="J786" s="20"/>
      <c r="K786" s="20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20"/>
      <c r="E787" s="20"/>
      <c r="F787" s="41"/>
      <c r="G787" s="20"/>
      <c r="H787" s="20"/>
      <c r="I787" s="20"/>
      <c r="J787" s="20"/>
      <c r="K787" s="20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20"/>
      <c r="E788" s="20"/>
      <c r="F788" s="41"/>
      <c r="G788" s="20"/>
      <c r="H788" s="20"/>
      <c r="I788" s="20"/>
      <c r="J788" s="20"/>
      <c r="K788" s="20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20"/>
      <c r="E789" s="20"/>
      <c r="F789" s="41"/>
      <c r="G789" s="20"/>
      <c r="H789" s="20"/>
      <c r="I789" s="20"/>
      <c r="J789" s="20"/>
      <c r="K789" s="20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20"/>
      <c r="E790" s="20"/>
      <c r="F790" s="41"/>
      <c r="G790" s="20"/>
      <c r="H790" s="20"/>
      <c r="I790" s="20"/>
      <c r="J790" s="20"/>
      <c r="K790" s="20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20"/>
      <c r="E791" s="20"/>
      <c r="F791" s="41"/>
      <c r="G791" s="20"/>
      <c r="H791" s="20"/>
      <c r="I791" s="20"/>
      <c r="J791" s="20"/>
      <c r="K791" s="20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20"/>
      <c r="E792" s="20"/>
      <c r="F792" s="41"/>
      <c r="G792" s="20"/>
      <c r="H792" s="20"/>
      <c r="I792" s="20"/>
      <c r="J792" s="20"/>
      <c r="K792" s="20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20"/>
      <c r="E793" s="20"/>
      <c r="F793" s="41"/>
      <c r="G793" s="20"/>
      <c r="H793" s="20"/>
      <c r="I793" s="20"/>
      <c r="J793" s="20"/>
      <c r="K793" s="20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20"/>
      <c r="E794" s="20"/>
      <c r="F794" s="41"/>
      <c r="G794" s="20"/>
      <c r="H794" s="20"/>
      <c r="I794" s="20"/>
      <c r="J794" s="20"/>
      <c r="K794" s="20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20"/>
      <c r="E795" s="20"/>
      <c r="F795" s="41"/>
      <c r="G795" s="20"/>
      <c r="H795" s="20"/>
      <c r="I795" s="20"/>
      <c r="J795" s="20"/>
      <c r="K795" s="20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20"/>
      <c r="E796" s="20"/>
      <c r="F796" s="41"/>
      <c r="G796" s="20"/>
      <c r="H796" s="20"/>
      <c r="I796" s="20"/>
      <c r="J796" s="20"/>
      <c r="K796" s="20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20"/>
      <c r="E797" s="20"/>
      <c r="F797" s="41"/>
      <c r="G797" s="20"/>
      <c r="H797" s="20"/>
      <c r="I797" s="20"/>
      <c r="J797" s="20"/>
      <c r="K797" s="20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20"/>
      <c r="E798" s="20"/>
      <c r="F798" s="41"/>
      <c r="G798" s="20"/>
      <c r="H798" s="20"/>
      <c r="I798" s="20"/>
      <c r="J798" s="20"/>
      <c r="K798" s="20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20"/>
      <c r="E799" s="20"/>
      <c r="F799" s="41"/>
      <c r="G799" s="20"/>
      <c r="H799" s="20"/>
      <c r="I799" s="20"/>
      <c r="J799" s="20"/>
      <c r="K799" s="20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20"/>
      <c r="E800" s="20"/>
      <c r="F800" s="41"/>
      <c r="G800" s="20"/>
      <c r="H800" s="20"/>
      <c r="I800" s="20"/>
      <c r="J800" s="20"/>
      <c r="K800" s="20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20"/>
      <c r="E801" s="20"/>
      <c r="F801" s="41"/>
      <c r="G801" s="20"/>
      <c r="H801" s="20"/>
      <c r="I801" s="20"/>
      <c r="J801" s="20"/>
      <c r="K801" s="20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20"/>
      <c r="E802" s="20"/>
      <c r="F802" s="41"/>
      <c r="G802" s="20"/>
      <c r="H802" s="20"/>
      <c r="I802" s="20"/>
      <c r="J802" s="20"/>
      <c r="K802" s="20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20"/>
      <c r="E803" s="20"/>
      <c r="F803" s="41"/>
      <c r="G803" s="20"/>
      <c r="H803" s="20"/>
      <c r="I803" s="20"/>
      <c r="J803" s="20"/>
      <c r="K803" s="20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20"/>
      <c r="E804" s="20"/>
      <c r="F804" s="41"/>
      <c r="G804" s="20"/>
      <c r="H804" s="20"/>
      <c r="I804" s="20"/>
      <c r="J804" s="20"/>
      <c r="K804" s="20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20"/>
      <c r="E805" s="20"/>
      <c r="F805" s="41"/>
      <c r="G805" s="20"/>
      <c r="H805" s="20"/>
      <c r="I805" s="20"/>
      <c r="J805" s="20"/>
      <c r="K805" s="20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20"/>
      <c r="E806" s="20"/>
      <c r="F806" s="41"/>
      <c r="G806" s="20"/>
      <c r="H806" s="20"/>
      <c r="I806" s="20"/>
      <c r="J806" s="20"/>
      <c r="K806" s="20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20"/>
      <c r="E807" s="20"/>
      <c r="F807" s="41"/>
      <c r="G807" s="20"/>
      <c r="H807" s="20"/>
      <c r="I807" s="20"/>
      <c r="J807" s="20"/>
      <c r="K807" s="20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20"/>
      <c r="E808" s="20"/>
      <c r="F808" s="41"/>
      <c r="G808" s="20"/>
      <c r="H808" s="20"/>
      <c r="I808" s="20"/>
      <c r="J808" s="20"/>
      <c r="K808" s="20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20"/>
      <c r="E809" s="20"/>
      <c r="F809" s="41"/>
      <c r="G809" s="20"/>
      <c r="H809" s="20"/>
      <c r="I809" s="20"/>
      <c r="J809" s="20"/>
      <c r="K809" s="20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20"/>
      <c r="E810" s="20"/>
      <c r="F810" s="41"/>
      <c r="G810" s="20"/>
      <c r="H810" s="20"/>
      <c r="I810" s="20"/>
      <c r="J810" s="20"/>
      <c r="K810" s="20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20"/>
      <c r="E811" s="20"/>
      <c r="F811" s="41"/>
      <c r="G811" s="20"/>
      <c r="H811" s="20"/>
      <c r="I811" s="20"/>
      <c r="J811" s="20"/>
      <c r="K811" s="20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20"/>
      <c r="E812" s="20"/>
      <c r="F812" s="41"/>
      <c r="G812" s="20"/>
      <c r="H812" s="20"/>
      <c r="I812" s="20"/>
      <c r="J812" s="20"/>
      <c r="K812" s="20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20"/>
      <c r="E813" s="20"/>
      <c r="F813" s="41"/>
      <c r="G813" s="20"/>
      <c r="H813" s="20"/>
      <c r="I813" s="20"/>
      <c r="J813" s="20"/>
      <c r="K813" s="20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20"/>
      <c r="E814" s="20"/>
      <c r="F814" s="41"/>
      <c r="G814" s="20"/>
      <c r="H814" s="20"/>
      <c r="I814" s="20"/>
      <c r="J814" s="20"/>
      <c r="K814" s="20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20"/>
      <c r="E815" s="20"/>
      <c r="F815" s="41"/>
      <c r="G815" s="20"/>
      <c r="H815" s="20"/>
      <c r="I815" s="20"/>
      <c r="J815" s="20"/>
      <c r="K815" s="20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20"/>
      <c r="E816" s="20"/>
      <c r="F816" s="41"/>
      <c r="G816" s="20"/>
      <c r="H816" s="20"/>
      <c r="I816" s="20"/>
      <c r="J816" s="20"/>
      <c r="K816" s="20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20"/>
      <c r="E817" s="20"/>
      <c r="F817" s="41"/>
      <c r="G817" s="20"/>
      <c r="H817" s="20"/>
      <c r="I817" s="20"/>
      <c r="J817" s="20"/>
      <c r="K817" s="20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20"/>
      <c r="E818" s="20"/>
      <c r="F818" s="41"/>
      <c r="G818" s="20"/>
      <c r="H818" s="20"/>
      <c r="I818" s="20"/>
      <c r="J818" s="20"/>
      <c r="K818" s="20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20"/>
      <c r="E819" s="20"/>
      <c r="F819" s="41"/>
      <c r="G819" s="20"/>
      <c r="H819" s="20"/>
      <c r="I819" s="20"/>
      <c r="J819" s="20"/>
      <c r="K819" s="20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20"/>
      <c r="E820" s="20"/>
      <c r="F820" s="41"/>
      <c r="G820" s="20"/>
      <c r="H820" s="20"/>
      <c r="I820" s="20"/>
      <c r="J820" s="20"/>
      <c r="K820" s="20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20"/>
      <c r="E821" s="20"/>
      <c r="F821" s="41"/>
      <c r="G821" s="20"/>
      <c r="H821" s="20"/>
      <c r="I821" s="20"/>
      <c r="J821" s="20"/>
      <c r="K821" s="20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20"/>
      <c r="E822" s="20"/>
      <c r="F822" s="41"/>
      <c r="G822" s="20"/>
      <c r="H822" s="20"/>
      <c r="I822" s="20"/>
      <c r="J822" s="20"/>
      <c r="K822" s="20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20"/>
      <c r="E823" s="20"/>
      <c r="F823" s="41"/>
      <c r="G823" s="20"/>
      <c r="H823" s="20"/>
      <c r="I823" s="20"/>
      <c r="J823" s="20"/>
      <c r="K823" s="20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20"/>
      <c r="E824" s="20"/>
      <c r="F824" s="41"/>
      <c r="G824" s="20"/>
      <c r="H824" s="20"/>
      <c r="I824" s="20"/>
      <c r="J824" s="20"/>
      <c r="K824" s="20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20"/>
      <c r="E825" s="20"/>
      <c r="F825" s="41"/>
      <c r="G825" s="20"/>
      <c r="H825" s="20"/>
      <c r="I825" s="20"/>
      <c r="J825" s="20"/>
      <c r="K825" s="20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20"/>
      <c r="E826" s="20"/>
      <c r="F826" s="41"/>
      <c r="G826" s="20"/>
      <c r="H826" s="20"/>
      <c r="I826" s="20"/>
      <c r="J826" s="20"/>
      <c r="K826" s="20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20"/>
      <c r="E827" s="20"/>
      <c r="F827" s="41"/>
      <c r="G827" s="20"/>
      <c r="H827" s="20"/>
      <c r="I827" s="20"/>
      <c r="J827" s="20"/>
      <c r="K827" s="20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20"/>
      <c r="E828" s="20"/>
      <c r="F828" s="41"/>
      <c r="G828" s="20"/>
      <c r="H828" s="20"/>
      <c r="I828" s="20"/>
      <c r="J828" s="20"/>
      <c r="K828" s="20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20"/>
      <c r="E829" s="20"/>
      <c r="F829" s="41"/>
      <c r="G829" s="20"/>
      <c r="H829" s="20"/>
      <c r="I829" s="20"/>
      <c r="J829" s="20"/>
      <c r="K829" s="20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20"/>
      <c r="E830" s="20"/>
      <c r="F830" s="41"/>
      <c r="G830" s="20"/>
      <c r="H830" s="20"/>
      <c r="I830" s="20"/>
      <c r="J830" s="20"/>
      <c r="K830" s="20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20"/>
      <c r="E831" s="20"/>
      <c r="F831" s="41"/>
      <c r="G831" s="20"/>
      <c r="H831" s="20"/>
      <c r="I831" s="20"/>
      <c r="J831" s="20"/>
      <c r="K831" s="20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20"/>
      <c r="E832" s="20"/>
      <c r="F832" s="41"/>
      <c r="G832" s="20"/>
      <c r="H832" s="20"/>
      <c r="I832" s="20"/>
      <c r="J832" s="20"/>
      <c r="K832" s="20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20"/>
      <c r="E833" s="20"/>
      <c r="F833" s="41"/>
      <c r="G833" s="20"/>
      <c r="H833" s="20"/>
      <c r="I833" s="20"/>
      <c r="J833" s="20"/>
      <c r="K833" s="20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20"/>
      <c r="E834" s="20"/>
      <c r="F834" s="41"/>
      <c r="G834" s="20"/>
      <c r="H834" s="20"/>
      <c r="I834" s="20"/>
      <c r="J834" s="20"/>
      <c r="K834" s="20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20"/>
      <c r="E835" s="20"/>
      <c r="F835" s="41"/>
      <c r="G835" s="20"/>
      <c r="H835" s="20"/>
      <c r="I835" s="20"/>
      <c r="J835" s="20"/>
      <c r="K835" s="20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20"/>
      <c r="E836" s="20"/>
      <c r="F836" s="41"/>
      <c r="G836" s="20"/>
      <c r="H836" s="20"/>
      <c r="I836" s="20"/>
      <c r="J836" s="20"/>
      <c r="K836" s="20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20"/>
      <c r="E837" s="20"/>
      <c r="F837" s="41"/>
      <c r="G837" s="20"/>
      <c r="H837" s="20"/>
      <c r="I837" s="20"/>
      <c r="J837" s="20"/>
      <c r="K837" s="20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20"/>
      <c r="E838" s="20"/>
      <c r="F838" s="41"/>
      <c r="G838" s="20"/>
      <c r="H838" s="20"/>
      <c r="I838" s="20"/>
      <c r="J838" s="20"/>
      <c r="K838" s="20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20"/>
      <c r="E839" s="20"/>
      <c r="F839" s="41"/>
      <c r="G839" s="20"/>
      <c r="H839" s="20"/>
      <c r="I839" s="20"/>
      <c r="J839" s="20"/>
      <c r="K839" s="20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20"/>
      <c r="E840" s="20"/>
      <c r="F840" s="41"/>
      <c r="G840" s="20"/>
      <c r="H840" s="20"/>
      <c r="I840" s="20"/>
      <c r="J840" s="20"/>
      <c r="K840" s="20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20"/>
      <c r="E841" s="20"/>
      <c r="F841" s="41"/>
      <c r="G841" s="20"/>
      <c r="H841" s="20"/>
      <c r="I841" s="20"/>
      <c r="J841" s="20"/>
      <c r="K841" s="20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20"/>
      <c r="E842" s="20"/>
      <c r="F842" s="41"/>
      <c r="G842" s="20"/>
      <c r="H842" s="20"/>
      <c r="I842" s="20"/>
      <c r="J842" s="20"/>
      <c r="K842" s="20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20"/>
      <c r="E843" s="20"/>
      <c r="F843" s="41"/>
      <c r="G843" s="20"/>
      <c r="H843" s="20"/>
      <c r="I843" s="20"/>
      <c r="J843" s="20"/>
      <c r="K843" s="20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20"/>
      <c r="E844" s="20"/>
      <c r="F844" s="41"/>
      <c r="G844" s="20"/>
      <c r="H844" s="20"/>
      <c r="I844" s="20"/>
      <c r="J844" s="20"/>
      <c r="K844" s="20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20"/>
      <c r="E845" s="20"/>
      <c r="F845" s="41"/>
      <c r="G845" s="20"/>
      <c r="H845" s="20"/>
      <c r="I845" s="20"/>
      <c r="J845" s="20"/>
      <c r="K845" s="20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20"/>
      <c r="E846" s="20"/>
      <c r="F846" s="41"/>
      <c r="G846" s="20"/>
      <c r="H846" s="20"/>
      <c r="I846" s="20"/>
      <c r="J846" s="20"/>
      <c r="K846" s="20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20"/>
      <c r="E847" s="20"/>
      <c r="F847" s="41"/>
      <c r="G847" s="20"/>
      <c r="H847" s="20"/>
      <c r="I847" s="20"/>
      <c r="J847" s="20"/>
      <c r="K847" s="20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20"/>
      <c r="E848" s="20"/>
      <c r="F848" s="41"/>
      <c r="G848" s="20"/>
      <c r="H848" s="20"/>
      <c r="I848" s="20"/>
      <c r="J848" s="20"/>
      <c r="K848" s="20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20"/>
      <c r="E849" s="20"/>
      <c r="F849" s="41"/>
      <c r="G849" s="20"/>
      <c r="H849" s="20"/>
      <c r="I849" s="20"/>
      <c r="J849" s="20"/>
      <c r="K849" s="20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20"/>
      <c r="E850" s="20"/>
      <c r="F850" s="41"/>
      <c r="G850" s="20"/>
      <c r="H850" s="20"/>
      <c r="I850" s="20"/>
      <c r="J850" s="20"/>
      <c r="K850" s="20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20"/>
      <c r="E851" s="20"/>
      <c r="F851" s="41"/>
      <c r="G851" s="20"/>
      <c r="H851" s="20"/>
      <c r="I851" s="20"/>
      <c r="J851" s="20"/>
      <c r="K851" s="20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20"/>
      <c r="E852" s="20"/>
      <c r="F852" s="41"/>
      <c r="G852" s="20"/>
      <c r="H852" s="20"/>
      <c r="I852" s="20"/>
      <c r="J852" s="20"/>
      <c r="K852" s="20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20"/>
      <c r="E853" s="20"/>
      <c r="F853" s="41"/>
      <c r="G853" s="20"/>
      <c r="H853" s="20"/>
      <c r="I853" s="20"/>
      <c r="J853" s="20"/>
      <c r="K853" s="20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20"/>
      <c r="E854" s="20"/>
      <c r="F854" s="41"/>
      <c r="G854" s="20"/>
      <c r="H854" s="20"/>
      <c r="I854" s="20"/>
      <c r="J854" s="20"/>
      <c r="K854" s="20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20"/>
      <c r="E855" s="20"/>
      <c r="F855" s="41"/>
      <c r="G855" s="20"/>
      <c r="H855" s="20"/>
      <c r="I855" s="20"/>
      <c r="J855" s="20"/>
      <c r="K855" s="20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20"/>
      <c r="E856" s="20"/>
      <c r="F856" s="41"/>
      <c r="G856" s="20"/>
      <c r="H856" s="20"/>
      <c r="I856" s="20"/>
      <c r="J856" s="20"/>
      <c r="K856" s="20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20"/>
      <c r="E857" s="20"/>
      <c r="F857" s="41"/>
      <c r="G857" s="20"/>
      <c r="H857" s="20"/>
      <c r="I857" s="20"/>
      <c r="J857" s="20"/>
      <c r="K857" s="20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20"/>
      <c r="E858" s="20"/>
      <c r="F858" s="41"/>
      <c r="G858" s="20"/>
      <c r="H858" s="20"/>
      <c r="I858" s="20"/>
      <c r="J858" s="20"/>
      <c r="K858" s="20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20"/>
      <c r="E859" s="20"/>
      <c r="F859" s="41"/>
      <c r="G859" s="20"/>
      <c r="H859" s="20"/>
      <c r="I859" s="20"/>
      <c r="J859" s="20"/>
      <c r="K859" s="20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20"/>
      <c r="E860" s="20"/>
      <c r="F860" s="41"/>
      <c r="G860" s="20"/>
      <c r="H860" s="20"/>
      <c r="I860" s="20"/>
      <c r="J860" s="20"/>
      <c r="K860" s="20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20"/>
      <c r="E861" s="20"/>
      <c r="F861" s="41"/>
      <c r="G861" s="20"/>
      <c r="H861" s="20"/>
      <c r="I861" s="20"/>
      <c r="J861" s="20"/>
      <c r="K861" s="20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20"/>
      <c r="E862" s="20"/>
      <c r="F862" s="41"/>
      <c r="G862" s="20"/>
      <c r="H862" s="20"/>
      <c r="I862" s="20"/>
      <c r="J862" s="20"/>
      <c r="K862" s="20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20"/>
      <c r="E863" s="20"/>
      <c r="F863" s="41"/>
      <c r="G863" s="20"/>
      <c r="H863" s="20"/>
      <c r="I863" s="20"/>
      <c r="J863" s="20"/>
      <c r="K863" s="20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20"/>
      <c r="E864" s="20"/>
      <c r="F864" s="41"/>
      <c r="G864" s="20"/>
      <c r="H864" s="20"/>
      <c r="I864" s="20"/>
      <c r="J864" s="20"/>
      <c r="K864" s="20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20"/>
      <c r="E865" s="20"/>
      <c r="F865" s="41"/>
      <c r="G865" s="20"/>
      <c r="H865" s="20"/>
      <c r="I865" s="20"/>
      <c r="J865" s="20"/>
      <c r="K865" s="20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20"/>
      <c r="E866" s="20"/>
      <c r="F866" s="41"/>
      <c r="G866" s="20"/>
      <c r="H866" s="20"/>
      <c r="I866" s="20"/>
      <c r="J866" s="20"/>
      <c r="K866" s="20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20"/>
      <c r="E867" s="20"/>
      <c r="F867" s="41"/>
      <c r="G867" s="20"/>
      <c r="H867" s="20"/>
      <c r="I867" s="20"/>
      <c r="J867" s="20"/>
      <c r="K867" s="20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20"/>
      <c r="E868" s="20"/>
      <c r="F868" s="41"/>
      <c r="G868" s="20"/>
      <c r="H868" s="20"/>
      <c r="I868" s="20"/>
      <c r="J868" s="20"/>
      <c r="K868" s="20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20"/>
      <c r="E869" s="20"/>
      <c r="F869" s="41"/>
      <c r="G869" s="20"/>
      <c r="H869" s="20"/>
      <c r="I869" s="20"/>
      <c r="J869" s="20"/>
      <c r="K869" s="20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20"/>
      <c r="E870" s="20"/>
      <c r="F870" s="41"/>
      <c r="G870" s="20"/>
      <c r="H870" s="20"/>
      <c r="I870" s="20"/>
      <c r="J870" s="20"/>
      <c r="K870" s="20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20"/>
      <c r="E871" s="20"/>
      <c r="F871" s="41"/>
      <c r="G871" s="20"/>
      <c r="H871" s="20"/>
      <c r="I871" s="20"/>
      <c r="J871" s="20"/>
      <c r="K871" s="20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20"/>
      <c r="E872" s="20"/>
      <c r="F872" s="41"/>
      <c r="G872" s="20"/>
      <c r="H872" s="20"/>
      <c r="I872" s="20"/>
      <c r="J872" s="20"/>
      <c r="K872" s="20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20"/>
      <c r="E873" s="20"/>
      <c r="F873" s="41"/>
      <c r="G873" s="20"/>
      <c r="H873" s="20"/>
      <c r="I873" s="20"/>
      <c r="J873" s="20"/>
      <c r="K873" s="20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20"/>
      <c r="E874" s="20"/>
      <c r="F874" s="41"/>
      <c r="G874" s="20"/>
      <c r="H874" s="20"/>
      <c r="I874" s="20"/>
      <c r="J874" s="20"/>
      <c r="K874" s="20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20"/>
      <c r="E875" s="20"/>
      <c r="F875" s="41"/>
      <c r="G875" s="20"/>
      <c r="H875" s="20"/>
      <c r="I875" s="20"/>
      <c r="J875" s="20"/>
      <c r="K875" s="20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20"/>
      <c r="E876" s="20"/>
      <c r="F876" s="41"/>
      <c r="G876" s="20"/>
      <c r="H876" s="20"/>
      <c r="I876" s="20"/>
      <c r="J876" s="20"/>
      <c r="K876" s="20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20"/>
      <c r="E877" s="20"/>
      <c r="F877" s="41"/>
      <c r="G877" s="20"/>
      <c r="H877" s="20"/>
      <c r="I877" s="20"/>
      <c r="J877" s="20"/>
      <c r="K877" s="20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20"/>
      <c r="E878" s="20"/>
      <c r="F878" s="41"/>
      <c r="G878" s="20"/>
      <c r="H878" s="20"/>
      <c r="I878" s="20"/>
      <c r="J878" s="20"/>
      <c r="K878" s="20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20"/>
      <c r="E879" s="20"/>
      <c r="F879" s="41"/>
      <c r="G879" s="20"/>
      <c r="H879" s="20"/>
      <c r="I879" s="20"/>
      <c r="J879" s="20"/>
      <c r="K879" s="20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20"/>
      <c r="E880" s="20"/>
      <c r="F880" s="41"/>
      <c r="G880" s="20"/>
      <c r="H880" s="20"/>
      <c r="I880" s="20"/>
      <c r="J880" s="20"/>
      <c r="K880" s="20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20"/>
      <c r="E881" s="20"/>
      <c r="F881" s="41"/>
      <c r="G881" s="20"/>
      <c r="H881" s="20"/>
      <c r="I881" s="20"/>
      <c r="J881" s="20"/>
      <c r="K881" s="20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20"/>
      <c r="E882" s="20"/>
      <c r="F882" s="41"/>
      <c r="G882" s="20"/>
      <c r="H882" s="20"/>
      <c r="I882" s="20"/>
      <c r="J882" s="20"/>
      <c r="K882" s="20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20"/>
      <c r="E883" s="20"/>
      <c r="F883" s="41"/>
      <c r="G883" s="20"/>
      <c r="H883" s="20"/>
      <c r="I883" s="20"/>
      <c r="J883" s="20"/>
      <c r="K883" s="20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20"/>
      <c r="E884" s="20"/>
      <c r="F884" s="41"/>
      <c r="G884" s="20"/>
      <c r="H884" s="20"/>
      <c r="I884" s="20"/>
      <c r="J884" s="20"/>
      <c r="K884" s="20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20"/>
      <c r="E885" s="20"/>
      <c r="F885" s="41"/>
      <c r="G885" s="20"/>
      <c r="H885" s="20"/>
      <c r="I885" s="20"/>
      <c r="J885" s="20"/>
      <c r="K885" s="20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20"/>
      <c r="E886" s="20"/>
      <c r="F886" s="41"/>
      <c r="G886" s="20"/>
      <c r="H886" s="20"/>
      <c r="I886" s="20"/>
      <c r="J886" s="20"/>
      <c r="K886" s="20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20"/>
      <c r="E887" s="20"/>
      <c r="F887" s="41"/>
      <c r="G887" s="20"/>
      <c r="H887" s="20"/>
      <c r="I887" s="20"/>
      <c r="J887" s="20"/>
      <c r="K887" s="20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20"/>
      <c r="E888" s="20"/>
      <c r="F888" s="41"/>
      <c r="G888" s="20"/>
      <c r="H888" s="20"/>
      <c r="I888" s="20"/>
      <c r="J888" s="20"/>
      <c r="K888" s="20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20"/>
      <c r="E889" s="20"/>
      <c r="F889" s="41"/>
      <c r="G889" s="20"/>
      <c r="H889" s="20"/>
      <c r="I889" s="20"/>
      <c r="J889" s="20"/>
      <c r="K889" s="20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20"/>
      <c r="E890" s="20"/>
      <c r="F890" s="41"/>
      <c r="G890" s="20"/>
      <c r="H890" s="20"/>
      <c r="I890" s="20"/>
      <c r="J890" s="20"/>
      <c r="K890" s="20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20"/>
      <c r="E891" s="20"/>
      <c r="F891" s="41"/>
      <c r="G891" s="20"/>
      <c r="H891" s="20"/>
      <c r="I891" s="20"/>
      <c r="J891" s="20"/>
      <c r="K891" s="20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20"/>
      <c r="E892" s="20"/>
      <c r="F892" s="41"/>
      <c r="G892" s="20"/>
      <c r="H892" s="20"/>
      <c r="I892" s="20"/>
      <c r="J892" s="20"/>
      <c r="K892" s="20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20"/>
      <c r="E893" s="20"/>
      <c r="F893" s="41"/>
      <c r="G893" s="20"/>
      <c r="H893" s="20"/>
      <c r="I893" s="20"/>
      <c r="J893" s="20"/>
      <c r="K893" s="20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20"/>
      <c r="E894" s="20"/>
      <c r="F894" s="41"/>
      <c r="G894" s="20"/>
      <c r="H894" s="20"/>
      <c r="I894" s="20"/>
      <c r="J894" s="20"/>
      <c r="K894" s="20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20"/>
      <c r="E895" s="20"/>
      <c r="F895" s="41"/>
      <c r="G895" s="20"/>
      <c r="H895" s="20"/>
      <c r="I895" s="20"/>
      <c r="J895" s="20"/>
      <c r="K895" s="20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20"/>
      <c r="E896" s="20"/>
      <c r="F896" s="41"/>
      <c r="G896" s="20"/>
      <c r="H896" s="20"/>
      <c r="I896" s="20"/>
      <c r="J896" s="20"/>
      <c r="K896" s="20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20"/>
      <c r="E897" s="20"/>
      <c r="F897" s="41"/>
      <c r="G897" s="20"/>
      <c r="H897" s="20"/>
      <c r="I897" s="20"/>
      <c r="J897" s="20"/>
      <c r="K897" s="20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20"/>
      <c r="E898" s="20"/>
      <c r="F898" s="41"/>
      <c r="G898" s="20"/>
      <c r="H898" s="20"/>
      <c r="I898" s="20"/>
      <c r="J898" s="20"/>
      <c r="K898" s="20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20"/>
      <c r="E899" s="20"/>
      <c r="F899" s="41"/>
      <c r="G899" s="20"/>
      <c r="H899" s="20"/>
      <c r="I899" s="20"/>
      <c r="J899" s="20"/>
      <c r="K899" s="20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20"/>
      <c r="E900" s="20"/>
      <c r="F900" s="41"/>
      <c r="G900" s="20"/>
      <c r="H900" s="20"/>
      <c r="I900" s="20"/>
      <c r="J900" s="20"/>
      <c r="K900" s="20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20"/>
      <c r="E901" s="20"/>
      <c r="F901" s="41"/>
      <c r="G901" s="20"/>
      <c r="H901" s="20"/>
      <c r="I901" s="20"/>
      <c r="J901" s="20"/>
      <c r="K901" s="20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20"/>
      <c r="E902" s="20"/>
      <c r="F902" s="41"/>
      <c r="G902" s="20"/>
      <c r="H902" s="20"/>
      <c r="I902" s="20"/>
      <c r="J902" s="20"/>
      <c r="K902" s="20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20"/>
      <c r="E903" s="20"/>
      <c r="F903" s="41"/>
      <c r="G903" s="20"/>
      <c r="H903" s="20"/>
      <c r="I903" s="20"/>
      <c r="J903" s="20"/>
      <c r="K903" s="20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20"/>
      <c r="E904" s="20"/>
      <c r="F904" s="41"/>
      <c r="G904" s="20"/>
      <c r="H904" s="20"/>
      <c r="I904" s="20"/>
      <c r="J904" s="20"/>
      <c r="K904" s="20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20"/>
      <c r="E905" s="20"/>
      <c r="F905" s="41"/>
      <c r="G905" s="20"/>
      <c r="H905" s="20"/>
      <c r="I905" s="20"/>
      <c r="J905" s="20"/>
      <c r="K905" s="20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20"/>
      <c r="E906" s="20"/>
      <c r="F906" s="41"/>
      <c r="G906" s="20"/>
      <c r="H906" s="20"/>
      <c r="I906" s="20"/>
      <c r="J906" s="20"/>
      <c r="K906" s="20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20"/>
      <c r="E907" s="20"/>
      <c r="F907" s="41"/>
      <c r="G907" s="20"/>
      <c r="H907" s="20"/>
      <c r="I907" s="20"/>
      <c r="J907" s="20"/>
      <c r="K907" s="20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20"/>
      <c r="E908" s="20"/>
      <c r="F908" s="41"/>
      <c r="G908" s="20"/>
      <c r="H908" s="20"/>
      <c r="I908" s="20"/>
      <c r="J908" s="20"/>
      <c r="K908" s="20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20"/>
      <c r="E909" s="20"/>
      <c r="F909" s="41"/>
      <c r="G909" s="20"/>
      <c r="H909" s="20"/>
      <c r="I909" s="20"/>
      <c r="J909" s="20"/>
      <c r="K909" s="20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20"/>
      <c r="E910" s="20"/>
      <c r="F910" s="41"/>
      <c r="G910" s="20"/>
      <c r="H910" s="20"/>
      <c r="I910" s="20"/>
      <c r="J910" s="20"/>
      <c r="K910" s="20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20"/>
      <c r="E911" s="20"/>
      <c r="F911" s="41"/>
      <c r="G911" s="20"/>
      <c r="H911" s="20"/>
      <c r="I911" s="20"/>
      <c r="J911" s="20"/>
      <c r="K911" s="20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20"/>
      <c r="E912" s="20"/>
      <c r="F912" s="41"/>
      <c r="G912" s="20"/>
      <c r="H912" s="20"/>
      <c r="I912" s="20"/>
      <c r="J912" s="20"/>
      <c r="K912" s="20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20"/>
      <c r="E913" s="20"/>
      <c r="F913" s="41"/>
      <c r="G913" s="20"/>
      <c r="H913" s="20"/>
      <c r="I913" s="20"/>
      <c r="J913" s="20"/>
      <c r="K913" s="20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20"/>
      <c r="E914" s="20"/>
      <c r="F914" s="41"/>
      <c r="G914" s="20"/>
      <c r="H914" s="20"/>
      <c r="I914" s="20"/>
      <c r="J914" s="20"/>
      <c r="K914" s="20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20"/>
      <c r="E915" s="20"/>
      <c r="F915" s="41"/>
      <c r="G915" s="20"/>
      <c r="H915" s="20"/>
      <c r="I915" s="20"/>
      <c r="J915" s="20"/>
      <c r="K915" s="20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20"/>
      <c r="E916" s="20"/>
      <c r="F916" s="41"/>
      <c r="G916" s="20"/>
      <c r="H916" s="20"/>
      <c r="I916" s="20"/>
      <c r="J916" s="20"/>
      <c r="K916" s="20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20"/>
      <c r="E917" s="20"/>
      <c r="F917" s="41"/>
      <c r="G917" s="20"/>
      <c r="H917" s="20"/>
      <c r="I917" s="20"/>
      <c r="J917" s="20"/>
      <c r="K917" s="20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20"/>
      <c r="E918" s="20"/>
      <c r="F918" s="41"/>
      <c r="G918" s="20"/>
      <c r="H918" s="20"/>
      <c r="I918" s="20"/>
      <c r="J918" s="20"/>
      <c r="K918" s="20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20"/>
      <c r="E919" s="20"/>
      <c r="F919" s="41"/>
      <c r="G919" s="20"/>
      <c r="H919" s="20"/>
      <c r="I919" s="20"/>
      <c r="J919" s="20"/>
      <c r="K919" s="20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20"/>
      <c r="E920" s="20"/>
      <c r="F920" s="41"/>
      <c r="G920" s="20"/>
      <c r="H920" s="20"/>
      <c r="I920" s="20"/>
      <c r="J920" s="20"/>
      <c r="K920" s="20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20"/>
      <c r="E921" s="20"/>
      <c r="F921" s="41"/>
      <c r="G921" s="20"/>
      <c r="H921" s="20"/>
      <c r="I921" s="20"/>
      <c r="J921" s="20"/>
      <c r="K921" s="20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20"/>
      <c r="E922" s="20"/>
      <c r="F922" s="41"/>
      <c r="G922" s="20"/>
      <c r="H922" s="20"/>
      <c r="I922" s="20"/>
      <c r="J922" s="20"/>
      <c r="K922" s="20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20"/>
      <c r="E923" s="20"/>
      <c r="F923" s="41"/>
      <c r="G923" s="20"/>
      <c r="H923" s="20"/>
      <c r="I923" s="20"/>
      <c r="J923" s="20"/>
      <c r="K923" s="20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20"/>
      <c r="E924" s="20"/>
      <c r="F924" s="41"/>
      <c r="G924" s="20"/>
      <c r="H924" s="20"/>
      <c r="I924" s="20"/>
      <c r="J924" s="20"/>
      <c r="K924" s="20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20"/>
      <c r="E925" s="20"/>
      <c r="F925" s="41"/>
      <c r="G925" s="20"/>
      <c r="H925" s="20"/>
      <c r="I925" s="20"/>
      <c r="J925" s="20"/>
      <c r="K925" s="20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20"/>
      <c r="E926" s="20"/>
      <c r="F926" s="41"/>
      <c r="G926" s="20"/>
      <c r="H926" s="20"/>
      <c r="I926" s="20"/>
      <c r="J926" s="20"/>
      <c r="K926" s="20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20"/>
      <c r="E927" s="20"/>
      <c r="F927" s="41"/>
      <c r="G927" s="20"/>
      <c r="H927" s="20"/>
      <c r="I927" s="20"/>
      <c r="J927" s="20"/>
      <c r="K927" s="20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20"/>
      <c r="E928" s="20"/>
      <c r="F928" s="41"/>
      <c r="G928" s="20"/>
      <c r="H928" s="20"/>
      <c r="I928" s="20"/>
      <c r="J928" s="20"/>
      <c r="K928" s="20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20"/>
      <c r="E929" s="20"/>
      <c r="F929" s="41"/>
      <c r="G929" s="20"/>
      <c r="H929" s="20"/>
      <c r="I929" s="20"/>
      <c r="J929" s="20"/>
      <c r="K929" s="20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20"/>
      <c r="E930" s="20"/>
      <c r="F930" s="41"/>
      <c r="G930" s="20"/>
      <c r="H930" s="20"/>
      <c r="I930" s="20"/>
      <c r="J930" s="20"/>
      <c r="K930" s="20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20"/>
      <c r="E931" s="20"/>
      <c r="F931" s="41"/>
      <c r="G931" s="20"/>
      <c r="H931" s="20"/>
      <c r="I931" s="20"/>
      <c r="J931" s="20"/>
      <c r="K931" s="20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20"/>
      <c r="E932" s="20"/>
      <c r="F932" s="41"/>
      <c r="G932" s="20"/>
      <c r="H932" s="20"/>
      <c r="I932" s="20"/>
      <c r="J932" s="20"/>
      <c r="K932" s="20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20"/>
      <c r="E933" s="20"/>
      <c r="F933" s="41"/>
      <c r="G933" s="20"/>
      <c r="H933" s="20"/>
      <c r="I933" s="20"/>
      <c r="J933" s="20"/>
      <c r="K933" s="20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20"/>
      <c r="E934" s="20"/>
      <c r="F934" s="41"/>
      <c r="G934" s="20"/>
      <c r="H934" s="20"/>
      <c r="I934" s="20"/>
      <c r="J934" s="20"/>
      <c r="K934" s="20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20"/>
      <c r="E935" s="20"/>
      <c r="F935" s="41"/>
      <c r="G935" s="20"/>
      <c r="H935" s="20"/>
      <c r="I935" s="20"/>
      <c r="J935" s="20"/>
      <c r="K935" s="20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20"/>
      <c r="E936" s="20"/>
      <c r="F936" s="41"/>
      <c r="G936" s="20"/>
      <c r="H936" s="20"/>
      <c r="I936" s="20"/>
      <c r="J936" s="20"/>
      <c r="K936" s="20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20"/>
      <c r="E937" s="20"/>
      <c r="F937" s="41"/>
      <c r="G937" s="20"/>
      <c r="H937" s="20"/>
      <c r="I937" s="20"/>
      <c r="J937" s="20"/>
      <c r="K937" s="20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20"/>
      <c r="E938" s="20"/>
      <c r="F938" s="41"/>
      <c r="G938" s="20"/>
      <c r="H938" s="20"/>
      <c r="I938" s="20"/>
      <c r="J938" s="20"/>
      <c r="K938" s="20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20"/>
      <c r="E939" s="20"/>
      <c r="F939" s="41"/>
      <c r="G939" s="20"/>
      <c r="H939" s="20"/>
      <c r="I939" s="20"/>
      <c r="J939" s="20"/>
      <c r="K939" s="20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20"/>
      <c r="E940" s="20"/>
      <c r="F940" s="41"/>
      <c r="G940" s="20"/>
      <c r="H940" s="20"/>
      <c r="I940" s="20"/>
      <c r="J940" s="20"/>
      <c r="K940" s="20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20"/>
      <c r="E941" s="20"/>
      <c r="F941" s="41"/>
      <c r="G941" s="20"/>
      <c r="H941" s="20"/>
      <c r="I941" s="20"/>
      <c r="J941" s="20"/>
      <c r="K941" s="20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20"/>
      <c r="E942" s="20"/>
      <c r="F942" s="41"/>
      <c r="G942" s="20"/>
      <c r="H942" s="20"/>
      <c r="I942" s="20"/>
      <c r="J942" s="20"/>
      <c r="K942" s="20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20"/>
      <c r="E943" s="20"/>
      <c r="F943" s="41"/>
      <c r="G943" s="20"/>
      <c r="H943" s="20"/>
      <c r="I943" s="20"/>
      <c r="J943" s="20"/>
      <c r="K943" s="20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20"/>
      <c r="E944" s="20"/>
      <c r="F944" s="41"/>
      <c r="G944" s="20"/>
      <c r="H944" s="20"/>
      <c r="I944" s="20"/>
      <c r="J944" s="20"/>
      <c r="K944" s="20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20"/>
      <c r="E945" s="20"/>
      <c r="F945" s="41"/>
      <c r="G945" s="20"/>
      <c r="H945" s="20"/>
      <c r="I945" s="20"/>
      <c r="J945" s="20"/>
      <c r="K945" s="20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20"/>
      <c r="E946" s="20"/>
      <c r="F946" s="41"/>
      <c r="G946" s="20"/>
      <c r="H946" s="20"/>
      <c r="I946" s="20"/>
      <c r="J946" s="20"/>
      <c r="K946" s="20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20"/>
      <c r="E947" s="20"/>
      <c r="F947" s="41"/>
      <c r="G947" s="20"/>
      <c r="H947" s="20"/>
      <c r="I947" s="20"/>
      <c r="J947" s="20"/>
      <c r="K947" s="20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20"/>
      <c r="E948" s="20"/>
      <c r="F948" s="41"/>
      <c r="G948" s="20"/>
      <c r="H948" s="20"/>
      <c r="I948" s="20"/>
      <c r="J948" s="20"/>
      <c r="K948" s="20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20"/>
      <c r="E949" s="20"/>
      <c r="F949" s="41"/>
      <c r="G949" s="20"/>
      <c r="H949" s="20"/>
      <c r="I949" s="20"/>
      <c r="J949" s="20"/>
      <c r="K949" s="20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20"/>
      <c r="E950" s="20"/>
      <c r="F950" s="41"/>
      <c r="G950" s="20"/>
      <c r="H950" s="20"/>
      <c r="I950" s="20"/>
      <c r="J950" s="20"/>
      <c r="K950" s="20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20"/>
      <c r="E951" s="20"/>
      <c r="F951" s="41"/>
      <c r="G951" s="20"/>
      <c r="H951" s="20"/>
      <c r="I951" s="20"/>
      <c r="J951" s="20"/>
      <c r="K951" s="20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20"/>
      <c r="E952" s="20"/>
      <c r="F952" s="41"/>
      <c r="G952" s="20"/>
      <c r="H952" s="20"/>
      <c r="I952" s="20"/>
      <c r="J952" s="20"/>
      <c r="K952" s="20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20"/>
      <c r="E953" s="20"/>
      <c r="F953" s="41"/>
      <c r="G953" s="20"/>
      <c r="H953" s="20"/>
      <c r="I953" s="20"/>
      <c r="J953" s="20"/>
      <c r="K953" s="20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20"/>
      <c r="E954" s="20"/>
      <c r="F954" s="41"/>
      <c r="G954" s="20"/>
      <c r="H954" s="20"/>
      <c r="I954" s="20"/>
      <c r="J954" s="20"/>
      <c r="K954" s="20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20"/>
      <c r="E955" s="20"/>
      <c r="F955" s="41"/>
      <c r="G955" s="20"/>
      <c r="H955" s="20"/>
      <c r="I955" s="20"/>
      <c r="J955" s="20"/>
      <c r="K955" s="20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20"/>
      <c r="E956" s="20"/>
      <c r="F956" s="41"/>
      <c r="G956" s="20"/>
      <c r="H956" s="20"/>
      <c r="I956" s="20"/>
      <c r="J956" s="20"/>
      <c r="K956" s="20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20"/>
      <c r="E957" s="20"/>
      <c r="F957" s="41"/>
      <c r="G957" s="20"/>
      <c r="H957" s="20"/>
      <c r="I957" s="20"/>
      <c r="J957" s="20"/>
      <c r="K957" s="20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20"/>
      <c r="E958" s="20"/>
      <c r="F958" s="41"/>
      <c r="G958" s="20"/>
      <c r="H958" s="20"/>
      <c r="I958" s="20"/>
      <c r="J958" s="20"/>
      <c r="K958" s="20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20"/>
      <c r="E959" s="20"/>
      <c r="F959" s="41"/>
      <c r="G959" s="20"/>
      <c r="H959" s="20"/>
      <c r="I959" s="20"/>
      <c r="J959" s="20"/>
      <c r="K959" s="20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20"/>
      <c r="E960" s="20"/>
      <c r="F960" s="41"/>
      <c r="G960" s="20"/>
      <c r="H960" s="20"/>
      <c r="I960" s="20"/>
      <c r="J960" s="20"/>
      <c r="K960" s="20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20"/>
      <c r="E961" s="20"/>
      <c r="F961" s="41"/>
      <c r="G961" s="20"/>
      <c r="H961" s="20"/>
      <c r="I961" s="20"/>
      <c r="J961" s="20"/>
      <c r="K961" s="20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20"/>
      <c r="E962" s="20"/>
      <c r="F962" s="41"/>
      <c r="G962" s="20"/>
      <c r="H962" s="20"/>
      <c r="I962" s="20"/>
      <c r="J962" s="20"/>
      <c r="K962" s="20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20"/>
      <c r="E963" s="20"/>
      <c r="F963" s="41"/>
      <c r="G963" s="20"/>
      <c r="H963" s="20"/>
      <c r="I963" s="20"/>
      <c r="J963" s="20"/>
      <c r="K963" s="20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20"/>
      <c r="E964" s="20"/>
      <c r="F964" s="41"/>
      <c r="G964" s="20"/>
      <c r="H964" s="20"/>
      <c r="I964" s="20"/>
      <c r="J964" s="20"/>
      <c r="K964" s="20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20"/>
      <c r="E965" s="20"/>
      <c r="F965" s="41"/>
      <c r="G965" s="20"/>
      <c r="H965" s="20"/>
      <c r="I965" s="20"/>
      <c r="J965" s="20"/>
      <c r="K965" s="20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20"/>
      <c r="E966" s="20"/>
      <c r="F966" s="41"/>
      <c r="G966" s="20"/>
      <c r="H966" s="20"/>
      <c r="I966" s="20"/>
      <c r="J966" s="20"/>
      <c r="K966" s="20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20"/>
      <c r="E967" s="20"/>
      <c r="F967" s="41"/>
      <c r="G967" s="20"/>
      <c r="H967" s="20"/>
      <c r="I967" s="20"/>
      <c r="J967" s="20"/>
      <c r="K967" s="20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20"/>
      <c r="E968" s="20"/>
      <c r="F968" s="41"/>
      <c r="G968" s="20"/>
      <c r="H968" s="20"/>
      <c r="I968" s="20"/>
      <c r="J968" s="20"/>
      <c r="K968" s="20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20"/>
      <c r="E969" s="20"/>
      <c r="F969" s="41"/>
      <c r="G969" s="20"/>
      <c r="H969" s="20"/>
      <c r="I969" s="20"/>
      <c r="J969" s="20"/>
      <c r="K969" s="20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20"/>
      <c r="E970" s="20"/>
      <c r="F970" s="41"/>
      <c r="G970" s="20"/>
      <c r="H970" s="20"/>
      <c r="I970" s="20"/>
      <c r="J970" s="20"/>
      <c r="K970" s="20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20"/>
      <c r="E971" s="20"/>
      <c r="F971" s="41"/>
      <c r="G971" s="20"/>
      <c r="H971" s="20"/>
      <c r="I971" s="20"/>
      <c r="J971" s="20"/>
      <c r="K971" s="20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20"/>
      <c r="E972" s="20"/>
      <c r="F972" s="41"/>
      <c r="G972" s="20"/>
      <c r="H972" s="20"/>
      <c r="I972" s="20"/>
      <c r="J972" s="20"/>
      <c r="K972" s="20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20"/>
      <c r="E973" s="20"/>
      <c r="F973" s="41"/>
      <c r="G973" s="20"/>
      <c r="H973" s="20"/>
      <c r="I973" s="20"/>
      <c r="J973" s="20"/>
      <c r="K973" s="20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20"/>
      <c r="E974" s="20"/>
      <c r="F974" s="41"/>
      <c r="G974" s="20"/>
      <c r="H974" s="20"/>
      <c r="I974" s="20"/>
      <c r="J974" s="20"/>
      <c r="K974" s="20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20"/>
      <c r="E975" s="20"/>
      <c r="F975" s="41"/>
      <c r="G975" s="20"/>
      <c r="H975" s="20"/>
      <c r="I975" s="20"/>
      <c r="J975" s="20"/>
      <c r="K975" s="20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20"/>
      <c r="E976" s="20"/>
      <c r="F976" s="41"/>
      <c r="G976" s="20"/>
      <c r="H976" s="20"/>
      <c r="I976" s="20"/>
      <c r="J976" s="20"/>
      <c r="K976" s="20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20"/>
      <c r="E977" s="20"/>
      <c r="F977" s="41"/>
      <c r="G977" s="20"/>
      <c r="H977" s="20"/>
      <c r="I977" s="20"/>
      <c r="J977" s="20"/>
      <c r="K977" s="20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20"/>
      <c r="E978" s="20"/>
      <c r="F978" s="41"/>
      <c r="G978" s="20"/>
      <c r="H978" s="20"/>
      <c r="I978" s="20"/>
      <c r="J978" s="20"/>
      <c r="K978" s="20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20"/>
      <c r="E979" s="20"/>
      <c r="F979" s="41"/>
      <c r="G979" s="20"/>
      <c r="H979" s="20"/>
      <c r="I979" s="20"/>
      <c r="J979" s="20"/>
      <c r="K979" s="20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20"/>
      <c r="E980" s="20"/>
      <c r="F980" s="41"/>
      <c r="G980" s="20"/>
      <c r="H980" s="20"/>
      <c r="I980" s="20"/>
      <c r="J980" s="20"/>
      <c r="K980" s="20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20"/>
      <c r="E981" s="20"/>
      <c r="F981" s="41"/>
      <c r="G981" s="20"/>
      <c r="H981" s="20"/>
      <c r="I981" s="20"/>
      <c r="J981" s="20"/>
      <c r="K981" s="20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20"/>
      <c r="E982" s="20"/>
      <c r="F982" s="41"/>
      <c r="G982" s="20"/>
      <c r="H982" s="20"/>
      <c r="I982" s="20"/>
      <c r="J982" s="20"/>
      <c r="K982" s="20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20"/>
      <c r="E983" s="20"/>
      <c r="F983" s="41"/>
      <c r="G983" s="20"/>
      <c r="H983" s="20"/>
      <c r="I983" s="20"/>
      <c r="J983" s="20"/>
      <c r="K983" s="20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20"/>
      <c r="E984" s="20"/>
      <c r="F984" s="41"/>
      <c r="G984" s="20"/>
      <c r="H984" s="20"/>
      <c r="I984" s="20"/>
      <c r="J984" s="20"/>
      <c r="K984" s="20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20"/>
      <c r="E985" s="20"/>
      <c r="F985" s="41"/>
      <c r="G985" s="20"/>
      <c r="H985" s="20"/>
      <c r="I985" s="20"/>
      <c r="J985" s="20"/>
      <c r="K985" s="20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20"/>
      <c r="E986" s="20"/>
      <c r="F986" s="41"/>
      <c r="G986" s="20"/>
      <c r="H986" s="20"/>
      <c r="I986" s="20"/>
      <c r="J986" s="20"/>
      <c r="K986" s="20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20"/>
      <c r="E987" s="20"/>
      <c r="F987" s="41"/>
      <c r="G987" s="20"/>
      <c r="H987" s="20"/>
      <c r="I987" s="20"/>
      <c r="J987" s="20"/>
      <c r="K987" s="20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20"/>
      <c r="E988" s="20"/>
      <c r="F988" s="41"/>
      <c r="G988" s="20"/>
      <c r="H988" s="20"/>
      <c r="I988" s="20"/>
      <c r="J988" s="20"/>
      <c r="K988" s="20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20"/>
      <c r="E989" s="20"/>
      <c r="F989" s="41"/>
      <c r="G989" s="20"/>
      <c r="H989" s="20"/>
      <c r="I989" s="20"/>
      <c r="J989" s="20"/>
      <c r="K989" s="20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20"/>
      <c r="E990" s="20"/>
      <c r="F990" s="41"/>
      <c r="G990" s="20"/>
      <c r="H990" s="20"/>
      <c r="I990" s="20"/>
      <c r="J990" s="20"/>
      <c r="K990" s="20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20"/>
      <c r="E991" s="20"/>
      <c r="F991" s="41"/>
      <c r="G991" s="20"/>
      <c r="H991" s="20"/>
      <c r="I991" s="20"/>
      <c r="J991" s="20"/>
      <c r="K991" s="20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20"/>
      <c r="E992" s="20"/>
      <c r="F992" s="41"/>
      <c r="G992" s="20"/>
      <c r="H992" s="20"/>
      <c r="I992" s="20"/>
      <c r="J992" s="20"/>
      <c r="K992" s="20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20"/>
      <c r="E993" s="20"/>
      <c r="F993" s="41"/>
      <c r="G993" s="20"/>
      <c r="H993" s="20"/>
      <c r="I993" s="20"/>
      <c r="J993" s="20"/>
      <c r="K993" s="20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20"/>
      <c r="E994" s="20"/>
      <c r="F994" s="41"/>
      <c r="G994" s="20"/>
      <c r="H994" s="20"/>
      <c r="I994" s="20"/>
      <c r="J994" s="20"/>
      <c r="K994" s="20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20"/>
      <c r="E995" s="20"/>
      <c r="F995" s="41"/>
      <c r="G995" s="20"/>
      <c r="H995" s="20"/>
      <c r="I995" s="20"/>
      <c r="J995" s="20"/>
      <c r="K995" s="20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20"/>
      <c r="E996" s="20"/>
      <c r="F996" s="41"/>
      <c r="G996" s="20"/>
      <c r="H996" s="20"/>
      <c r="I996" s="20"/>
      <c r="J996" s="20"/>
      <c r="K996" s="20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20"/>
      <c r="E997" s="20"/>
      <c r="F997" s="41"/>
      <c r="G997" s="20"/>
      <c r="H997" s="20"/>
      <c r="I997" s="20"/>
      <c r="J997" s="20"/>
      <c r="K997" s="20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20"/>
      <c r="E998" s="20"/>
      <c r="F998" s="41"/>
      <c r="G998" s="20"/>
      <c r="H998" s="20"/>
      <c r="I998" s="20"/>
      <c r="J998" s="20"/>
      <c r="K998" s="20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20"/>
      <c r="E999" s="20"/>
      <c r="F999" s="41"/>
      <c r="G999" s="20"/>
      <c r="H999" s="20"/>
      <c r="I999" s="20"/>
      <c r="J999" s="20"/>
      <c r="K999" s="20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20"/>
      <c r="E1000" s="20"/>
      <c r="F1000" s="41"/>
      <c r="G1000" s="20"/>
      <c r="H1000" s="20"/>
      <c r="I1000" s="20"/>
      <c r="J1000" s="20"/>
      <c r="K1000" s="20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D1:K1"/>
    <mergeCell ref="D2:F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28.78"/>
    <col customWidth="1" min="3" max="3" width="12.67"/>
    <col customWidth="1" min="4" max="4" width="10.67"/>
    <col customWidth="1" min="5" max="5" width="25.67"/>
    <col customWidth="1" min="6" max="6" width="41.67"/>
    <col customWidth="1" min="7" max="7" width="32.33"/>
    <col customWidth="1" min="8" max="8" width="14.44"/>
    <col customWidth="1" min="9" max="26" width="8.78"/>
  </cols>
  <sheetData>
    <row r="1" ht="15.75" customHeight="1">
      <c r="A1" s="89">
        <v>2020.0</v>
      </c>
      <c r="C1" s="43"/>
      <c r="D1" s="90"/>
    </row>
    <row r="2" ht="15.75" customHeight="1">
      <c r="A2" s="91" t="s">
        <v>73</v>
      </c>
      <c r="C2" s="43"/>
      <c r="D2" s="90"/>
    </row>
    <row r="3" ht="15.75" customHeight="1">
      <c r="A3" s="92" t="s">
        <v>74</v>
      </c>
      <c r="B3" s="92" t="s">
        <v>75</v>
      </c>
      <c r="C3" s="93" t="s">
        <v>76</v>
      </c>
      <c r="D3" s="92" t="s">
        <v>77</v>
      </c>
      <c r="E3" s="92" t="s">
        <v>78</v>
      </c>
      <c r="F3" s="92"/>
      <c r="G3" s="94" t="s">
        <v>79</v>
      </c>
      <c r="H3" s="94" t="s">
        <v>80</v>
      </c>
    </row>
    <row r="4" ht="15.75" customHeight="1">
      <c r="A4" s="95">
        <v>43836.0</v>
      </c>
      <c r="B4" s="96" t="s">
        <v>12</v>
      </c>
      <c r="C4" s="97">
        <v>2100.0</v>
      </c>
      <c r="D4" s="98"/>
      <c r="E4" s="99" t="s">
        <v>81</v>
      </c>
      <c r="F4" s="99"/>
      <c r="G4" s="96" t="s">
        <v>12</v>
      </c>
      <c r="H4" s="43">
        <f>C4+C5+C6+C8+C9+C10+C11+C12+C13+C14+C15+C17+C20+C22+C24+C26+C28+C30+C33+C40</f>
        <v>37670</v>
      </c>
      <c r="J4" s="100"/>
      <c r="K4" s="101"/>
    </row>
    <row r="5" ht="15.75" customHeight="1">
      <c r="A5" s="95">
        <v>43845.0</v>
      </c>
      <c r="B5" s="102" t="s">
        <v>12</v>
      </c>
      <c r="C5" s="97">
        <v>2460.0</v>
      </c>
      <c r="D5" s="98"/>
      <c r="E5" s="99" t="s">
        <v>82</v>
      </c>
      <c r="F5" s="99"/>
      <c r="G5" s="96" t="s">
        <v>83</v>
      </c>
      <c r="H5" s="43">
        <f>C32+C34+C36+C38+C42+C44</f>
        <v>15668.33</v>
      </c>
    </row>
    <row r="6" ht="15.75" customHeight="1">
      <c r="A6" s="95">
        <v>43851.0</v>
      </c>
      <c r="B6" s="96" t="s">
        <v>12</v>
      </c>
      <c r="C6" s="97">
        <v>6650.0</v>
      </c>
      <c r="D6" s="90"/>
      <c r="E6" s="102" t="s">
        <v>84</v>
      </c>
      <c r="G6" s="96" t="s">
        <v>14</v>
      </c>
      <c r="H6" s="43">
        <f>C16+C18+C21+C23+C25+C27+C29+C31</f>
        <v>345.49</v>
      </c>
      <c r="K6" s="96"/>
    </row>
    <row r="7" ht="15.75" customHeight="1">
      <c r="A7" s="95">
        <v>43864.0</v>
      </c>
      <c r="B7" s="96" t="s">
        <v>85</v>
      </c>
      <c r="C7" s="97">
        <v>10.41</v>
      </c>
      <c r="D7" s="90"/>
      <c r="E7" s="102" t="s">
        <v>86</v>
      </c>
      <c r="G7" s="96" t="s">
        <v>15</v>
      </c>
      <c r="H7" s="43">
        <f>C19+C37+C39+C41+C43+C45</f>
        <v>675</v>
      </c>
      <c r="K7" s="96"/>
    </row>
    <row r="8" ht="15.75" customHeight="1">
      <c r="A8" s="95">
        <v>43864.0</v>
      </c>
      <c r="B8" s="96" t="s">
        <v>12</v>
      </c>
      <c r="C8" s="97">
        <v>700.0</v>
      </c>
      <c r="D8" s="90"/>
      <c r="E8" s="102" t="s">
        <v>87</v>
      </c>
      <c r="F8" s="99"/>
      <c r="G8" s="96" t="s">
        <v>88</v>
      </c>
      <c r="H8" s="43">
        <f>C46</f>
        <v>10000</v>
      </c>
      <c r="K8" s="96"/>
    </row>
    <row r="9" ht="15.75" customHeight="1">
      <c r="A9" s="95">
        <v>43866.0</v>
      </c>
      <c r="B9" s="96" t="s">
        <v>12</v>
      </c>
      <c r="C9" s="97">
        <v>3360.0</v>
      </c>
      <c r="D9" s="90"/>
      <c r="E9" s="99" t="s">
        <v>89</v>
      </c>
      <c r="F9" s="99"/>
      <c r="G9" s="96" t="s">
        <v>90</v>
      </c>
      <c r="H9" s="43"/>
      <c r="K9" s="96"/>
    </row>
    <row r="10" ht="15.75" customHeight="1">
      <c r="A10" s="95">
        <v>43881.0</v>
      </c>
      <c r="B10" s="103" t="s">
        <v>12</v>
      </c>
      <c r="C10" s="43">
        <v>2450.0</v>
      </c>
      <c r="D10" s="98"/>
      <c r="E10" s="99" t="s">
        <v>91</v>
      </c>
      <c r="F10" s="99"/>
      <c r="G10" s="104" t="s">
        <v>18</v>
      </c>
      <c r="H10" s="105">
        <f>C7+C35</f>
        <v>6336.13</v>
      </c>
      <c r="K10" s="96"/>
    </row>
    <row r="11" ht="15.75" customHeight="1">
      <c r="A11" s="95">
        <v>43885.0</v>
      </c>
      <c r="B11" s="103" t="s">
        <v>12</v>
      </c>
      <c r="C11" s="106">
        <v>1750.0</v>
      </c>
      <c r="D11" s="98"/>
      <c r="E11" s="99" t="s">
        <v>92</v>
      </c>
      <c r="F11" s="99"/>
      <c r="I11" s="99"/>
    </row>
    <row r="12" ht="15.75" customHeight="1">
      <c r="A12" s="95">
        <v>43893.0</v>
      </c>
      <c r="B12" s="103" t="s">
        <v>12</v>
      </c>
      <c r="C12" s="43">
        <v>4550.0</v>
      </c>
      <c r="D12" s="90"/>
      <c r="E12" s="99" t="s">
        <v>93</v>
      </c>
      <c r="F12" s="99"/>
      <c r="I12" s="107"/>
    </row>
    <row r="13" ht="15.75" customHeight="1">
      <c r="A13" s="95">
        <v>43902.0</v>
      </c>
      <c r="B13" s="103" t="s">
        <v>12</v>
      </c>
      <c r="C13" s="43">
        <v>3500.0</v>
      </c>
      <c r="D13" s="90"/>
      <c r="E13" s="99" t="s">
        <v>94</v>
      </c>
      <c r="F13" s="99"/>
    </row>
    <row r="14" ht="15.75" customHeight="1">
      <c r="A14" s="95">
        <v>43906.0</v>
      </c>
      <c r="B14" s="103" t="s">
        <v>12</v>
      </c>
      <c r="C14" s="43">
        <v>2450.0</v>
      </c>
      <c r="D14" s="98"/>
      <c r="E14" s="99" t="s">
        <v>95</v>
      </c>
      <c r="F14" s="99"/>
      <c r="G14" s="108"/>
    </row>
    <row r="15" ht="15.75" customHeight="1">
      <c r="A15" s="95">
        <v>43913.0</v>
      </c>
      <c r="B15" s="103" t="s">
        <v>12</v>
      </c>
      <c r="C15" s="43">
        <v>2100.0</v>
      </c>
      <c r="D15" s="98"/>
      <c r="E15" s="99" t="s">
        <v>96</v>
      </c>
      <c r="F15" s="99"/>
      <c r="G15" s="108"/>
    </row>
    <row r="16" ht="15.75" customHeight="1">
      <c r="A16" s="95">
        <v>43913.0</v>
      </c>
      <c r="B16" s="103" t="s">
        <v>97</v>
      </c>
      <c r="C16" s="43">
        <v>25.0</v>
      </c>
      <c r="D16" s="98"/>
      <c r="E16" s="99" t="s">
        <v>98</v>
      </c>
      <c r="F16" s="99"/>
      <c r="G16" s="108"/>
    </row>
    <row r="17" ht="15.75" customHeight="1">
      <c r="A17" s="95">
        <v>43917.0</v>
      </c>
      <c r="B17" s="103" t="s">
        <v>12</v>
      </c>
      <c r="C17" s="43">
        <v>1400.0</v>
      </c>
      <c r="D17" s="98"/>
      <c r="E17" s="99" t="s">
        <v>99</v>
      </c>
      <c r="F17" s="99"/>
      <c r="G17" s="108"/>
    </row>
    <row r="18" ht="15.75" customHeight="1">
      <c r="A18" s="95">
        <v>43917.0</v>
      </c>
      <c r="B18" s="103" t="s">
        <v>97</v>
      </c>
      <c r="C18" s="43">
        <v>50.0</v>
      </c>
      <c r="D18" s="98"/>
      <c r="E18" s="99" t="s">
        <v>100</v>
      </c>
      <c r="F18" s="99"/>
      <c r="G18" s="108"/>
    </row>
    <row r="19" ht="15.75" customHeight="1">
      <c r="A19" s="95">
        <v>43917.0</v>
      </c>
      <c r="B19" s="103" t="s">
        <v>101</v>
      </c>
      <c r="C19" s="43">
        <v>75.0</v>
      </c>
      <c r="D19" s="98"/>
      <c r="E19" s="99" t="s">
        <v>102</v>
      </c>
      <c r="F19" s="99"/>
      <c r="G19" s="108"/>
    </row>
    <row r="20" ht="15.75" customHeight="1">
      <c r="A20" s="95">
        <v>43921.0</v>
      </c>
      <c r="B20" s="103" t="s">
        <v>12</v>
      </c>
      <c r="C20" s="43">
        <v>700.0</v>
      </c>
      <c r="D20" s="98"/>
      <c r="E20" s="99" t="s">
        <v>100</v>
      </c>
      <c r="F20" s="99"/>
      <c r="G20" s="104"/>
      <c r="H20" s="43"/>
    </row>
    <row r="21" ht="15.75" customHeight="1">
      <c r="A21" s="95">
        <v>43921.0</v>
      </c>
      <c r="B21" s="103" t="s">
        <v>97</v>
      </c>
      <c r="C21" s="43">
        <v>25.0</v>
      </c>
      <c r="D21" s="98"/>
      <c r="E21" s="99" t="s">
        <v>103</v>
      </c>
      <c r="F21" s="99"/>
      <c r="G21" s="104"/>
      <c r="H21" s="43"/>
    </row>
    <row r="22" ht="15.75" customHeight="1">
      <c r="A22" s="95">
        <v>43934.0</v>
      </c>
      <c r="B22" s="103" t="s">
        <v>12</v>
      </c>
      <c r="C22" s="43">
        <v>350.0</v>
      </c>
      <c r="D22" s="98"/>
      <c r="E22" s="99" t="s">
        <v>103</v>
      </c>
      <c r="F22" s="99"/>
      <c r="G22" s="104"/>
      <c r="H22" s="43"/>
    </row>
    <row r="23" ht="15.75" customHeight="1">
      <c r="A23" s="95">
        <v>43934.0</v>
      </c>
      <c r="B23" s="103" t="s">
        <v>97</v>
      </c>
      <c r="C23" s="43">
        <v>30.63</v>
      </c>
      <c r="D23" s="98"/>
      <c r="E23" s="99" t="s">
        <v>103</v>
      </c>
      <c r="F23" s="99"/>
      <c r="G23" s="104"/>
      <c r="H23" s="43"/>
    </row>
    <row r="24" ht="15.75" customHeight="1">
      <c r="A24" s="95">
        <v>43956.0</v>
      </c>
      <c r="B24" s="103" t="s">
        <v>12</v>
      </c>
      <c r="C24" s="43">
        <v>1050.0</v>
      </c>
      <c r="D24" s="98"/>
      <c r="E24" s="99" t="s">
        <v>104</v>
      </c>
      <c r="F24" s="99"/>
      <c r="G24" s="104"/>
      <c r="H24" s="43"/>
    </row>
    <row r="25" ht="15.75" customHeight="1">
      <c r="A25" s="95">
        <v>43956.0</v>
      </c>
      <c r="B25" s="103" t="s">
        <v>97</v>
      </c>
      <c r="C25" s="43">
        <v>61.26</v>
      </c>
      <c r="D25" s="98"/>
      <c r="E25" s="99" t="s">
        <v>100</v>
      </c>
      <c r="F25" s="99"/>
      <c r="G25" s="104"/>
      <c r="H25" s="43"/>
    </row>
    <row r="26" ht="15.75" customHeight="1">
      <c r="A26" s="95">
        <v>43969.0</v>
      </c>
      <c r="B26" s="103" t="s">
        <v>12</v>
      </c>
      <c r="C26" s="43">
        <v>350.0</v>
      </c>
      <c r="D26" s="98"/>
      <c r="E26" s="99" t="s">
        <v>103</v>
      </c>
      <c r="F26" s="99"/>
      <c r="G26" s="104"/>
      <c r="H26" s="43"/>
    </row>
    <row r="27" ht="15.75" customHeight="1">
      <c r="A27" s="95">
        <v>43969.0</v>
      </c>
      <c r="B27" s="103" t="s">
        <v>97</v>
      </c>
      <c r="C27" s="43">
        <v>30.63</v>
      </c>
      <c r="D27" s="98"/>
      <c r="E27" s="99" t="s">
        <v>103</v>
      </c>
      <c r="F27" s="99"/>
      <c r="G27" s="104"/>
      <c r="H27" s="43"/>
    </row>
    <row r="28" ht="15.75" customHeight="1">
      <c r="A28" s="95">
        <v>43972.0</v>
      </c>
      <c r="B28" s="103" t="s">
        <v>12</v>
      </c>
      <c r="C28" s="43">
        <v>700.0</v>
      </c>
      <c r="D28" s="98"/>
      <c r="E28" s="99" t="s">
        <v>100</v>
      </c>
      <c r="F28" s="99"/>
      <c r="G28" s="104"/>
      <c r="H28" s="43"/>
    </row>
    <row r="29" ht="15.75" customHeight="1">
      <c r="A29" s="95">
        <v>43972.0</v>
      </c>
      <c r="B29" s="103" t="s">
        <v>97</v>
      </c>
      <c r="C29" s="43">
        <v>92.34</v>
      </c>
      <c r="D29" s="98"/>
      <c r="E29" s="99" t="s">
        <v>100</v>
      </c>
      <c r="F29" s="99"/>
      <c r="G29" s="104"/>
      <c r="H29" s="43"/>
    </row>
    <row r="30" ht="15.75" customHeight="1">
      <c r="A30" s="95">
        <v>43984.0</v>
      </c>
      <c r="B30" s="103" t="s">
        <v>12</v>
      </c>
      <c r="C30" s="43">
        <v>350.0</v>
      </c>
      <c r="D30" s="98"/>
      <c r="E30" s="99" t="s">
        <v>103</v>
      </c>
      <c r="F30" s="99"/>
      <c r="G30" s="104"/>
      <c r="H30" s="43"/>
    </row>
    <row r="31" ht="15.75" customHeight="1">
      <c r="A31" s="95">
        <v>43984.0</v>
      </c>
      <c r="B31" s="103" t="s">
        <v>97</v>
      </c>
      <c r="C31" s="43">
        <v>30.63</v>
      </c>
      <c r="D31" s="98"/>
      <c r="E31" s="99" t="s">
        <v>103</v>
      </c>
      <c r="F31" s="99"/>
      <c r="G31" s="104"/>
      <c r="H31" s="43"/>
    </row>
    <row r="32" ht="15.75" customHeight="1">
      <c r="A32" s="95">
        <v>43994.0</v>
      </c>
      <c r="B32" s="103" t="s">
        <v>105</v>
      </c>
      <c r="C32" s="43">
        <v>1432.85</v>
      </c>
      <c r="D32" s="98"/>
      <c r="E32" s="99" t="s">
        <v>106</v>
      </c>
      <c r="F32" s="99"/>
      <c r="G32" s="104"/>
      <c r="H32" s="43"/>
    </row>
    <row r="33" ht="15.75" customHeight="1">
      <c r="A33" s="95">
        <v>44004.0</v>
      </c>
      <c r="B33" s="103" t="s">
        <v>12</v>
      </c>
      <c r="C33" s="43">
        <v>350.0</v>
      </c>
      <c r="D33" s="98"/>
      <c r="E33" s="99" t="s">
        <v>103</v>
      </c>
      <c r="F33" s="99"/>
      <c r="G33" s="104"/>
      <c r="H33" s="43"/>
    </row>
    <row r="34" ht="15.75" customHeight="1">
      <c r="A34" s="95">
        <v>44022.0</v>
      </c>
      <c r="B34" s="103" t="s">
        <v>105</v>
      </c>
      <c r="C34" s="43">
        <v>2801.0</v>
      </c>
      <c r="D34" s="98"/>
      <c r="E34" s="99"/>
      <c r="F34" s="99"/>
      <c r="G34" s="104"/>
      <c r="H34" s="43"/>
    </row>
    <row r="35" ht="15.75" customHeight="1">
      <c r="A35" s="95">
        <v>44033.0</v>
      </c>
      <c r="B35" s="103" t="s">
        <v>18</v>
      </c>
      <c r="C35" s="43">
        <v>6325.72</v>
      </c>
      <c r="D35" s="98"/>
      <c r="E35" s="99" t="s">
        <v>107</v>
      </c>
      <c r="F35" s="99"/>
      <c r="G35" s="104"/>
      <c r="H35" s="43"/>
    </row>
    <row r="36" ht="15.75" customHeight="1">
      <c r="A36" s="95">
        <v>44060.0</v>
      </c>
      <c r="B36" s="103" t="s">
        <v>105</v>
      </c>
      <c r="C36" s="43">
        <v>3304.64</v>
      </c>
      <c r="D36" s="98"/>
      <c r="E36" s="99" t="s">
        <v>103</v>
      </c>
      <c r="F36" s="99"/>
      <c r="G36" s="104"/>
      <c r="H36" s="43"/>
    </row>
    <row r="37" ht="15.75" customHeight="1">
      <c r="A37" s="95">
        <v>44060.0</v>
      </c>
      <c r="B37" s="103" t="s">
        <v>101</v>
      </c>
      <c r="C37" s="43">
        <v>150.0</v>
      </c>
      <c r="D37" s="98"/>
      <c r="E37" s="99" t="s">
        <v>108</v>
      </c>
      <c r="F37" s="99"/>
      <c r="G37" s="104"/>
      <c r="H37" s="43"/>
    </row>
    <row r="38" ht="15.75" customHeight="1">
      <c r="A38" s="95">
        <v>44095.0</v>
      </c>
      <c r="B38" s="103" t="s">
        <v>105</v>
      </c>
      <c r="C38" s="43">
        <v>3383.0</v>
      </c>
      <c r="D38" s="98"/>
      <c r="E38" s="99" t="s">
        <v>106</v>
      </c>
      <c r="F38" s="99"/>
      <c r="G38" s="104"/>
      <c r="H38" s="43"/>
    </row>
    <row r="39" ht="15.75" customHeight="1">
      <c r="A39" s="95">
        <v>44104.0</v>
      </c>
      <c r="B39" s="103" t="s">
        <v>101</v>
      </c>
      <c r="C39" s="43">
        <v>75.0</v>
      </c>
      <c r="D39" s="98"/>
      <c r="E39" s="99" t="s">
        <v>109</v>
      </c>
      <c r="F39" s="99"/>
      <c r="G39" s="104"/>
      <c r="H39" s="43"/>
    </row>
    <row r="40" ht="15.75" customHeight="1">
      <c r="A40" s="95">
        <v>44110.0</v>
      </c>
      <c r="B40" s="103" t="s">
        <v>12</v>
      </c>
      <c r="C40" s="43">
        <v>350.0</v>
      </c>
      <c r="D40" s="98"/>
      <c r="E40" s="99" t="s">
        <v>110</v>
      </c>
      <c r="F40" s="99"/>
      <c r="G40" s="104"/>
      <c r="H40" s="43"/>
    </row>
    <row r="41" ht="15.75" customHeight="1">
      <c r="A41" s="95">
        <v>44110.0</v>
      </c>
      <c r="B41" s="103" t="s">
        <v>101</v>
      </c>
      <c r="C41" s="43">
        <v>150.0</v>
      </c>
      <c r="D41" s="98"/>
      <c r="E41" s="99" t="s">
        <v>111</v>
      </c>
      <c r="F41" s="99"/>
      <c r="G41" s="104"/>
      <c r="H41" s="43"/>
    </row>
    <row r="42" ht="15.75" customHeight="1">
      <c r="A42" s="95">
        <v>44110.0</v>
      </c>
      <c r="B42" s="103" t="s">
        <v>105</v>
      </c>
      <c r="C42" s="43">
        <v>3283.0</v>
      </c>
      <c r="D42" s="98"/>
      <c r="E42" s="99" t="s">
        <v>106</v>
      </c>
      <c r="F42" s="99"/>
      <c r="G42" s="104"/>
      <c r="H42" s="43"/>
    </row>
    <row r="43" ht="15.75" customHeight="1">
      <c r="A43" s="95">
        <v>44147.0</v>
      </c>
      <c r="B43" s="103" t="s">
        <v>101</v>
      </c>
      <c r="C43" s="43">
        <v>150.0</v>
      </c>
      <c r="D43" s="98"/>
      <c r="E43" s="99" t="s">
        <v>112</v>
      </c>
      <c r="F43" s="99"/>
      <c r="G43" s="104"/>
      <c r="H43" s="43"/>
    </row>
    <row r="44" ht="15.75" customHeight="1">
      <c r="A44" s="95">
        <v>44147.0</v>
      </c>
      <c r="B44" s="103" t="s">
        <v>105</v>
      </c>
      <c r="C44" s="43">
        <v>1463.84</v>
      </c>
      <c r="D44" s="98"/>
      <c r="E44" s="99" t="s">
        <v>106</v>
      </c>
      <c r="F44" s="99"/>
      <c r="G44" s="104"/>
      <c r="H44" s="43"/>
    </row>
    <row r="45" ht="15.75" customHeight="1">
      <c r="A45" s="95">
        <v>44193.0</v>
      </c>
      <c r="B45" s="103" t="s">
        <v>101</v>
      </c>
      <c r="C45" s="43">
        <v>75.0</v>
      </c>
      <c r="D45" s="98"/>
      <c r="E45" s="99" t="s">
        <v>113</v>
      </c>
      <c r="F45" s="99"/>
      <c r="G45" s="104"/>
      <c r="H45" s="43"/>
    </row>
    <row r="46" ht="15.75" customHeight="1">
      <c r="A46" s="95">
        <v>44196.0</v>
      </c>
      <c r="B46" s="103" t="s">
        <v>88</v>
      </c>
      <c r="C46" s="43">
        <v>10000.0</v>
      </c>
      <c r="D46" s="98"/>
      <c r="E46" s="99" t="s">
        <v>114</v>
      </c>
      <c r="F46" s="99"/>
      <c r="G46" s="104"/>
      <c r="H46" s="43"/>
    </row>
    <row r="47" ht="15.75" customHeight="1">
      <c r="A47" s="95"/>
      <c r="B47" s="103"/>
      <c r="C47" s="43"/>
      <c r="D47" s="98"/>
      <c r="E47" s="99"/>
      <c r="F47" s="99"/>
      <c r="G47" s="104"/>
      <c r="H47" s="43"/>
    </row>
    <row r="48" ht="15.75" customHeight="1">
      <c r="A48" s="95"/>
      <c r="B48" s="103"/>
      <c r="C48" s="43"/>
      <c r="D48" s="98"/>
      <c r="E48" s="99"/>
      <c r="F48" s="99"/>
      <c r="G48" s="104"/>
      <c r="H48" s="105"/>
    </row>
    <row r="49" ht="15.75" customHeight="1">
      <c r="A49" s="95"/>
      <c r="B49" s="99"/>
      <c r="C49" s="109"/>
      <c r="D49" s="98"/>
      <c r="E49" s="99"/>
      <c r="F49" s="99"/>
      <c r="H49" s="2"/>
    </row>
    <row r="50" ht="15.75" customHeight="1">
      <c r="A50" s="110" t="s">
        <v>115</v>
      </c>
      <c r="B50" s="99"/>
      <c r="C50" s="111">
        <f>SUM(C4:C49)</f>
        <v>70694.95</v>
      </c>
      <c r="D50" s="98"/>
      <c r="E50" s="99"/>
      <c r="F50" s="99"/>
      <c r="H50" s="112">
        <f>SUM(H4:H48)</f>
        <v>70694.95</v>
      </c>
    </row>
    <row r="51" ht="15.75" customHeight="1">
      <c r="A51" s="90"/>
      <c r="B51" s="99"/>
      <c r="C51" s="113"/>
      <c r="D51" s="98"/>
      <c r="E51" s="99"/>
      <c r="F51" s="99"/>
    </row>
    <row r="52" ht="15.75" customHeight="1">
      <c r="A52" s="114"/>
      <c r="B52" s="115"/>
      <c r="C52" s="116"/>
      <c r="D52" s="117"/>
      <c r="E52" s="118"/>
      <c r="F52" s="115"/>
      <c r="G52" s="119"/>
      <c r="H52" s="119"/>
      <c r="I52" s="119"/>
      <c r="K52" s="99"/>
    </row>
    <row r="53" ht="15.75" customHeight="1">
      <c r="A53" s="90"/>
      <c r="C53" s="43"/>
      <c r="D53" s="90"/>
    </row>
    <row r="54" ht="15.75" customHeight="1">
      <c r="A54" s="120" t="s">
        <v>20</v>
      </c>
      <c r="C54" s="43"/>
      <c r="D54" s="90"/>
    </row>
    <row r="55" ht="15.75" customHeight="1">
      <c r="A55" s="92" t="s">
        <v>116</v>
      </c>
      <c r="B55" s="121" t="s">
        <v>117</v>
      </c>
      <c r="C55" s="122" t="s">
        <v>76</v>
      </c>
      <c r="D55" s="123" t="s">
        <v>118</v>
      </c>
      <c r="E55" s="121" t="s">
        <v>119</v>
      </c>
      <c r="F55" s="121" t="s">
        <v>77</v>
      </c>
      <c r="G55" s="94" t="s">
        <v>79</v>
      </c>
      <c r="H55" s="94" t="s">
        <v>80</v>
      </c>
    </row>
    <row r="56" ht="15.75" customHeight="1">
      <c r="A56" s="95">
        <v>43833.0</v>
      </c>
      <c r="B56" s="102" t="s">
        <v>120</v>
      </c>
      <c r="C56" s="43">
        <v>26.07</v>
      </c>
      <c r="D56" s="90" t="s">
        <v>121</v>
      </c>
      <c r="E56" s="96" t="s">
        <v>122</v>
      </c>
      <c r="F56" s="99" t="s">
        <v>123</v>
      </c>
      <c r="G56" s="102" t="s">
        <v>124</v>
      </c>
      <c r="H56" s="43">
        <f>C61+C75+C88+C102+C114+C119+C123+C130+C137+C143+C149+C157</f>
        <v>1376</v>
      </c>
      <c r="K56" s="101" t="s">
        <v>125</v>
      </c>
    </row>
    <row r="57" ht="15.75" customHeight="1">
      <c r="A57" s="95">
        <v>43833.0</v>
      </c>
      <c r="B57" s="102" t="s">
        <v>126</v>
      </c>
      <c r="C57" s="43">
        <v>683.0</v>
      </c>
      <c r="D57" s="90">
        <v>1060.0</v>
      </c>
      <c r="E57" s="96" t="s">
        <v>127</v>
      </c>
      <c r="F57" s="99" t="s">
        <v>128</v>
      </c>
      <c r="G57" s="96" t="s">
        <v>129</v>
      </c>
      <c r="H57" s="43"/>
    </row>
    <row r="58" ht="15.75" customHeight="1">
      <c r="A58" s="95">
        <v>43836.0</v>
      </c>
      <c r="B58" s="102" t="s">
        <v>130</v>
      </c>
      <c r="C58" s="43">
        <v>800.0</v>
      </c>
      <c r="D58" s="90">
        <v>1058.0</v>
      </c>
      <c r="E58" s="96" t="s">
        <v>131</v>
      </c>
      <c r="F58" s="99" t="s">
        <v>132</v>
      </c>
      <c r="G58" s="96" t="s">
        <v>133</v>
      </c>
      <c r="K58" s="124" t="s">
        <v>134</v>
      </c>
    </row>
    <row r="59" ht="15.75" customHeight="1">
      <c r="A59" s="95">
        <v>43836.0</v>
      </c>
      <c r="B59" s="102" t="s">
        <v>120</v>
      </c>
      <c r="C59" s="43">
        <v>63.59</v>
      </c>
      <c r="D59" s="90">
        <v>1058.0</v>
      </c>
      <c r="E59" s="96" t="s">
        <v>131</v>
      </c>
      <c r="F59" s="99" t="s">
        <v>132</v>
      </c>
      <c r="G59" s="96" t="s">
        <v>135</v>
      </c>
      <c r="H59" s="43"/>
      <c r="K59" s="104" t="s">
        <v>136</v>
      </c>
    </row>
    <row r="60" ht="15.75" customHeight="1">
      <c r="A60" s="95">
        <v>43838.0</v>
      </c>
      <c r="B60" s="102" t="s">
        <v>137</v>
      </c>
      <c r="C60" s="43">
        <v>63.79</v>
      </c>
      <c r="D60" s="90" t="s">
        <v>138</v>
      </c>
      <c r="E60" s="96" t="s">
        <v>139</v>
      </c>
      <c r="F60" s="99" t="s">
        <v>140</v>
      </c>
      <c r="G60" s="96" t="s">
        <v>141</v>
      </c>
      <c r="H60" s="43"/>
      <c r="K60" s="104" t="s">
        <v>135</v>
      </c>
    </row>
    <row r="61" ht="15.75" customHeight="1">
      <c r="A61" s="95">
        <v>43839.0</v>
      </c>
      <c r="B61" s="102" t="s">
        <v>124</v>
      </c>
      <c r="C61" s="43">
        <v>140.0</v>
      </c>
      <c r="D61" s="90">
        <v>1062.0</v>
      </c>
      <c r="E61" s="96" t="s">
        <v>142</v>
      </c>
      <c r="F61" s="102" t="s">
        <v>143</v>
      </c>
      <c r="G61" s="96" t="s">
        <v>144</v>
      </c>
      <c r="H61" s="43"/>
      <c r="K61" s="104" t="s">
        <v>145</v>
      </c>
    </row>
    <row r="62" ht="15.75" customHeight="1">
      <c r="A62" s="95">
        <v>43839.0</v>
      </c>
      <c r="B62" s="102" t="s">
        <v>146</v>
      </c>
      <c r="C62" s="43">
        <v>212.55</v>
      </c>
      <c r="D62" s="90">
        <v>1062.0</v>
      </c>
      <c r="E62" s="96" t="s">
        <v>142</v>
      </c>
      <c r="F62" s="99" t="s">
        <v>147</v>
      </c>
      <c r="G62" s="96" t="s">
        <v>148</v>
      </c>
      <c r="H62" s="43">
        <f>C56+C59+C64+C67+C72+C81+C82+C83+C85+C86+C94+C96+C101+C104+C108+C132+C138+C145+C152+C158</f>
        <v>16092.25</v>
      </c>
      <c r="I62" s="107"/>
      <c r="K62" s="104" t="s">
        <v>141</v>
      </c>
    </row>
    <row r="63" ht="15.75" customHeight="1">
      <c r="A63" s="95">
        <v>43857.0</v>
      </c>
      <c r="B63" s="102" t="s">
        <v>130</v>
      </c>
      <c r="C63" s="43">
        <v>925.0</v>
      </c>
      <c r="D63" s="90">
        <v>1061.0</v>
      </c>
      <c r="E63" s="96" t="s">
        <v>131</v>
      </c>
      <c r="F63" s="99" t="s">
        <v>149</v>
      </c>
      <c r="G63" s="96" t="s">
        <v>150</v>
      </c>
      <c r="H63" s="43">
        <f>C71+C97</f>
        <v>7903.42</v>
      </c>
      <c r="K63" s="104" t="s">
        <v>151</v>
      </c>
    </row>
    <row r="64" ht="15.75" customHeight="1">
      <c r="A64" s="95">
        <v>43857.0</v>
      </c>
      <c r="B64" s="102" t="s">
        <v>120</v>
      </c>
      <c r="C64" s="43">
        <v>93.75</v>
      </c>
      <c r="D64" s="90">
        <v>1061.0</v>
      </c>
      <c r="E64" s="96" t="s">
        <v>131</v>
      </c>
      <c r="F64" s="99" t="s">
        <v>149</v>
      </c>
      <c r="G64" s="96" t="s">
        <v>152</v>
      </c>
      <c r="H64" s="43">
        <f>C68+C78+C92+C105+C112+C122+C128+C135+C141+C147+C151+C154</f>
        <v>18124.41</v>
      </c>
      <c r="K64" s="104"/>
    </row>
    <row r="65" ht="15.75" customHeight="1">
      <c r="A65" s="95">
        <v>43859.0</v>
      </c>
      <c r="B65" s="102" t="s">
        <v>153</v>
      </c>
      <c r="C65" s="43">
        <v>1150.9</v>
      </c>
      <c r="D65" s="90">
        <v>1065.0</v>
      </c>
      <c r="E65" s="96" t="s">
        <v>154</v>
      </c>
      <c r="F65" s="99" t="s">
        <v>155</v>
      </c>
      <c r="G65" s="96" t="s">
        <v>151</v>
      </c>
      <c r="H65" s="43"/>
      <c r="K65" s="104" t="s">
        <v>156</v>
      </c>
    </row>
    <row r="66" ht="15.75" customHeight="1">
      <c r="A66" s="95">
        <v>43860.0</v>
      </c>
      <c r="B66" s="102" t="s">
        <v>130</v>
      </c>
      <c r="C66" s="43">
        <v>2493.75</v>
      </c>
      <c r="D66" s="90">
        <v>1063.0</v>
      </c>
      <c r="E66" s="96" t="s">
        <v>131</v>
      </c>
      <c r="F66" s="99" t="s">
        <v>157</v>
      </c>
      <c r="G66" s="96" t="s">
        <v>153</v>
      </c>
      <c r="H66" s="105">
        <f>C65+C79+C80+C89+C100+C148</f>
        <v>5650.58</v>
      </c>
      <c r="K66" s="104" t="s">
        <v>158</v>
      </c>
    </row>
    <row r="67" ht="15.75" customHeight="1">
      <c r="A67" s="95">
        <v>43860.0</v>
      </c>
      <c r="B67" s="102" t="s">
        <v>120</v>
      </c>
      <c r="C67" s="43">
        <v>271.61</v>
      </c>
      <c r="D67" s="90">
        <v>1063.0</v>
      </c>
      <c r="E67" s="96" t="s">
        <v>131</v>
      </c>
      <c r="F67" s="99" t="s">
        <v>157</v>
      </c>
      <c r="G67" s="96" t="s">
        <v>159</v>
      </c>
      <c r="K67" s="104" t="s">
        <v>160</v>
      </c>
    </row>
    <row r="68" ht="15.75" customHeight="1">
      <c r="A68" s="95">
        <v>43860.0</v>
      </c>
      <c r="B68" s="102" t="s">
        <v>161</v>
      </c>
      <c r="C68" s="43">
        <v>1644.39</v>
      </c>
      <c r="D68" s="90">
        <v>1064.0</v>
      </c>
      <c r="E68" s="96" t="s">
        <v>162</v>
      </c>
      <c r="F68" s="99" t="s">
        <v>163</v>
      </c>
      <c r="G68" s="96" t="s">
        <v>126</v>
      </c>
      <c r="H68" s="43">
        <f>C57+C91+C118+C155</f>
        <v>4152</v>
      </c>
      <c r="K68" s="104" t="s">
        <v>164</v>
      </c>
    </row>
    <row r="69" ht="15.75" customHeight="1">
      <c r="A69" s="95">
        <v>43861.0</v>
      </c>
      <c r="B69" s="102" t="s">
        <v>165</v>
      </c>
      <c r="C69" s="43">
        <v>10.41</v>
      </c>
      <c r="D69" s="90" t="s">
        <v>121</v>
      </c>
      <c r="E69" s="96" t="s">
        <v>122</v>
      </c>
      <c r="F69" s="99" t="s">
        <v>166</v>
      </c>
      <c r="G69" s="96" t="s">
        <v>167</v>
      </c>
      <c r="H69" s="43"/>
      <c r="K69" s="104" t="s">
        <v>5</v>
      </c>
    </row>
    <row r="70" ht="15.75" customHeight="1">
      <c r="A70" s="95">
        <v>43871.0</v>
      </c>
      <c r="B70" s="102" t="s">
        <v>137</v>
      </c>
      <c r="C70" s="43">
        <v>79.46</v>
      </c>
      <c r="D70" s="90" t="s">
        <v>138</v>
      </c>
      <c r="E70" s="96" t="s">
        <v>139</v>
      </c>
      <c r="F70" s="99" t="s">
        <v>140</v>
      </c>
      <c r="G70" s="96" t="s">
        <v>146</v>
      </c>
      <c r="H70" s="43">
        <f>C62+C110+C111</f>
        <v>330.87</v>
      </c>
      <c r="K70" s="104" t="s">
        <v>168</v>
      </c>
    </row>
    <row r="71" ht="15.75" customHeight="1">
      <c r="A71" s="95">
        <v>43871.0</v>
      </c>
      <c r="B71" s="102" t="s">
        <v>150</v>
      </c>
      <c r="C71" s="43">
        <v>4330.65</v>
      </c>
      <c r="D71" s="90">
        <v>1067.0</v>
      </c>
      <c r="E71" s="104" t="s">
        <v>169</v>
      </c>
      <c r="F71" s="99" t="s">
        <v>170</v>
      </c>
      <c r="G71" s="96" t="s">
        <v>164</v>
      </c>
      <c r="H71" s="43"/>
      <c r="K71" s="104" t="s">
        <v>171</v>
      </c>
    </row>
    <row r="72" ht="15.75" customHeight="1">
      <c r="A72" s="95">
        <v>43871.0</v>
      </c>
      <c r="B72" s="102" t="s">
        <v>172</v>
      </c>
      <c r="C72" s="43">
        <v>8150.16</v>
      </c>
      <c r="D72" s="90">
        <v>1068.0</v>
      </c>
      <c r="E72" s="104" t="s">
        <v>173</v>
      </c>
      <c r="F72" s="99" t="s">
        <v>174</v>
      </c>
      <c r="G72" s="96" t="s">
        <v>175</v>
      </c>
      <c r="H72" s="43">
        <f>C73</f>
        <v>64</v>
      </c>
      <c r="K72" s="104" t="s">
        <v>176</v>
      </c>
    </row>
    <row r="73" ht="15.75" customHeight="1">
      <c r="A73" s="95">
        <v>43872.0</v>
      </c>
      <c r="B73" s="102" t="s">
        <v>177</v>
      </c>
      <c r="C73" s="43">
        <v>64.0</v>
      </c>
      <c r="D73" s="90">
        <v>1066.0</v>
      </c>
      <c r="E73" s="96" t="s">
        <v>178</v>
      </c>
      <c r="F73" s="99" t="s">
        <v>179</v>
      </c>
      <c r="G73" s="96" t="s">
        <v>180</v>
      </c>
      <c r="H73" s="43">
        <f>C133+C134+C139</f>
        <v>2882.54</v>
      </c>
      <c r="K73" s="104" t="s">
        <v>181</v>
      </c>
    </row>
    <row r="74" ht="15.75" customHeight="1">
      <c r="A74" s="125">
        <v>43881.0</v>
      </c>
      <c r="B74" s="102" t="s">
        <v>182</v>
      </c>
      <c r="C74" s="43">
        <v>39.56</v>
      </c>
      <c r="D74" s="90">
        <v>1069.0</v>
      </c>
      <c r="E74" s="96" t="s">
        <v>183</v>
      </c>
      <c r="F74" s="99" t="s">
        <v>184</v>
      </c>
      <c r="G74" s="96" t="s">
        <v>185</v>
      </c>
      <c r="H74" s="105">
        <f>C93+C98+C115+C116+C159</f>
        <v>5784.35</v>
      </c>
      <c r="K74" s="104" t="s">
        <v>186</v>
      </c>
    </row>
    <row r="75" ht="15.75" customHeight="1">
      <c r="A75" s="95">
        <v>43881.0</v>
      </c>
      <c r="B75" s="102" t="s">
        <v>124</v>
      </c>
      <c r="C75" s="43">
        <v>175.0</v>
      </c>
      <c r="D75" s="90">
        <v>1070.0</v>
      </c>
      <c r="E75" s="104" t="s">
        <v>142</v>
      </c>
      <c r="F75" s="102" t="s">
        <v>187</v>
      </c>
      <c r="G75" s="96" t="s">
        <v>5</v>
      </c>
      <c r="H75" s="43"/>
      <c r="K75" s="102" t="s">
        <v>188</v>
      </c>
    </row>
    <row r="76" ht="15.75" customHeight="1">
      <c r="A76" s="95">
        <v>43885.0</v>
      </c>
      <c r="B76" s="102" t="s">
        <v>189</v>
      </c>
      <c r="C76" s="43">
        <v>4.99</v>
      </c>
      <c r="D76" s="90" t="s">
        <v>190</v>
      </c>
      <c r="E76" s="96" t="s">
        <v>191</v>
      </c>
      <c r="F76" s="102" t="s">
        <v>192</v>
      </c>
      <c r="G76" s="96" t="s">
        <v>168</v>
      </c>
      <c r="H76" s="43">
        <f>C109</f>
        <v>60</v>
      </c>
      <c r="K76" s="124" t="s">
        <v>193</v>
      </c>
    </row>
    <row r="77" ht="15.75" customHeight="1">
      <c r="A77" s="95">
        <v>43885.0</v>
      </c>
      <c r="B77" s="102" t="s">
        <v>130</v>
      </c>
      <c r="C77" s="43">
        <v>3165.28</v>
      </c>
      <c r="D77" s="90">
        <v>1071.0</v>
      </c>
      <c r="E77" s="96" t="s">
        <v>131</v>
      </c>
      <c r="F77" s="99" t="s">
        <v>194</v>
      </c>
      <c r="G77" s="96" t="s">
        <v>171</v>
      </c>
      <c r="K77" s="104" t="s">
        <v>195</v>
      </c>
    </row>
    <row r="78" ht="15.75" customHeight="1">
      <c r="A78" s="95">
        <v>43885.0</v>
      </c>
      <c r="B78" s="96" t="s">
        <v>161</v>
      </c>
      <c r="C78" s="43">
        <v>1644.39</v>
      </c>
      <c r="D78" s="90">
        <v>1073.0</v>
      </c>
      <c r="E78" s="96" t="s">
        <v>162</v>
      </c>
      <c r="F78" s="99" t="s">
        <v>163</v>
      </c>
      <c r="G78" s="96" t="s">
        <v>196</v>
      </c>
      <c r="H78" s="43">
        <f>C76+C90+C103+C113+C120+C127+C131+C140+C144+C150</f>
        <v>50.6</v>
      </c>
      <c r="K78" s="104" t="s">
        <v>144</v>
      </c>
    </row>
    <row r="79" ht="15.75" customHeight="1">
      <c r="A79" s="95">
        <v>43886.0</v>
      </c>
      <c r="B79" s="96" t="s">
        <v>153</v>
      </c>
      <c r="C79" s="43">
        <v>956.68</v>
      </c>
      <c r="D79" s="90">
        <v>1074.0</v>
      </c>
      <c r="E79" s="96" t="s">
        <v>154</v>
      </c>
      <c r="F79" s="99" t="s">
        <v>155</v>
      </c>
      <c r="G79" s="96" t="s">
        <v>130</v>
      </c>
      <c r="H79" s="43">
        <f>C58+C63+C66+C77+C84+C95+C107</f>
        <v>12946.53</v>
      </c>
      <c r="K79" s="104" t="s">
        <v>153</v>
      </c>
    </row>
    <row r="80" ht="15.75" customHeight="1">
      <c r="A80" s="95">
        <v>43888.0</v>
      </c>
      <c r="B80" s="96" t="s">
        <v>153</v>
      </c>
      <c r="C80" s="43">
        <v>21.6</v>
      </c>
      <c r="D80" s="90" t="s">
        <v>121</v>
      </c>
      <c r="E80" s="96" t="s">
        <v>197</v>
      </c>
      <c r="F80" s="99" t="s">
        <v>198</v>
      </c>
      <c r="G80" s="96" t="s">
        <v>176</v>
      </c>
      <c r="H80" s="43">
        <f>C153</f>
        <v>2160</v>
      </c>
      <c r="K80" s="104" t="s">
        <v>199</v>
      </c>
    </row>
    <row r="81" ht="15.75" customHeight="1">
      <c r="A81" s="95">
        <v>43893.0</v>
      </c>
      <c r="B81" s="96" t="s">
        <v>120</v>
      </c>
      <c r="C81" s="43">
        <v>101.2</v>
      </c>
      <c r="D81" s="90" t="s">
        <v>121</v>
      </c>
      <c r="E81" s="96" t="s">
        <v>200</v>
      </c>
      <c r="F81" s="99" t="s">
        <v>201</v>
      </c>
      <c r="G81" s="96" t="s">
        <v>181</v>
      </c>
      <c r="H81" s="43">
        <f>C74</f>
        <v>39.56</v>
      </c>
      <c r="K81" s="104" t="s">
        <v>161</v>
      </c>
    </row>
    <row r="82" ht="15.75" customHeight="1">
      <c r="A82" s="95">
        <v>43894.0</v>
      </c>
      <c r="B82" s="96" t="s">
        <v>120</v>
      </c>
      <c r="C82" s="43">
        <v>50.08</v>
      </c>
      <c r="D82" s="90" t="s">
        <v>121</v>
      </c>
      <c r="E82" s="96" t="s">
        <v>200</v>
      </c>
      <c r="F82" s="99" t="s">
        <v>202</v>
      </c>
      <c r="G82" s="96" t="s">
        <v>186</v>
      </c>
      <c r="H82" s="43"/>
      <c r="K82" s="104" t="s">
        <v>203</v>
      </c>
    </row>
    <row r="83" ht="15.75" customHeight="1">
      <c r="A83" s="95">
        <v>43896.0</v>
      </c>
      <c r="B83" s="96" t="s">
        <v>120</v>
      </c>
      <c r="C83" s="43">
        <v>14.15</v>
      </c>
      <c r="D83" s="90" t="s">
        <v>121</v>
      </c>
      <c r="E83" s="96" t="s">
        <v>200</v>
      </c>
      <c r="F83" s="99" t="s">
        <v>201</v>
      </c>
      <c r="G83" s="96" t="s">
        <v>204</v>
      </c>
      <c r="H83" s="43">
        <f>C60+C70+C87+C99+C106+C117+C121+C129+C136+C142+C146+C156</f>
        <v>589.11</v>
      </c>
      <c r="K83" s="104" t="s">
        <v>205</v>
      </c>
    </row>
    <row r="84" ht="15.75" customHeight="1">
      <c r="A84" s="95">
        <v>43896.0</v>
      </c>
      <c r="B84" s="96" t="s">
        <v>130</v>
      </c>
      <c r="C84" s="43">
        <v>1987.5</v>
      </c>
      <c r="D84" s="90">
        <v>1072.0</v>
      </c>
      <c r="E84" s="96" t="s">
        <v>131</v>
      </c>
      <c r="F84" s="99" t="s">
        <v>206</v>
      </c>
      <c r="G84" s="96" t="s">
        <v>207</v>
      </c>
      <c r="H84" s="43">
        <f>C124+C125+C126</f>
        <v>613.9</v>
      </c>
    </row>
    <row r="85" ht="15.75" customHeight="1">
      <c r="A85" s="95">
        <v>43896.0</v>
      </c>
      <c r="B85" s="96" t="s">
        <v>120</v>
      </c>
      <c r="C85" s="43">
        <v>187.53</v>
      </c>
      <c r="D85" s="90">
        <v>1072.0</v>
      </c>
      <c r="E85" s="96" t="s">
        <v>131</v>
      </c>
      <c r="F85" s="99" t="s">
        <v>206</v>
      </c>
      <c r="G85" s="96" t="s">
        <v>18</v>
      </c>
      <c r="H85" s="43">
        <f>C69</f>
        <v>10.41</v>
      </c>
    </row>
    <row r="86" ht="15.75" customHeight="1">
      <c r="A86" s="95">
        <v>43901.0</v>
      </c>
      <c r="B86" s="96" t="s">
        <v>120</v>
      </c>
      <c r="C86" s="43">
        <v>39.96</v>
      </c>
      <c r="D86" s="90">
        <v>1075.0</v>
      </c>
      <c r="E86" s="96" t="s">
        <v>208</v>
      </c>
      <c r="F86" s="99" t="s">
        <v>209</v>
      </c>
      <c r="G86" s="96"/>
      <c r="H86" s="43"/>
    </row>
    <row r="87" ht="15.75" customHeight="1">
      <c r="A87" s="95">
        <v>43902.0</v>
      </c>
      <c r="B87" s="96" t="s">
        <v>137</v>
      </c>
      <c r="C87" s="43">
        <v>88.83</v>
      </c>
      <c r="D87" s="90" t="s">
        <v>138</v>
      </c>
      <c r="E87" s="96" t="s">
        <v>139</v>
      </c>
      <c r="F87" s="99" t="s">
        <v>140</v>
      </c>
      <c r="G87" s="96"/>
      <c r="H87" s="43"/>
    </row>
    <row r="88" ht="15.75" customHeight="1">
      <c r="A88" s="95">
        <v>43903.0</v>
      </c>
      <c r="B88" s="96" t="s">
        <v>124</v>
      </c>
      <c r="C88" s="43">
        <v>140.0</v>
      </c>
      <c r="D88" s="90">
        <v>1076.0</v>
      </c>
      <c r="E88" s="104" t="s">
        <v>142</v>
      </c>
      <c r="F88" s="102" t="s">
        <v>210</v>
      </c>
      <c r="G88" s="96"/>
      <c r="H88" s="43"/>
    </row>
    <row r="89" ht="15.75" customHeight="1">
      <c r="A89" s="95">
        <v>43908.0</v>
      </c>
      <c r="B89" s="96" t="s">
        <v>153</v>
      </c>
      <c r="C89" s="43">
        <v>1268.52</v>
      </c>
      <c r="D89" s="90">
        <v>1078.0</v>
      </c>
      <c r="E89" s="96" t="s">
        <v>154</v>
      </c>
      <c r="F89" s="99" t="s">
        <v>155</v>
      </c>
      <c r="G89" s="96"/>
      <c r="H89" s="43"/>
    </row>
    <row r="90" ht="15.75" customHeight="1">
      <c r="A90" s="95">
        <v>43913.0</v>
      </c>
      <c r="B90" s="102" t="s">
        <v>189</v>
      </c>
      <c r="C90" s="43">
        <v>4.99</v>
      </c>
      <c r="D90" s="90" t="s">
        <v>190</v>
      </c>
      <c r="E90" s="96" t="s">
        <v>191</v>
      </c>
      <c r="F90" s="102" t="s">
        <v>192</v>
      </c>
      <c r="G90" s="96"/>
      <c r="H90" s="43"/>
    </row>
    <row r="91" ht="15.75" customHeight="1">
      <c r="A91" s="95">
        <v>43914.0</v>
      </c>
      <c r="B91" s="102" t="s">
        <v>126</v>
      </c>
      <c r="C91" s="43">
        <v>1835.0</v>
      </c>
      <c r="D91" s="90">
        <v>1083.0</v>
      </c>
      <c r="E91" s="96" t="s">
        <v>211</v>
      </c>
      <c r="F91" s="102" t="s">
        <v>212</v>
      </c>
      <c r="G91" s="96"/>
      <c r="H91" s="43"/>
    </row>
    <row r="92" ht="15.75" customHeight="1">
      <c r="A92" s="95">
        <v>43916.0</v>
      </c>
      <c r="B92" s="102" t="s">
        <v>161</v>
      </c>
      <c r="C92" s="43">
        <v>1644.39</v>
      </c>
      <c r="D92" s="90">
        <v>1081.0</v>
      </c>
      <c r="E92" s="96" t="s">
        <v>162</v>
      </c>
      <c r="F92" s="99" t="s">
        <v>163</v>
      </c>
      <c r="G92" s="96"/>
      <c r="H92" s="43"/>
    </row>
    <row r="93" ht="15.75" customHeight="1">
      <c r="A93" s="95">
        <v>43920.0</v>
      </c>
      <c r="B93" s="96" t="s">
        <v>213</v>
      </c>
      <c r="C93" s="43">
        <v>1762.5</v>
      </c>
      <c r="D93" s="90">
        <v>1079.0</v>
      </c>
      <c r="E93" s="96" t="s">
        <v>131</v>
      </c>
      <c r="F93" s="99" t="s">
        <v>214</v>
      </c>
      <c r="G93" s="96"/>
      <c r="H93" s="43"/>
    </row>
    <row r="94" ht="15.75" customHeight="1">
      <c r="A94" s="95">
        <v>43920.0</v>
      </c>
      <c r="B94" s="96" t="s">
        <v>120</v>
      </c>
      <c r="C94" s="43">
        <v>113.2</v>
      </c>
      <c r="D94" s="90">
        <v>1079.0</v>
      </c>
      <c r="E94" s="96" t="s">
        <v>131</v>
      </c>
      <c r="F94" s="99" t="s">
        <v>214</v>
      </c>
      <c r="G94" s="96"/>
      <c r="H94" s="43"/>
    </row>
    <row r="95" ht="15.75" customHeight="1">
      <c r="A95" s="95">
        <v>43920.0</v>
      </c>
      <c r="B95" s="96" t="s">
        <v>130</v>
      </c>
      <c r="C95" s="43">
        <v>2462.5</v>
      </c>
      <c r="D95" s="90">
        <v>1080.0</v>
      </c>
      <c r="E95" s="96" t="s">
        <v>131</v>
      </c>
      <c r="F95" s="99" t="s">
        <v>215</v>
      </c>
      <c r="G95" s="96"/>
      <c r="H95" s="43"/>
    </row>
    <row r="96" ht="15.75" customHeight="1">
      <c r="A96" s="95">
        <v>43920.0</v>
      </c>
      <c r="B96" s="96" t="s">
        <v>120</v>
      </c>
      <c r="C96" s="43">
        <v>218.58</v>
      </c>
      <c r="D96" s="90">
        <v>1080.0</v>
      </c>
      <c r="E96" s="96" t="s">
        <v>131</v>
      </c>
      <c r="F96" s="99" t="s">
        <v>215</v>
      </c>
      <c r="G96" s="96"/>
      <c r="H96" s="43"/>
    </row>
    <row r="97" ht="15.75" customHeight="1">
      <c r="A97" s="95">
        <v>43920.0</v>
      </c>
      <c r="B97" s="96" t="s">
        <v>150</v>
      </c>
      <c r="C97" s="43">
        <v>3572.77</v>
      </c>
      <c r="D97" s="90">
        <v>1084.0</v>
      </c>
      <c r="E97" s="96" t="s">
        <v>169</v>
      </c>
      <c r="F97" s="99" t="s">
        <v>216</v>
      </c>
      <c r="G97" s="96"/>
      <c r="H97" s="43"/>
    </row>
    <row r="98" ht="15.75" customHeight="1">
      <c r="A98" s="95">
        <v>43922.0</v>
      </c>
      <c r="B98" s="96" t="s">
        <v>213</v>
      </c>
      <c r="C98" s="43">
        <v>375.0</v>
      </c>
      <c r="D98" s="90">
        <v>1077.0</v>
      </c>
      <c r="E98" s="96" t="s">
        <v>217</v>
      </c>
      <c r="F98" s="99" t="s">
        <v>218</v>
      </c>
      <c r="G98" s="96"/>
      <c r="H98" s="43"/>
    </row>
    <row r="99" ht="15.75" customHeight="1">
      <c r="A99" s="95">
        <v>43930.0</v>
      </c>
      <c r="B99" s="96" t="s">
        <v>137</v>
      </c>
      <c r="C99" s="43">
        <v>76.63</v>
      </c>
      <c r="D99" s="90" t="s">
        <v>138</v>
      </c>
      <c r="E99" s="96" t="s">
        <v>139</v>
      </c>
      <c r="F99" s="99" t="s">
        <v>140</v>
      </c>
      <c r="G99" s="96"/>
      <c r="H99" s="43"/>
    </row>
    <row r="100" ht="15.75" customHeight="1">
      <c r="A100" s="95">
        <v>43938.0</v>
      </c>
      <c r="B100" s="96" t="s">
        <v>153</v>
      </c>
      <c r="C100" s="43">
        <v>1260.44</v>
      </c>
      <c r="D100" s="90">
        <v>1086.0</v>
      </c>
      <c r="E100" s="96" t="s">
        <v>154</v>
      </c>
      <c r="F100" s="99" t="s">
        <v>155</v>
      </c>
      <c r="G100" s="96"/>
      <c r="H100" s="43"/>
    </row>
    <row r="101" ht="15.75" customHeight="1">
      <c r="A101" s="95">
        <v>43941.0</v>
      </c>
      <c r="B101" s="96" t="s">
        <v>172</v>
      </c>
      <c r="C101" s="43">
        <v>2250.05</v>
      </c>
      <c r="D101" s="90">
        <v>1087.0</v>
      </c>
      <c r="E101" s="96" t="s">
        <v>173</v>
      </c>
      <c r="F101" s="99" t="s">
        <v>219</v>
      </c>
      <c r="G101" s="96"/>
      <c r="H101" s="43"/>
    </row>
    <row r="102" ht="15.75" customHeight="1">
      <c r="A102" s="95">
        <v>43942.0</v>
      </c>
      <c r="B102" s="96" t="s">
        <v>124</v>
      </c>
      <c r="C102" s="43">
        <v>148.75</v>
      </c>
      <c r="D102" s="90">
        <v>1085.0</v>
      </c>
      <c r="E102" s="104" t="s">
        <v>142</v>
      </c>
      <c r="F102" s="102" t="s">
        <v>220</v>
      </c>
      <c r="G102" s="96"/>
      <c r="H102" s="43"/>
    </row>
    <row r="103" ht="15.75" customHeight="1">
      <c r="A103" s="95">
        <v>43943.0</v>
      </c>
      <c r="B103" s="96" t="s">
        <v>189</v>
      </c>
      <c r="C103" s="43">
        <v>4.99</v>
      </c>
      <c r="D103" s="90" t="s">
        <v>190</v>
      </c>
      <c r="E103" s="96" t="s">
        <v>191</v>
      </c>
      <c r="F103" s="102" t="s">
        <v>192</v>
      </c>
      <c r="G103" s="96"/>
      <c r="H103" s="43"/>
    </row>
    <row r="104" ht="15.75" customHeight="1">
      <c r="A104" s="95">
        <v>43943.0</v>
      </c>
      <c r="B104" s="96" t="s">
        <v>172</v>
      </c>
      <c r="C104" s="43">
        <v>1299.75</v>
      </c>
      <c r="D104" s="90">
        <v>1089.0</v>
      </c>
      <c r="E104" s="96" t="s">
        <v>221</v>
      </c>
      <c r="F104" s="99" t="s">
        <v>222</v>
      </c>
      <c r="G104" s="96"/>
      <c r="H104" s="43"/>
    </row>
    <row r="105" ht="15.75" customHeight="1">
      <c r="A105" s="95">
        <v>43948.0</v>
      </c>
      <c r="B105" s="96" t="s">
        <v>161</v>
      </c>
      <c r="C105" s="43">
        <v>1644.39</v>
      </c>
      <c r="D105" s="90">
        <v>1090.0</v>
      </c>
      <c r="E105" s="96" t="s">
        <v>162</v>
      </c>
      <c r="F105" s="99" t="s">
        <v>163</v>
      </c>
      <c r="G105" s="96"/>
      <c r="H105" s="43"/>
    </row>
    <row r="106" ht="15.75" customHeight="1">
      <c r="A106" s="95">
        <v>43959.0</v>
      </c>
      <c r="B106" s="96" t="s">
        <v>137</v>
      </c>
      <c r="C106" s="43">
        <v>22.27</v>
      </c>
      <c r="D106" s="90" t="s">
        <v>138</v>
      </c>
      <c r="E106" s="96" t="s">
        <v>139</v>
      </c>
      <c r="F106" s="99" t="s">
        <v>140</v>
      </c>
      <c r="G106" s="96"/>
      <c r="H106" s="43"/>
    </row>
    <row r="107" ht="15.75" customHeight="1">
      <c r="A107" s="95">
        <v>43959.0</v>
      </c>
      <c r="B107" s="96" t="s">
        <v>130</v>
      </c>
      <c r="C107" s="43">
        <v>1112.5</v>
      </c>
      <c r="D107" s="90">
        <v>1091.0</v>
      </c>
      <c r="E107" s="96" t="s">
        <v>131</v>
      </c>
      <c r="F107" s="99" t="s">
        <v>223</v>
      </c>
      <c r="G107" s="96"/>
      <c r="H107" s="43"/>
    </row>
    <row r="108" ht="15.75" customHeight="1">
      <c r="A108" s="95">
        <v>43959.0</v>
      </c>
      <c r="B108" s="96" t="s">
        <v>120</v>
      </c>
      <c r="C108" s="43">
        <v>101.72</v>
      </c>
      <c r="D108" s="90">
        <v>1091.0</v>
      </c>
      <c r="E108" s="96" t="s">
        <v>131</v>
      </c>
      <c r="F108" s="99" t="s">
        <v>223</v>
      </c>
      <c r="G108" s="96"/>
      <c r="H108" s="43"/>
    </row>
    <row r="109" ht="15.75" customHeight="1">
      <c r="A109" s="95">
        <v>43962.0</v>
      </c>
      <c r="B109" s="96" t="s">
        <v>224</v>
      </c>
      <c r="C109" s="43">
        <v>60.0</v>
      </c>
      <c r="D109" s="90" t="s">
        <v>121</v>
      </c>
      <c r="E109" s="96" t="s">
        <v>225</v>
      </c>
      <c r="F109" s="99" t="s">
        <v>226</v>
      </c>
      <c r="G109" s="96"/>
      <c r="H109" s="43"/>
    </row>
    <row r="110" ht="15.75" customHeight="1">
      <c r="A110" s="95">
        <v>43962.0</v>
      </c>
      <c r="B110" s="96" t="s">
        <v>146</v>
      </c>
      <c r="C110" s="43">
        <v>76.25</v>
      </c>
      <c r="D110" s="90" t="s">
        <v>121</v>
      </c>
      <c r="E110" s="96" t="s">
        <v>122</v>
      </c>
      <c r="F110" s="99" t="s">
        <v>227</v>
      </c>
      <c r="G110" s="96"/>
      <c r="H110" s="43"/>
    </row>
    <row r="111" ht="15.75" customHeight="1">
      <c r="A111" s="95">
        <v>43963.0</v>
      </c>
      <c r="B111" s="96" t="s">
        <v>146</v>
      </c>
      <c r="C111" s="43">
        <v>42.07</v>
      </c>
      <c r="D111" s="90" t="s">
        <v>121</v>
      </c>
      <c r="E111" s="96" t="s">
        <v>122</v>
      </c>
      <c r="F111" s="99" t="s">
        <v>228</v>
      </c>
      <c r="G111" s="96"/>
      <c r="H111" s="43"/>
    </row>
    <row r="112" ht="15.75" customHeight="1">
      <c r="A112" s="95">
        <v>43970.0</v>
      </c>
      <c r="B112" s="96" t="s">
        <v>161</v>
      </c>
      <c r="C112" s="43">
        <v>1644.39</v>
      </c>
      <c r="D112" s="90">
        <v>1094.0</v>
      </c>
      <c r="E112" s="96" t="s">
        <v>162</v>
      </c>
      <c r="F112" s="99" t="s">
        <v>163</v>
      </c>
      <c r="G112" s="96"/>
      <c r="H112" s="43"/>
    </row>
    <row r="113" ht="15.75" customHeight="1">
      <c r="A113" s="95">
        <v>43973.0</v>
      </c>
      <c r="B113" s="96" t="s">
        <v>189</v>
      </c>
      <c r="C113" s="43">
        <v>4.99</v>
      </c>
      <c r="D113" s="90" t="s">
        <v>190</v>
      </c>
      <c r="E113" s="96" t="s">
        <v>191</v>
      </c>
      <c r="F113" s="102" t="s">
        <v>192</v>
      </c>
      <c r="G113" s="96"/>
      <c r="H113" s="43"/>
    </row>
    <row r="114" ht="15.75" customHeight="1">
      <c r="A114" s="95">
        <v>43977.0</v>
      </c>
      <c r="B114" s="96" t="s">
        <v>124</v>
      </c>
      <c r="C114" s="43">
        <v>70.0</v>
      </c>
      <c r="D114" s="90">
        <v>1092.0</v>
      </c>
      <c r="E114" s="104" t="s">
        <v>142</v>
      </c>
      <c r="F114" s="102" t="s">
        <v>229</v>
      </c>
      <c r="G114" s="96"/>
      <c r="H114" s="43"/>
    </row>
    <row r="115" ht="15.75" customHeight="1">
      <c r="A115" s="95">
        <v>43978.0</v>
      </c>
      <c r="B115" s="96" t="s">
        <v>213</v>
      </c>
      <c r="C115" s="43">
        <v>387.5</v>
      </c>
      <c r="D115" s="90">
        <v>1093.0</v>
      </c>
      <c r="E115" s="96" t="s">
        <v>131</v>
      </c>
      <c r="F115" s="99" t="s">
        <v>230</v>
      </c>
      <c r="G115" s="96"/>
      <c r="H115" s="43"/>
    </row>
    <row r="116" ht="15.75" customHeight="1">
      <c r="A116" s="95">
        <v>43990.0</v>
      </c>
      <c r="B116" s="96" t="s">
        <v>213</v>
      </c>
      <c r="C116" s="43">
        <v>1952.22</v>
      </c>
      <c r="D116" s="90">
        <v>1088.0</v>
      </c>
      <c r="E116" s="96" t="s">
        <v>131</v>
      </c>
      <c r="F116" s="99" t="s">
        <v>231</v>
      </c>
      <c r="G116" s="96"/>
      <c r="H116" s="43"/>
    </row>
    <row r="117" ht="15.75" customHeight="1">
      <c r="A117" s="95">
        <v>43991.0</v>
      </c>
      <c r="B117" s="96" t="s">
        <v>137</v>
      </c>
      <c r="C117" s="43">
        <v>24.88</v>
      </c>
      <c r="D117" s="90" t="s">
        <v>138</v>
      </c>
      <c r="E117" s="96" t="s">
        <v>139</v>
      </c>
      <c r="F117" s="99" t="s">
        <v>140</v>
      </c>
      <c r="G117" s="96"/>
      <c r="H117" s="43"/>
    </row>
    <row r="118" ht="15.75" customHeight="1">
      <c r="A118" s="95">
        <v>43997.0</v>
      </c>
      <c r="B118" s="96" t="s">
        <v>126</v>
      </c>
      <c r="C118" s="43">
        <v>986.0</v>
      </c>
      <c r="D118" s="90">
        <v>1096.0</v>
      </c>
      <c r="E118" s="96" t="s">
        <v>232</v>
      </c>
      <c r="F118" s="102" t="s">
        <v>233</v>
      </c>
      <c r="G118" s="96"/>
      <c r="H118" s="43"/>
    </row>
    <row r="119" ht="15.75" customHeight="1">
      <c r="A119" s="95">
        <v>43998.0</v>
      </c>
      <c r="B119" s="96" t="s">
        <v>124</v>
      </c>
      <c r="C119" s="43">
        <v>70.0</v>
      </c>
      <c r="D119" s="90">
        <v>1095.0</v>
      </c>
      <c r="E119" s="104" t="s">
        <v>142</v>
      </c>
      <c r="F119" s="102" t="s">
        <v>234</v>
      </c>
      <c r="G119" s="96"/>
      <c r="H119" s="43"/>
    </row>
    <row r="120" ht="15.75" customHeight="1">
      <c r="A120" s="95">
        <v>44004.0</v>
      </c>
      <c r="B120" s="96" t="s">
        <v>189</v>
      </c>
      <c r="C120" s="43">
        <v>4.99</v>
      </c>
      <c r="D120" s="90" t="s">
        <v>190</v>
      </c>
      <c r="E120" s="96" t="s">
        <v>191</v>
      </c>
      <c r="F120" s="102" t="s">
        <v>192</v>
      </c>
      <c r="G120" s="96"/>
      <c r="H120" s="43"/>
    </row>
    <row r="121" ht="15.75" customHeight="1">
      <c r="A121" s="95">
        <v>44020.0</v>
      </c>
      <c r="B121" s="96" t="s">
        <v>137</v>
      </c>
      <c r="C121" s="43">
        <v>39.82</v>
      </c>
      <c r="D121" s="90" t="s">
        <v>138</v>
      </c>
      <c r="E121" s="96" t="s">
        <v>139</v>
      </c>
      <c r="F121" s="99" t="s">
        <v>140</v>
      </c>
      <c r="G121" s="96"/>
      <c r="H121" s="43"/>
    </row>
    <row r="122" ht="15.75" customHeight="1">
      <c r="A122" s="95">
        <v>44022.0</v>
      </c>
      <c r="B122" s="96" t="s">
        <v>161</v>
      </c>
      <c r="C122" s="43">
        <v>1644.39</v>
      </c>
      <c r="D122" s="90">
        <v>1097.0</v>
      </c>
      <c r="E122" s="96" t="s">
        <v>162</v>
      </c>
      <c r="F122" s="99" t="s">
        <v>163</v>
      </c>
      <c r="G122" s="96"/>
      <c r="H122" s="43"/>
    </row>
    <row r="123" ht="15.75" customHeight="1">
      <c r="A123" s="95">
        <v>44025.0</v>
      </c>
      <c r="B123" s="96" t="s">
        <v>124</v>
      </c>
      <c r="C123" s="43">
        <v>70.0</v>
      </c>
      <c r="D123" s="90">
        <v>1098.0</v>
      </c>
      <c r="E123" s="104" t="s">
        <v>142</v>
      </c>
      <c r="F123" s="102" t="s">
        <v>235</v>
      </c>
      <c r="G123" s="96"/>
      <c r="H123" s="43"/>
    </row>
    <row r="124" ht="15.75" customHeight="1">
      <c r="A124" s="95">
        <v>44028.0</v>
      </c>
      <c r="B124" s="96" t="s">
        <v>207</v>
      </c>
      <c r="C124" s="43">
        <v>75.0</v>
      </c>
      <c r="D124" s="90" t="s">
        <v>121</v>
      </c>
      <c r="E124" s="96" t="s">
        <v>236</v>
      </c>
      <c r="F124" s="102" t="s">
        <v>237</v>
      </c>
      <c r="G124" s="96"/>
      <c r="H124" s="43"/>
    </row>
    <row r="125" ht="15.75" customHeight="1">
      <c r="A125" s="95">
        <v>44029.0</v>
      </c>
      <c r="B125" s="96" t="s">
        <v>207</v>
      </c>
      <c r="C125" s="43">
        <v>259.0</v>
      </c>
      <c r="D125" s="90" t="s">
        <v>121</v>
      </c>
      <c r="E125" s="96" t="s">
        <v>122</v>
      </c>
      <c r="F125" s="102" t="s">
        <v>237</v>
      </c>
      <c r="G125" s="96"/>
      <c r="H125" s="43"/>
    </row>
    <row r="126" ht="15.75" customHeight="1">
      <c r="A126" s="95">
        <v>44033.0</v>
      </c>
      <c r="B126" s="96" t="s">
        <v>207</v>
      </c>
      <c r="C126" s="43">
        <v>279.9</v>
      </c>
      <c r="D126" s="90" t="s">
        <v>121</v>
      </c>
      <c r="E126" s="96" t="s">
        <v>238</v>
      </c>
      <c r="F126" s="99" t="s">
        <v>237</v>
      </c>
      <c r="G126" s="96"/>
      <c r="H126" s="43"/>
    </row>
    <row r="127" ht="15.75" customHeight="1">
      <c r="A127" s="95">
        <v>44036.0</v>
      </c>
      <c r="B127" s="96" t="s">
        <v>189</v>
      </c>
      <c r="C127" s="43">
        <v>5.13</v>
      </c>
      <c r="D127" s="90" t="s">
        <v>190</v>
      </c>
      <c r="E127" s="96" t="s">
        <v>191</v>
      </c>
      <c r="F127" s="102" t="s">
        <v>192</v>
      </c>
      <c r="G127" s="96"/>
      <c r="H127" s="43"/>
    </row>
    <row r="128" ht="15.75" customHeight="1">
      <c r="A128" s="95">
        <v>44048.0</v>
      </c>
      <c r="B128" s="96" t="s">
        <v>161</v>
      </c>
      <c r="C128" s="43">
        <v>1600.55</v>
      </c>
      <c r="D128" s="90">
        <v>1099.0</v>
      </c>
      <c r="E128" s="96" t="s">
        <v>162</v>
      </c>
      <c r="F128" s="99" t="s">
        <v>163</v>
      </c>
      <c r="G128" s="96"/>
      <c r="H128" s="43"/>
    </row>
    <row r="129" ht="15.75" customHeight="1">
      <c r="A129" s="95">
        <v>44053.0</v>
      </c>
      <c r="B129" s="96" t="s">
        <v>137</v>
      </c>
      <c r="C129" s="43">
        <v>43.26</v>
      </c>
      <c r="D129" s="90" t="s">
        <v>138</v>
      </c>
      <c r="E129" s="96" t="s">
        <v>139</v>
      </c>
      <c r="F129" s="99" t="s">
        <v>140</v>
      </c>
      <c r="G129" s="96"/>
      <c r="H129" s="43"/>
    </row>
    <row r="130" ht="15.75" customHeight="1">
      <c r="A130" s="95">
        <v>44062.0</v>
      </c>
      <c r="B130" s="96" t="s">
        <v>124</v>
      </c>
      <c r="C130" s="43">
        <v>70.0</v>
      </c>
      <c r="D130" s="90">
        <v>1100.0</v>
      </c>
      <c r="E130" s="104" t="s">
        <v>142</v>
      </c>
      <c r="F130" s="102" t="s">
        <v>239</v>
      </c>
      <c r="G130" s="96"/>
      <c r="H130" s="43"/>
    </row>
    <row r="131" ht="15.75" customHeight="1">
      <c r="A131" s="95">
        <v>44067.0</v>
      </c>
      <c r="B131" s="96" t="s">
        <v>189</v>
      </c>
      <c r="C131" s="43">
        <v>5.13</v>
      </c>
      <c r="D131" s="90" t="s">
        <v>190</v>
      </c>
      <c r="E131" s="96" t="s">
        <v>191</v>
      </c>
      <c r="F131" s="102" t="s">
        <v>192</v>
      </c>
      <c r="G131" s="96"/>
      <c r="H131" s="43"/>
    </row>
    <row r="132" ht="15.75" customHeight="1">
      <c r="A132" s="95">
        <v>44074.0</v>
      </c>
      <c r="B132" s="96" t="s">
        <v>120</v>
      </c>
      <c r="C132" s="43">
        <v>88.27</v>
      </c>
      <c r="D132" s="90" t="s">
        <v>121</v>
      </c>
      <c r="E132" s="96" t="s">
        <v>200</v>
      </c>
      <c r="F132" s="102" t="s">
        <v>240</v>
      </c>
      <c r="G132" s="96"/>
      <c r="H132" s="43"/>
    </row>
    <row r="133" ht="15.75" customHeight="1">
      <c r="A133" s="95">
        <v>44075.0</v>
      </c>
      <c r="B133" s="96" t="s">
        <v>241</v>
      </c>
      <c r="C133" s="43">
        <v>813.7</v>
      </c>
      <c r="D133" s="90" t="s">
        <v>121</v>
      </c>
      <c r="E133" s="96" t="s">
        <v>242</v>
      </c>
      <c r="F133" s="102" t="s">
        <v>243</v>
      </c>
      <c r="G133" s="96"/>
      <c r="H133" s="43"/>
    </row>
    <row r="134" ht="15.75" customHeight="1">
      <c r="A134" s="95">
        <v>44077.0</v>
      </c>
      <c r="B134" s="96" t="s">
        <v>241</v>
      </c>
      <c r="C134" s="43">
        <v>102.48</v>
      </c>
      <c r="D134" s="90" t="s">
        <v>121</v>
      </c>
      <c r="E134" s="96" t="s">
        <v>244</v>
      </c>
      <c r="F134" s="102" t="s">
        <v>243</v>
      </c>
      <c r="G134" s="96"/>
      <c r="H134" s="43"/>
    </row>
    <row r="135" ht="15.75" customHeight="1">
      <c r="A135" s="95">
        <v>44082.0</v>
      </c>
      <c r="B135" s="96" t="s">
        <v>161</v>
      </c>
      <c r="C135" s="43">
        <v>1696.13</v>
      </c>
      <c r="D135" s="90">
        <v>1102.0</v>
      </c>
      <c r="E135" s="96" t="s">
        <v>162</v>
      </c>
      <c r="F135" s="99" t="s">
        <v>163</v>
      </c>
      <c r="G135" s="96"/>
      <c r="H135" s="43"/>
    </row>
    <row r="136" ht="15.75" customHeight="1">
      <c r="A136" s="95">
        <v>44083.0</v>
      </c>
      <c r="B136" s="96" t="s">
        <v>137</v>
      </c>
      <c r="C136" s="43">
        <v>45.4</v>
      </c>
      <c r="D136" s="90" t="s">
        <v>138</v>
      </c>
      <c r="E136" s="96" t="s">
        <v>139</v>
      </c>
      <c r="F136" s="99" t="s">
        <v>140</v>
      </c>
      <c r="G136" s="96"/>
      <c r="H136" s="43"/>
    </row>
    <row r="137" ht="15.75" customHeight="1">
      <c r="A137" s="95">
        <v>44083.0</v>
      </c>
      <c r="B137" s="96" t="s">
        <v>124</v>
      </c>
      <c r="C137" s="43">
        <v>87.5</v>
      </c>
      <c r="D137" s="90">
        <v>1101.0</v>
      </c>
      <c r="E137" s="104" t="s">
        <v>142</v>
      </c>
      <c r="F137" s="102" t="s">
        <v>245</v>
      </c>
      <c r="G137" s="96"/>
      <c r="H137" s="43"/>
    </row>
    <row r="138" ht="15.75" customHeight="1">
      <c r="A138" s="95">
        <v>44095.0</v>
      </c>
      <c r="B138" s="96" t="s">
        <v>120</v>
      </c>
      <c r="C138" s="43">
        <v>59.78</v>
      </c>
      <c r="D138" s="90" t="s">
        <v>121</v>
      </c>
      <c r="E138" s="96" t="s">
        <v>122</v>
      </c>
      <c r="F138" s="102" t="s">
        <v>246</v>
      </c>
      <c r="G138" s="96"/>
      <c r="H138" s="43"/>
    </row>
    <row r="139" ht="15.75" customHeight="1">
      <c r="A139" s="95">
        <v>44096.0</v>
      </c>
      <c r="B139" s="96" t="s">
        <v>241</v>
      </c>
      <c r="C139" s="43">
        <v>1966.36</v>
      </c>
      <c r="D139" s="90" t="s">
        <v>121</v>
      </c>
      <c r="E139" s="96" t="s">
        <v>242</v>
      </c>
      <c r="F139" s="99" t="s">
        <v>243</v>
      </c>
      <c r="G139" s="96"/>
      <c r="H139" s="43"/>
    </row>
    <row r="140" ht="15.75" customHeight="1">
      <c r="A140" s="95">
        <v>44097.0</v>
      </c>
      <c r="B140" s="96" t="s">
        <v>189</v>
      </c>
      <c r="C140" s="43">
        <v>5.13</v>
      </c>
      <c r="D140" s="90" t="s">
        <v>190</v>
      </c>
      <c r="E140" s="96" t="s">
        <v>191</v>
      </c>
      <c r="F140" s="102" t="s">
        <v>192</v>
      </c>
      <c r="G140" s="96"/>
      <c r="H140" s="43"/>
    </row>
    <row r="141" ht="15.75" customHeight="1">
      <c r="A141" s="95">
        <v>44099.0</v>
      </c>
      <c r="B141" s="96" t="s">
        <v>161</v>
      </c>
      <c r="C141" s="43">
        <v>1690.0</v>
      </c>
      <c r="D141" s="90">
        <v>1103.0</v>
      </c>
      <c r="E141" s="96" t="s">
        <v>162</v>
      </c>
      <c r="F141" s="99" t="s">
        <v>163</v>
      </c>
      <c r="G141" s="96"/>
      <c r="H141" s="43"/>
    </row>
    <row r="142" ht="15.75" customHeight="1">
      <c r="A142" s="95">
        <v>44113.0</v>
      </c>
      <c r="B142" s="96" t="s">
        <v>137</v>
      </c>
      <c r="C142" s="43">
        <v>41.5</v>
      </c>
      <c r="D142" s="90" t="s">
        <v>138</v>
      </c>
      <c r="E142" s="96" t="s">
        <v>139</v>
      </c>
      <c r="F142" s="99" t="s">
        <v>140</v>
      </c>
      <c r="G142" s="96"/>
      <c r="H142" s="43"/>
    </row>
    <row r="143" ht="15.75" customHeight="1">
      <c r="A143" s="95">
        <v>44118.0</v>
      </c>
      <c r="B143" s="96" t="s">
        <v>124</v>
      </c>
      <c r="C143" s="43">
        <v>89.75</v>
      </c>
      <c r="D143" s="90">
        <v>1104.0</v>
      </c>
      <c r="E143" s="104" t="s">
        <v>142</v>
      </c>
      <c r="F143" s="102" t="s">
        <v>247</v>
      </c>
      <c r="G143" s="96"/>
      <c r="H143" s="43"/>
    </row>
    <row r="144" ht="15.75" customHeight="1">
      <c r="A144" s="95">
        <v>44127.0</v>
      </c>
      <c r="B144" s="96" t="s">
        <v>189</v>
      </c>
      <c r="C144" s="43">
        <v>5.13</v>
      </c>
      <c r="D144" s="90" t="s">
        <v>190</v>
      </c>
      <c r="E144" s="96" t="s">
        <v>191</v>
      </c>
      <c r="F144" s="102" t="s">
        <v>192</v>
      </c>
      <c r="G144" s="96"/>
      <c r="H144" s="43"/>
    </row>
    <row r="145" ht="15.75" customHeight="1">
      <c r="A145" s="95">
        <v>44144.0</v>
      </c>
      <c r="B145" s="96" t="s">
        <v>120</v>
      </c>
      <c r="C145" s="43">
        <v>42.44</v>
      </c>
      <c r="D145" s="90" t="s">
        <v>121</v>
      </c>
      <c r="E145" s="96" t="s">
        <v>200</v>
      </c>
      <c r="F145" s="102" t="s">
        <v>248</v>
      </c>
      <c r="G145" s="96"/>
      <c r="H145" s="43"/>
    </row>
    <row r="146" ht="15.75" customHeight="1">
      <c r="A146" s="95">
        <v>44144.0</v>
      </c>
      <c r="B146" s="96" t="s">
        <v>137</v>
      </c>
      <c r="C146" s="43">
        <v>41.0</v>
      </c>
      <c r="D146" s="90" t="s">
        <v>138</v>
      </c>
      <c r="E146" s="96" t="s">
        <v>139</v>
      </c>
      <c r="F146" s="99" t="s">
        <v>140</v>
      </c>
      <c r="G146" s="96"/>
      <c r="H146" s="43"/>
    </row>
    <row r="147" ht="15.75" customHeight="1">
      <c r="A147" s="95">
        <v>44148.0</v>
      </c>
      <c r="B147" s="96" t="s">
        <v>161</v>
      </c>
      <c r="C147" s="43">
        <v>1013.8</v>
      </c>
      <c r="D147" s="90">
        <v>1105.0</v>
      </c>
      <c r="E147" s="96" t="s">
        <v>162</v>
      </c>
      <c r="F147" s="99" t="s">
        <v>163</v>
      </c>
      <c r="G147" s="96"/>
      <c r="H147" s="43"/>
    </row>
    <row r="148" ht="15.75" customHeight="1">
      <c r="A148" s="95">
        <v>44148.0</v>
      </c>
      <c r="B148" s="96" t="s">
        <v>153</v>
      </c>
      <c r="C148" s="43">
        <v>992.44</v>
      </c>
      <c r="D148" s="90">
        <v>1107.0</v>
      </c>
      <c r="E148" s="96" t="s">
        <v>154</v>
      </c>
      <c r="F148" s="99" t="s">
        <v>155</v>
      </c>
      <c r="G148" s="96"/>
      <c r="H148" s="43"/>
    </row>
    <row r="149" ht="15.75" customHeight="1">
      <c r="A149" s="95">
        <v>44151.0</v>
      </c>
      <c r="B149" s="96" t="s">
        <v>124</v>
      </c>
      <c r="C149" s="43">
        <v>105.0</v>
      </c>
      <c r="D149" s="90">
        <v>1106.0</v>
      </c>
      <c r="E149" s="104" t="s">
        <v>142</v>
      </c>
      <c r="F149" s="102" t="s">
        <v>249</v>
      </c>
      <c r="G149" s="96"/>
      <c r="H149" s="43"/>
    </row>
    <row r="150" ht="15.75" customHeight="1">
      <c r="A150" s="95">
        <v>44158.0</v>
      </c>
      <c r="B150" s="96" t="s">
        <v>189</v>
      </c>
      <c r="C150" s="43">
        <v>5.13</v>
      </c>
      <c r="D150" s="90" t="s">
        <v>190</v>
      </c>
      <c r="E150" s="96" t="s">
        <v>191</v>
      </c>
      <c r="F150" s="102" t="s">
        <v>192</v>
      </c>
      <c r="G150" s="96"/>
      <c r="H150" s="43"/>
    </row>
    <row r="151" ht="15.75" customHeight="1">
      <c r="A151" s="95">
        <v>44165.0</v>
      </c>
      <c r="B151" s="96" t="s">
        <v>161</v>
      </c>
      <c r="C151" s="43">
        <v>620.0</v>
      </c>
      <c r="D151" s="90">
        <v>1108.0</v>
      </c>
      <c r="E151" s="96" t="s">
        <v>162</v>
      </c>
      <c r="F151" s="99" t="s">
        <v>163</v>
      </c>
      <c r="G151" s="96"/>
      <c r="H151" s="43"/>
    </row>
    <row r="152" ht="15.75" customHeight="1">
      <c r="A152" s="95">
        <v>44172.0</v>
      </c>
      <c r="B152" s="96" t="s">
        <v>120</v>
      </c>
      <c r="C152" s="43">
        <v>4.24</v>
      </c>
      <c r="D152" s="90" t="s">
        <v>121</v>
      </c>
      <c r="E152" s="96" t="s">
        <v>122</v>
      </c>
      <c r="F152" s="99" t="s">
        <v>250</v>
      </c>
      <c r="G152" s="96"/>
      <c r="H152" s="43"/>
    </row>
    <row r="153" ht="15.75" customHeight="1">
      <c r="A153" s="95">
        <v>44172.0</v>
      </c>
      <c r="B153" s="96" t="s">
        <v>251</v>
      </c>
      <c r="C153" s="43">
        <v>2160.0</v>
      </c>
      <c r="D153" s="90">
        <v>1111.0</v>
      </c>
      <c r="E153" s="96" t="s">
        <v>252</v>
      </c>
      <c r="F153" s="99"/>
      <c r="G153" s="96"/>
      <c r="H153" s="43"/>
    </row>
    <row r="154" ht="15.75" customHeight="1">
      <c r="A154" s="95">
        <v>44172.0</v>
      </c>
      <c r="B154" s="96" t="s">
        <v>161</v>
      </c>
      <c r="C154" s="43">
        <v>1637.59</v>
      </c>
      <c r="D154" s="90">
        <v>1113.0</v>
      </c>
      <c r="E154" s="96" t="s">
        <v>162</v>
      </c>
      <c r="F154" s="99" t="s">
        <v>163</v>
      </c>
      <c r="G154" s="96"/>
      <c r="H154" s="43"/>
    </row>
    <row r="155" ht="15.75" customHeight="1">
      <c r="A155" s="95">
        <v>44173.0</v>
      </c>
      <c r="B155" s="96" t="s">
        <v>126</v>
      </c>
      <c r="C155" s="43">
        <v>648.0</v>
      </c>
      <c r="D155" s="90">
        <v>1114.0</v>
      </c>
      <c r="E155" s="96" t="s">
        <v>127</v>
      </c>
      <c r="F155" s="99" t="s">
        <v>253</v>
      </c>
      <c r="G155" s="96"/>
      <c r="H155" s="43"/>
    </row>
    <row r="156" ht="15.75" customHeight="1">
      <c r="A156" s="95">
        <v>44174.0</v>
      </c>
      <c r="B156" s="96" t="s">
        <v>137</v>
      </c>
      <c r="C156" s="43">
        <v>22.27</v>
      </c>
      <c r="D156" s="90" t="s">
        <v>138</v>
      </c>
      <c r="E156" s="96" t="s">
        <v>139</v>
      </c>
      <c r="F156" s="99" t="s">
        <v>140</v>
      </c>
      <c r="G156" s="96"/>
      <c r="H156" s="43"/>
    </row>
    <row r="157" ht="15.75" customHeight="1">
      <c r="A157" s="95">
        <v>44174.0</v>
      </c>
      <c r="B157" s="96" t="s">
        <v>124</v>
      </c>
      <c r="C157" s="43">
        <v>210.0</v>
      </c>
      <c r="D157" s="90">
        <v>1115.0</v>
      </c>
      <c r="E157" s="104" t="s">
        <v>142</v>
      </c>
      <c r="F157" s="102" t="s">
        <v>254</v>
      </c>
      <c r="G157" s="96"/>
      <c r="H157" s="43"/>
    </row>
    <row r="158" ht="15.75" customHeight="1">
      <c r="A158" s="95">
        <v>44175.0</v>
      </c>
      <c r="B158" s="96" t="s">
        <v>172</v>
      </c>
      <c r="C158" s="43">
        <v>2916.12</v>
      </c>
      <c r="D158" s="90">
        <v>1109.0</v>
      </c>
      <c r="E158" s="96" t="s">
        <v>173</v>
      </c>
      <c r="F158" s="99" t="s">
        <v>219</v>
      </c>
      <c r="G158" s="96"/>
      <c r="H158" s="43"/>
    </row>
    <row r="159" ht="15.75" customHeight="1">
      <c r="A159" s="95">
        <v>44187.0</v>
      </c>
      <c r="B159" s="96" t="s">
        <v>213</v>
      </c>
      <c r="C159" s="43">
        <v>1307.13</v>
      </c>
      <c r="D159" s="90">
        <v>1116.0</v>
      </c>
      <c r="E159" s="96" t="s">
        <v>255</v>
      </c>
      <c r="F159" s="99" t="s">
        <v>256</v>
      </c>
      <c r="G159" s="96"/>
      <c r="H159" s="43"/>
    </row>
    <row r="160" ht="15.75" customHeight="1">
      <c r="A160" s="95"/>
      <c r="B160" s="96"/>
      <c r="C160" s="43"/>
      <c r="D160" s="90"/>
      <c r="E160" s="96"/>
      <c r="F160" s="99"/>
      <c r="G160" s="96"/>
      <c r="H160" s="43"/>
    </row>
    <row r="161" ht="15.75" customHeight="1">
      <c r="A161" s="95"/>
      <c r="C161" s="43"/>
      <c r="D161" s="90"/>
      <c r="E161" s="96"/>
    </row>
    <row r="162" ht="15.75" customHeight="1">
      <c r="A162" s="95"/>
      <c r="C162" s="43"/>
      <c r="D162" s="90"/>
      <c r="E162" s="96"/>
    </row>
    <row r="163" ht="15.75" customHeight="1">
      <c r="D163" s="90"/>
    </row>
    <row r="164" ht="15.75" customHeight="1">
      <c r="A164" s="110" t="s">
        <v>115</v>
      </c>
      <c r="C164" s="126">
        <f>SUM(C56:C162)</f>
        <v>78830.53</v>
      </c>
      <c r="D164" s="90"/>
      <c r="G164" s="104" t="s">
        <v>257</v>
      </c>
      <c r="H164" s="127">
        <f>SUM(H56:H85)</f>
        <v>78830.53</v>
      </c>
    </row>
    <row r="165" ht="15.75" customHeight="1">
      <c r="D165" s="90"/>
    </row>
    <row r="166" ht="15.75" customHeight="1">
      <c r="D166" s="90"/>
    </row>
    <row r="167" ht="15.75" customHeight="1">
      <c r="A167" s="128" t="s">
        <v>258</v>
      </c>
      <c r="B167" s="129"/>
      <c r="C167" s="43"/>
      <c r="D167" s="90"/>
    </row>
    <row r="168" ht="15.75" customHeight="1">
      <c r="A168" s="92" t="s">
        <v>116</v>
      </c>
      <c r="B168" s="121" t="s">
        <v>117</v>
      </c>
      <c r="C168" s="122" t="s">
        <v>76</v>
      </c>
      <c r="D168" s="90"/>
      <c r="E168" s="121" t="s">
        <v>119</v>
      </c>
      <c r="F168" s="121" t="s">
        <v>77</v>
      </c>
    </row>
    <row r="169" ht="15.75" customHeight="1">
      <c r="D169" s="90"/>
    </row>
    <row r="170" ht="15.75" customHeight="1">
      <c r="A170" s="130">
        <v>44196.0</v>
      </c>
      <c r="B170" s="102" t="s">
        <v>259</v>
      </c>
      <c r="C170" s="131">
        <v>10000.0</v>
      </c>
      <c r="D170" s="90"/>
      <c r="E170" s="102" t="s">
        <v>260</v>
      </c>
      <c r="F170" s="102" t="s">
        <v>261</v>
      </c>
    </row>
    <row r="171" ht="15.75" customHeight="1">
      <c r="A171" s="130"/>
      <c r="C171" s="132"/>
      <c r="D171" s="90"/>
    </row>
    <row r="172" ht="15.75" customHeight="1">
      <c r="A172" s="130"/>
      <c r="C172" s="132"/>
      <c r="D172" s="90"/>
    </row>
    <row r="173" ht="15.75" customHeight="1">
      <c r="D173" s="90"/>
    </row>
    <row r="174" ht="15.75" customHeight="1">
      <c r="A174" s="110" t="s">
        <v>115</v>
      </c>
      <c r="C174" s="126">
        <f>SUM(C170:C173)</f>
        <v>10000</v>
      </c>
      <c r="D174" s="90"/>
      <c r="G174" s="104"/>
      <c r="H174" s="133"/>
    </row>
    <row r="175" ht="15.75" customHeight="1">
      <c r="D175" s="90"/>
    </row>
    <row r="176" ht="15.75" customHeight="1">
      <c r="D176" s="90"/>
    </row>
    <row r="177" ht="15.75" customHeight="1">
      <c r="D177" s="90"/>
    </row>
    <row r="178" ht="15.75" customHeight="1">
      <c r="D178" s="90"/>
    </row>
    <row r="179" ht="15.75" customHeight="1">
      <c r="D179" s="90"/>
    </row>
    <row r="180" ht="15.75" customHeight="1">
      <c r="D180" s="90"/>
    </row>
    <row r="181" ht="15.75" customHeight="1">
      <c r="D181" s="90"/>
    </row>
    <row r="182" ht="15.75" customHeight="1">
      <c r="D182" s="90"/>
    </row>
    <row r="183" ht="15.75" customHeight="1">
      <c r="D183" s="90"/>
    </row>
    <row r="184" ht="15.75" customHeight="1">
      <c r="D184" s="90"/>
    </row>
    <row r="185" ht="15.75" customHeight="1">
      <c r="D185" s="90"/>
    </row>
    <row r="186" ht="15.75" customHeight="1">
      <c r="D186" s="90"/>
    </row>
    <row r="187" ht="15.75" customHeight="1">
      <c r="D187" s="90"/>
    </row>
    <row r="188" ht="15.75" customHeight="1">
      <c r="D188" s="90"/>
    </row>
    <row r="189" ht="15.75" customHeight="1">
      <c r="D189" s="90"/>
    </row>
    <row r="190" ht="15.75" customHeight="1">
      <c r="D190" s="90"/>
    </row>
    <row r="191" ht="15.75" customHeight="1">
      <c r="D191" s="90"/>
    </row>
    <row r="192" ht="15.75" customHeight="1">
      <c r="D192" s="90"/>
    </row>
    <row r="193" ht="15.75" customHeight="1">
      <c r="D193" s="90"/>
    </row>
    <row r="194" ht="15.75" customHeight="1">
      <c r="D194" s="90"/>
    </row>
    <row r="195" ht="15.75" customHeight="1">
      <c r="D195" s="90"/>
    </row>
    <row r="196" ht="15.75" customHeight="1">
      <c r="D196" s="90"/>
    </row>
    <row r="197" ht="15.75" customHeight="1">
      <c r="D197" s="90"/>
    </row>
    <row r="198" ht="15.75" customHeight="1">
      <c r="D198" s="90"/>
    </row>
    <row r="199" ht="15.75" customHeight="1">
      <c r="D199" s="90"/>
    </row>
    <row r="200" ht="15.75" customHeight="1">
      <c r="D200" s="90"/>
    </row>
    <row r="201" ht="15.75" customHeight="1">
      <c r="D201" s="90"/>
    </row>
    <row r="202" ht="15.75" customHeight="1">
      <c r="D202" s="90"/>
    </row>
    <row r="203" ht="15.75" customHeight="1">
      <c r="D203" s="90"/>
    </row>
    <row r="204" ht="15.75" customHeight="1">
      <c r="D204" s="90"/>
    </row>
    <row r="205" ht="15.75" customHeight="1">
      <c r="D205" s="90"/>
    </row>
    <row r="206" ht="15.75" customHeight="1">
      <c r="D206" s="90"/>
    </row>
    <row r="207" ht="15.75" customHeight="1">
      <c r="D207" s="90"/>
    </row>
    <row r="208" ht="15.75" customHeight="1">
      <c r="D208" s="90"/>
    </row>
    <row r="209" ht="15.75" customHeight="1">
      <c r="D209" s="90"/>
    </row>
    <row r="210" ht="15.75" customHeight="1">
      <c r="D210" s="90"/>
    </row>
    <row r="211" ht="15.75" customHeight="1">
      <c r="D211" s="90"/>
    </row>
    <row r="212" ht="15.75" customHeight="1">
      <c r="D212" s="90"/>
    </row>
    <row r="213" ht="15.75" customHeight="1">
      <c r="D213" s="90"/>
    </row>
    <row r="214" ht="15.75" customHeight="1">
      <c r="D214" s="90"/>
    </row>
    <row r="215" ht="15.75" customHeight="1">
      <c r="D215" s="90"/>
    </row>
    <row r="216" ht="15.75" customHeight="1">
      <c r="D216" s="90"/>
    </row>
    <row r="217" ht="15.75" customHeight="1">
      <c r="D217" s="90"/>
    </row>
    <row r="218" ht="15.75" customHeight="1">
      <c r="D218" s="90"/>
    </row>
    <row r="219" ht="15.75" customHeight="1">
      <c r="D219" s="90"/>
    </row>
    <row r="220" ht="15.75" customHeight="1">
      <c r="D220" s="90"/>
    </row>
    <row r="221" ht="15.75" customHeight="1">
      <c r="D221" s="90"/>
    </row>
    <row r="222" ht="15.75" customHeight="1">
      <c r="D222" s="90"/>
    </row>
    <row r="223" ht="15.75" customHeight="1">
      <c r="D223" s="90"/>
    </row>
    <row r="224" ht="15.75" customHeight="1">
      <c r="D224" s="90"/>
    </row>
    <row r="225" ht="15.75" customHeight="1">
      <c r="D225" s="90"/>
    </row>
    <row r="226" ht="15.75" customHeight="1">
      <c r="D226" s="90"/>
    </row>
    <row r="227" ht="15.75" customHeight="1">
      <c r="D227" s="90"/>
    </row>
    <row r="228" ht="15.75" customHeight="1">
      <c r="D228" s="90"/>
    </row>
    <row r="229" ht="15.75" customHeight="1">
      <c r="D229" s="90"/>
    </row>
    <row r="230" ht="15.75" customHeight="1">
      <c r="D230" s="90"/>
    </row>
    <row r="231" ht="15.75" customHeight="1">
      <c r="D231" s="90"/>
    </row>
    <row r="232" ht="15.75" customHeight="1">
      <c r="D232" s="90"/>
    </row>
    <row r="233" ht="15.75" customHeight="1">
      <c r="D233" s="90"/>
    </row>
    <row r="234" ht="15.75" customHeight="1">
      <c r="D234" s="90"/>
    </row>
    <row r="235" ht="15.75" customHeight="1">
      <c r="D235" s="90"/>
    </row>
    <row r="236" ht="15.75" customHeight="1">
      <c r="D236" s="90"/>
    </row>
    <row r="237" ht="15.75" customHeight="1">
      <c r="D237" s="90"/>
    </row>
    <row r="238" ht="15.75" customHeight="1">
      <c r="D238" s="90"/>
    </row>
    <row r="239" ht="15.75" customHeight="1">
      <c r="D239" s="90"/>
    </row>
    <row r="240" ht="15.75" customHeight="1">
      <c r="D240" s="90"/>
    </row>
    <row r="241" ht="15.75" customHeight="1">
      <c r="D241" s="90"/>
    </row>
    <row r="242" ht="15.75" customHeight="1">
      <c r="D242" s="90"/>
    </row>
    <row r="243" ht="15.75" customHeight="1">
      <c r="D243" s="90"/>
    </row>
    <row r="244" ht="15.75" customHeight="1">
      <c r="D244" s="90"/>
    </row>
    <row r="245" ht="15.75" customHeight="1">
      <c r="D245" s="90"/>
    </row>
    <row r="246" ht="15.75" customHeight="1">
      <c r="D246" s="90"/>
    </row>
    <row r="247" ht="15.75" customHeight="1">
      <c r="D247" s="90"/>
    </row>
    <row r="248" ht="15.75" customHeight="1">
      <c r="D248" s="90"/>
    </row>
    <row r="249" ht="15.75" customHeight="1">
      <c r="D249" s="90"/>
    </row>
    <row r="250" ht="15.75" customHeight="1">
      <c r="D250" s="90"/>
    </row>
    <row r="251" ht="15.75" customHeight="1">
      <c r="D251" s="90"/>
    </row>
    <row r="252" ht="15.75" customHeight="1">
      <c r="D252" s="90"/>
    </row>
    <row r="253" ht="15.75" customHeight="1">
      <c r="D253" s="90"/>
    </row>
    <row r="254" ht="15.75" customHeight="1">
      <c r="D254" s="90"/>
    </row>
    <row r="255" ht="15.75" customHeight="1">
      <c r="D255" s="90"/>
    </row>
    <row r="256" ht="15.75" customHeight="1">
      <c r="D256" s="90"/>
    </row>
    <row r="257" ht="15.75" customHeight="1">
      <c r="D257" s="90"/>
    </row>
    <row r="258" ht="15.75" customHeight="1">
      <c r="D258" s="90"/>
    </row>
    <row r="259" ht="15.75" customHeight="1">
      <c r="D259" s="90"/>
    </row>
    <row r="260" ht="15.75" customHeight="1">
      <c r="D260" s="90"/>
    </row>
    <row r="261" ht="15.75" customHeight="1">
      <c r="D261" s="90"/>
    </row>
    <row r="262" ht="15.75" customHeight="1">
      <c r="D262" s="90"/>
    </row>
    <row r="263" ht="15.75" customHeight="1">
      <c r="D263" s="90"/>
    </row>
    <row r="264" ht="15.75" customHeight="1">
      <c r="D264" s="90"/>
    </row>
    <row r="265" ht="15.75" customHeight="1">
      <c r="D265" s="90"/>
    </row>
    <row r="266" ht="15.75" customHeight="1">
      <c r="D266" s="90"/>
    </row>
    <row r="267" ht="15.75" customHeight="1">
      <c r="D267" s="90"/>
    </row>
    <row r="268" ht="15.75" customHeight="1">
      <c r="D268" s="90"/>
    </row>
    <row r="269" ht="15.75" customHeight="1">
      <c r="D269" s="90"/>
    </row>
    <row r="270" ht="15.75" customHeight="1">
      <c r="D270" s="90"/>
    </row>
    <row r="271" ht="15.75" customHeight="1">
      <c r="D271" s="90"/>
    </row>
    <row r="272" ht="15.75" customHeight="1">
      <c r="D272" s="90"/>
    </row>
    <row r="273" ht="15.75" customHeight="1">
      <c r="D273" s="90"/>
    </row>
    <row r="274" ht="15.75" customHeight="1">
      <c r="D274" s="90"/>
    </row>
    <row r="275" ht="15.75" customHeight="1">
      <c r="D275" s="90"/>
    </row>
    <row r="276" ht="15.75" customHeight="1">
      <c r="D276" s="90"/>
    </row>
    <row r="277" ht="15.75" customHeight="1">
      <c r="D277" s="90"/>
    </row>
    <row r="278" ht="15.75" customHeight="1">
      <c r="D278" s="90"/>
    </row>
    <row r="279" ht="15.75" customHeight="1">
      <c r="D279" s="90"/>
    </row>
    <row r="280" ht="15.75" customHeight="1">
      <c r="D280" s="90"/>
    </row>
    <row r="281" ht="15.75" customHeight="1">
      <c r="D281" s="90"/>
    </row>
    <row r="282" ht="15.75" customHeight="1">
      <c r="D282" s="90"/>
    </row>
    <row r="283" ht="15.75" customHeight="1">
      <c r="D283" s="90"/>
    </row>
    <row r="284" ht="15.75" customHeight="1">
      <c r="D284" s="90"/>
    </row>
    <row r="285" ht="15.75" customHeight="1">
      <c r="D285" s="90"/>
    </row>
    <row r="286" ht="15.75" customHeight="1">
      <c r="D286" s="90"/>
    </row>
    <row r="287" ht="15.75" customHeight="1">
      <c r="D287" s="90"/>
    </row>
    <row r="288" ht="15.75" customHeight="1">
      <c r="D288" s="90"/>
    </row>
    <row r="289" ht="15.75" customHeight="1">
      <c r="D289" s="90"/>
    </row>
    <row r="290" ht="15.75" customHeight="1">
      <c r="D290" s="90"/>
    </row>
    <row r="291" ht="15.75" customHeight="1">
      <c r="D291" s="90"/>
    </row>
    <row r="292" ht="15.75" customHeight="1">
      <c r="D292" s="90"/>
    </row>
    <row r="293" ht="15.75" customHeight="1">
      <c r="D293" s="90"/>
    </row>
    <row r="294" ht="15.75" customHeight="1">
      <c r="D294" s="90"/>
    </row>
    <row r="295" ht="15.75" customHeight="1">
      <c r="D295" s="90"/>
    </row>
    <row r="296" ht="15.75" customHeight="1">
      <c r="D296" s="90"/>
    </row>
    <row r="297" ht="15.75" customHeight="1">
      <c r="D297" s="90"/>
    </row>
    <row r="298" ht="15.75" customHeight="1">
      <c r="D298" s="90"/>
    </row>
    <row r="299" ht="15.75" customHeight="1">
      <c r="D299" s="90"/>
    </row>
    <row r="300" ht="15.75" customHeight="1">
      <c r="D300" s="90"/>
    </row>
    <row r="301" ht="15.75" customHeight="1">
      <c r="D301" s="90"/>
    </row>
    <row r="302" ht="15.75" customHeight="1">
      <c r="D302" s="90"/>
    </row>
    <row r="303" ht="15.75" customHeight="1">
      <c r="D303" s="90"/>
    </row>
    <row r="304" ht="15.75" customHeight="1">
      <c r="D304" s="90"/>
    </row>
    <row r="305" ht="15.75" customHeight="1">
      <c r="D305" s="90"/>
    </row>
    <row r="306" ht="15.75" customHeight="1">
      <c r="D306" s="90"/>
    </row>
    <row r="307" ht="15.75" customHeight="1">
      <c r="D307" s="90"/>
    </row>
    <row r="308" ht="15.75" customHeight="1">
      <c r="D308" s="90"/>
    </row>
    <row r="309" ht="15.75" customHeight="1">
      <c r="D309" s="90"/>
    </row>
    <row r="310" ht="15.75" customHeight="1">
      <c r="D310" s="90"/>
    </row>
    <row r="311" ht="15.75" customHeight="1">
      <c r="D311" s="90"/>
    </row>
    <row r="312" ht="15.75" customHeight="1">
      <c r="D312" s="90"/>
    </row>
    <row r="313" ht="15.75" customHeight="1">
      <c r="D313" s="90"/>
    </row>
    <row r="314" ht="15.75" customHeight="1">
      <c r="D314" s="90"/>
    </row>
    <row r="315" ht="15.75" customHeight="1">
      <c r="D315" s="90"/>
    </row>
    <row r="316" ht="15.75" customHeight="1">
      <c r="D316" s="90"/>
    </row>
    <row r="317" ht="15.75" customHeight="1">
      <c r="D317" s="90"/>
    </row>
    <row r="318" ht="15.75" customHeight="1">
      <c r="D318" s="90"/>
    </row>
    <row r="319" ht="15.75" customHeight="1">
      <c r="D319" s="90"/>
    </row>
    <row r="320" ht="15.75" customHeight="1">
      <c r="D320" s="90"/>
    </row>
    <row r="321" ht="15.75" customHeight="1">
      <c r="D321" s="90"/>
    </row>
    <row r="322" ht="15.75" customHeight="1">
      <c r="D322" s="90"/>
    </row>
    <row r="323" ht="15.75" customHeight="1">
      <c r="D323" s="90"/>
    </row>
    <row r="324" ht="15.75" customHeight="1">
      <c r="D324" s="90"/>
    </row>
    <row r="325" ht="15.75" customHeight="1">
      <c r="D325" s="90"/>
    </row>
    <row r="326" ht="15.75" customHeight="1">
      <c r="D326" s="90"/>
    </row>
    <row r="327" ht="15.75" customHeight="1">
      <c r="D327" s="90"/>
    </row>
    <row r="328" ht="15.75" customHeight="1">
      <c r="D328" s="90"/>
    </row>
    <row r="329" ht="15.75" customHeight="1">
      <c r="D329" s="90"/>
    </row>
    <row r="330" ht="15.75" customHeight="1">
      <c r="D330" s="90"/>
    </row>
    <row r="331" ht="15.75" customHeight="1">
      <c r="D331" s="90"/>
    </row>
    <row r="332" ht="15.75" customHeight="1">
      <c r="D332" s="90"/>
    </row>
    <row r="333" ht="15.75" customHeight="1">
      <c r="D333" s="90"/>
    </row>
    <row r="334" ht="15.75" customHeight="1">
      <c r="D334" s="90"/>
    </row>
    <row r="335" ht="15.75" customHeight="1">
      <c r="D335" s="90"/>
    </row>
    <row r="336" ht="15.75" customHeight="1">
      <c r="D336" s="90"/>
    </row>
    <row r="337" ht="15.75" customHeight="1">
      <c r="D337" s="90"/>
    </row>
    <row r="338" ht="15.75" customHeight="1">
      <c r="D338" s="90"/>
    </row>
    <row r="339" ht="15.75" customHeight="1">
      <c r="D339" s="90"/>
    </row>
    <row r="340" ht="15.75" customHeight="1">
      <c r="D340" s="90"/>
    </row>
    <row r="341" ht="15.75" customHeight="1">
      <c r="D341" s="90"/>
    </row>
    <row r="342" ht="15.75" customHeight="1">
      <c r="D342" s="90"/>
    </row>
    <row r="343" ht="15.75" customHeight="1">
      <c r="D343" s="90"/>
    </row>
    <row r="344" ht="15.75" customHeight="1">
      <c r="D344" s="90"/>
    </row>
    <row r="345" ht="15.75" customHeight="1">
      <c r="D345" s="90"/>
    </row>
    <row r="346" ht="15.75" customHeight="1">
      <c r="D346" s="90"/>
    </row>
    <row r="347" ht="15.75" customHeight="1">
      <c r="D347" s="90"/>
    </row>
    <row r="348" ht="15.75" customHeight="1">
      <c r="D348" s="90"/>
    </row>
    <row r="349" ht="15.75" customHeight="1">
      <c r="D349" s="90"/>
    </row>
    <row r="350" ht="15.75" customHeight="1">
      <c r="D350" s="90"/>
    </row>
    <row r="351" ht="15.75" customHeight="1">
      <c r="D351" s="90"/>
    </row>
    <row r="352" ht="15.75" customHeight="1">
      <c r="D352" s="90"/>
    </row>
    <row r="353" ht="15.75" customHeight="1">
      <c r="D353" s="90"/>
    </row>
    <row r="354" ht="15.75" customHeight="1">
      <c r="D354" s="90"/>
    </row>
    <row r="355" ht="15.75" customHeight="1">
      <c r="D355" s="90"/>
    </row>
    <row r="356" ht="15.75" customHeight="1">
      <c r="D356" s="90"/>
    </row>
    <row r="357" ht="15.75" customHeight="1">
      <c r="D357" s="90"/>
    </row>
    <row r="358" ht="15.75" customHeight="1">
      <c r="D358" s="90"/>
    </row>
    <row r="359" ht="15.75" customHeight="1">
      <c r="D359" s="90"/>
    </row>
    <row r="360" ht="15.75" customHeight="1">
      <c r="D360" s="90"/>
    </row>
    <row r="361" ht="15.75" customHeight="1">
      <c r="D361" s="90"/>
    </row>
    <row r="362" ht="15.75" customHeight="1">
      <c r="D362" s="90"/>
    </row>
    <row r="363" ht="15.75" customHeight="1">
      <c r="D363" s="90"/>
    </row>
    <row r="364" ht="15.75" customHeight="1">
      <c r="D364" s="90"/>
    </row>
    <row r="365" ht="15.75" customHeight="1">
      <c r="D365" s="90"/>
    </row>
    <row r="366" ht="15.75" customHeight="1">
      <c r="D366" s="90"/>
    </row>
    <row r="367" ht="15.75" customHeight="1">
      <c r="D367" s="90"/>
    </row>
    <row r="368" ht="15.75" customHeight="1">
      <c r="D368" s="90"/>
    </row>
    <row r="369" ht="15.75" customHeight="1">
      <c r="D369" s="90"/>
    </row>
    <row r="370" ht="15.75" customHeight="1">
      <c r="D370" s="90"/>
    </row>
    <row r="371" ht="15.75" customHeight="1">
      <c r="D371" s="90"/>
    </row>
    <row r="372" ht="15.75" customHeight="1">
      <c r="D372" s="90"/>
    </row>
    <row r="373" ht="15.75" customHeight="1">
      <c r="D373" s="90"/>
    </row>
    <row r="374" ht="15.75" customHeight="1">
      <c r="D374" s="90"/>
    </row>
    <row r="375" ht="15.75" customHeight="1">
      <c r="D375" s="90"/>
    </row>
    <row r="376" ht="15.75" customHeight="1">
      <c r="D376" s="90"/>
    </row>
    <row r="377" ht="15.75" customHeight="1">
      <c r="D377" s="90"/>
    </row>
    <row r="378" ht="15.75" customHeight="1">
      <c r="D378" s="90"/>
    </row>
    <row r="379" ht="15.75" customHeight="1">
      <c r="D379" s="90"/>
    </row>
    <row r="380" ht="15.75" customHeight="1">
      <c r="D380" s="90"/>
    </row>
    <row r="381" ht="15.75" customHeight="1">
      <c r="D381" s="90"/>
    </row>
    <row r="382" ht="15.75" customHeight="1">
      <c r="D382" s="90"/>
    </row>
    <row r="383" ht="15.75" customHeight="1">
      <c r="D383" s="90"/>
    </row>
    <row r="384" ht="15.75" customHeight="1">
      <c r="D384" s="90"/>
    </row>
    <row r="385" ht="15.75" customHeight="1">
      <c r="D385" s="90"/>
    </row>
    <row r="386" ht="15.75" customHeight="1">
      <c r="D386" s="90"/>
    </row>
    <row r="387" ht="15.75" customHeight="1">
      <c r="D387" s="90"/>
    </row>
    <row r="388" ht="15.75" customHeight="1">
      <c r="D388" s="90"/>
    </row>
    <row r="389" ht="15.75" customHeight="1">
      <c r="D389" s="90"/>
    </row>
    <row r="390" ht="15.75" customHeight="1">
      <c r="D390" s="90"/>
    </row>
    <row r="391" ht="15.75" customHeight="1">
      <c r="D391" s="90"/>
    </row>
    <row r="392" ht="15.75" customHeight="1">
      <c r="D392" s="90"/>
    </row>
    <row r="393" ht="15.75" customHeight="1">
      <c r="D393" s="90"/>
    </row>
    <row r="394" ht="15.75" customHeight="1">
      <c r="D394" s="90"/>
    </row>
    <row r="395" ht="15.75" customHeight="1">
      <c r="D395" s="90"/>
    </row>
    <row r="396" ht="15.75" customHeight="1">
      <c r="D396" s="90"/>
    </row>
    <row r="397" ht="15.75" customHeight="1">
      <c r="D397" s="90"/>
    </row>
    <row r="398" ht="15.75" customHeight="1">
      <c r="D398" s="90"/>
    </row>
    <row r="399" ht="15.75" customHeight="1">
      <c r="D399" s="90"/>
    </row>
    <row r="400" ht="15.75" customHeight="1">
      <c r="D400" s="90"/>
    </row>
    <row r="401" ht="15.75" customHeight="1">
      <c r="D401" s="90"/>
    </row>
    <row r="402" ht="15.75" customHeight="1">
      <c r="D402" s="90"/>
    </row>
    <row r="403" ht="15.75" customHeight="1">
      <c r="D403" s="90"/>
    </row>
    <row r="404" ht="15.75" customHeight="1">
      <c r="D404" s="90"/>
    </row>
    <row r="405" ht="15.75" customHeight="1">
      <c r="D405" s="90"/>
    </row>
    <row r="406" ht="15.75" customHeight="1">
      <c r="D406" s="90"/>
    </row>
    <row r="407" ht="15.75" customHeight="1">
      <c r="D407" s="90"/>
    </row>
    <row r="408" ht="15.75" customHeight="1">
      <c r="D408" s="90"/>
    </row>
    <row r="409" ht="15.75" customHeight="1">
      <c r="D409" s="90"/>
    </row>
    <row r="410" ht="15.75" customHeight="1">
      <c r="D410" s="90"/>
    </row>
    <row r="411" ht="15.75" customHeight="1">
      <c r="D411" s="90"/>
    </row>
    <row r="412" ht="15.75" customHeight="1">
      <c r="D412" s="90"/>
    </row>
    <row r="413" ht="15.75" customHeight="1">
      <c r="D413" s="90"/>
    </row>
    <row r="414" ht="15.75" customHeight="1">
      <c r="D414" s="90"/>
    </row>
    <row r="415" ht="15.75" customHeight="1">
      <c r="D415" s="90"/>
    </row>
    <row r="416" ht="15.75" customHeight="1">
      <c r="D416" s="90"/>
    </row>
    <row r="417" ht="15.75" customHeight="1">
      <c r="D417" s="90"/>
    </row>
    <row r="418" ht="15.75" customHeight="1">
      <c r="D418" s="90"/>
    </row>
    <row r="419" ht="15.75" customHeight="1">
      <c r="D419" s="90"/>
    </row>
    <row r="420" ht="15.75" customHeight="1">
      <c r="D420" s="90"/>
    </row>
    <row r="421" ht="15.75" customHeight="1">
      <c r="D421" s="90"/>
    </row>
    <row r="422" ht="15.75" customHeight="1">
      <c r="D422" s="90"/>
    </row>
    <row r="423" ht="15.75" customHeight="1">
      <c r="D423" s="90"/>
    </row>
    <row r="424" ht="15.75" customHeight="1">
      <c r="D424" s="90"/>
    </row>
    <row r="425" ht="15.75" customHeight="1">
      <c r="D425" s="90"/>
    </row>
    <row r="426" ht="15.75" customHeight="1">
      <c r="D426" s="90"/>
    </row>
    <row r="427" ht="15.75" customHeight="1">
      <c r="D427" s="90"/>
    </row>
    <row r="428" ht="15.75" customHeight="1">
      <c r="D428" s="90"/>
    </row>
    <row r="429" ht="15.75" customHeight="1">
      <c r="D429" s="90"/>
    </row>
    <row r="430" ht="15.75" customHeight="1">
      <c r="D430" s="90"/>
    </row>
    <row r="431" ht="15.75" customHeight="1">
      <c r="D431" s="90"/>
    </row>
    <row r="432" ht="15.75" customHeight="1">
      <c r="D432" s="90"/>
    </row>
    <row r="433" ht="15.75" customHeight="1">
      <c r="D433" s="90"/>
    </row>
    <row r="434" ht="15.75" customHeight="1">
      <c r="D434" s="90"/>
    </row>
    <row r="435" ht="15.75" customHeight="1">
      <c r="D435" s="90"/>
    </row>
    <row r="436" ht="15.75" customHeight="1">
      <c r="D436" s="90"/>
    </row>
    <row r="437" ht="15.75" customHeight="1">
      <c r="D437" s="90"/>
    </row>
    <row r="438" ht="15.75" customHeight="1">
      <c r="D438" s="90"/>
    </row>
    <row r="439" ht="15.75" customHeight="1">
      <c r="D439" s="90"/>
    </row>
    <row r="440" ht="15.75" customHeight="1">
      <c r="D440" s="90"/>
    </row>
    <row r="441" ht="15.75" customHeight="1">
      <c r="D441" s="90"/>
    </row>
    <row r="442" ht="15.75" customHeight="1">
      <c r="D442" s="90"/>
    </row>
    <row r="443" ht="15.75" customHeight="1">
      <c r="D443" s="90"/>
    </row>
    <row r="444" ht="15.75" customHeight="1">
      <c r="D444" s="90"/>
    </row>
    <row r="445" ht="15.75" customHeight="1">
      <c r="D445" s="90"/>
    </row>
    <row r="446" ht="15.75" customHeight="1">
      <c r="D446" s="90"/>
    </row>
    <row r="447" ht="15.75" customHeight="1">
      <c r="D447" s="90"/>
    </row>
    <row r="448" ht="15.75" customHeight="1">
      <c r="D448" s="90"/>
    </row>
    <row r="449" ht="15.75" customHeight="1">
      <c r="D449" s="90"/>
    </row>
    <row r="450" ht="15.75" customHeight="1">
      <c r="D450" s="90"/>
    </row>
    <row r="451" ht="15.75" customHeight="1">
      <c r="D451" s="90"/>
    </row>
    <row r="452" ht="15.75" customHeight="1">
      <c r="D452" s="90"/>
    </row>
    <row r="453" ht="15.75" customHeight="1">
      <c r="D453" s="90"/>
    </row>
    <row r="454" ht="15.75" customHeight="1">
      <c r="D454" s="90"/>
    </row>
    <row r="455" ht="15.75" customHeight="1">
      <c r="D455" s="90"/>
    </row>
    <row r="456" ht="15.75" customHeight="1">
      <c r="D456" s="90"/>
    </row>
    <row r="457" ht="15.75" customHeight="1">
      <c r="D457" s="90"/>
    </row>
    <row r="458" ht="15.75" customHeight="1">
      <c r="D458" s="90"/>
    </row>
    <row r="459" ht="15.75" customHeight="1">
      <c r="D459" s="90"/>
    </row>
    <row r="460" ht="15.75" customHeight="1">
      <c r="D460" s="90"/>
    </row>
    <row r="461" ht="15.75" customHeight="1">
      <c r="D461" s="90"/>
    </row>
    <row r="462" ht="15.75" customHeight="1">
      <c r="D462" s="90"/>
    </row>
    <row r="463" ht="15.75" customHeight="1">
      <c r="D463" s="90"/>
    </row>
    <row r="464" ht="15.75" customHeight="1">
      <c r="D464" s="90"/>
    </row>
    <row r="465" ht="15.75" customHeight="1">
      <c r="D465" s="90"/>
    </row>
    <row r="466" ht="15.75" customHeight="1">
      <c r="D466" s="90"/>
    </row>
    <row r="467" ht="15.75" customHeight="1">
      <c r="D467" s="90"/>
    </row>
    <row r="468" ht="15.75" customHeight="1">
      <c r="D468" s="90"/>
    </row>
    <row r="469" ht="15.75" customHeight="1">
      <c r="D469" s="90"/>
    </row>
    <row r="470" ht="15.75" customHeight="1">
      <c r="D470" s="90"/>
    </row>
    <row r="471" ht="15.75" customHeight="1">
      <c r="D471" s="90"/>
    </row>
    <row r="472" ht="15.75" customHeight="1">
      <c r="D472" s="90"/>
    </row>
    <row r="473" ht="15.75" customHeight="1">
      <c r="D473" s="90"/>
    </row>
    <row r="474" ht="15.75" customHeight="1">
      <c r="D474" s="90"/>
    </row>
    <row r="475" ht="15.75" customHeight="1">
      <c r="D475" s="90"/>
    </row>
    <row r="476" ht="15.75" customHeight="1">
      <c r="D476" s="90"/>
    </row>
    <row r="477" ht="15.75" customHeight="1">
      <c r="D477" s="90"/>
    </row>
    <row r="478" ht="15.75" customHeight="1">
      <c r="D478" s="90"/>
    </row>
    <row r="479" ht="15.75" customHeight="1">
      <c r="D479" s="90"/>
    </row>
    <row r="480" ht="15.75" customHeight="1">
      <c r="D480" s="90"/>
    </row>
    <row r="481" ht="15.75" customHeight="1">
      <c r="D481" s="90"/>
    </row>
    <row r="482" ht="15.75" customHeight="1">
      <c r="D482" s="90"/>
    </row>
    <row r="483" ht="15.75" customHeight="1">
      <c r="D483" s="90"/>
    </row>
    <row r="484" ht="15.75" customHeight="1">
      <c r="D484" s="90"/>
    </row>
    <row r="485" ht="15.75" customHeight="1">
      <c r="D485" s="90"/>
    </row>
    <row r="486" ht="15.75" customHeight="1">
      <c r="D486" s="90"/>
    </row>
    <row r="487" ht="15.75" customHeight="1">
      <c r="D487" s="90"/>
    </row>
    <row r="488" ht="15.75" customHeight="1">
      <c r="D488" s="90"/>
    </row>
    <row r="489" ht="15.75" customHeight="1">
      <c r="D489" s="90"/>
    </row>
    <row r="490" ht="15.75" customHeight="1">
      <c r="D490" s="90"/>
    </row>
    <row r="491" ht="15.75" customHeight="1">
      <c r="D491" s="90"/>
    </row>
    <row r="492" ht="15.75" customHeight="1">
      <c r="D492" s="90"/>
    </row>
    <row r="493" ht="15.75" customHeight="1">
      <c r="D493" s="90"/>
    </row>
    <row r="494" ht="15.75" customHeight="1">
      <c r="D494" s="90"/>
    </row>
    <row r="495" ht="15.75" customHeight="1">
      <c r="D495" s="90"/>
    </row>
    <row r="496" ht="15.75" customHeight="1">
      <c r="D496" s="90"/>
    </row>
    <row r="497" ht="15.75" customHeight="1">
      <c r="D497" s="90"/>
    </row>
    <row r="498" ht="15.75" customHeight="1">
      <c r="D498" s="90"/>
    </row>
    <row r="499" ht="15.75" customHeight="1">
      <c r="D499" s="90"/>
    </row>
    <row r="500" ht="15.75" customHeight="1">
      <c r="D500" s="90"/>
    </row>
    <row r="501" ht="15.75" customHeight="1">
      <c r="D501" s="90"/>
    </row>
    <row r="502" ht="15.75" customHeight="1">
      <c r="D502" s="90"/>
    </row>
    <row r="503" ht="15.75" customHeight="1">
      <c r="D503" s="90"/>
    </row>
    <row r="504" ht="15.75" customHeight="1">
      <c r="D504" s="90"/>
    </row>
    <row r="505" ht="15.75" customHeight="1">
      <c r="D505" s="90"/>
    </row>
    <row r="506" ht="15.75" customHeight="1">
      <c r="D506" s="90"/>
    </row>
    <row r="507" ht="15.75" customHeight="1">
      <c r="D507" s="90"/>
    </row>
    <row r="508" ht="15.75" customHeight="1">
      <c r="D508" s="90"/>
    </row>
    <row r="509" ht="15.75" customHeight="1">
      <c r="D509" s="90"/>
    </row>
    <row r="510" ht="15.75" customHeight="1">
      <c r="D510" s="90"/>
    </row>
    <row r="511" ht="15.75" customHeight="1">
      <c r="D511" s="90"/>
    </row>
    <row r="512" ht="15.75" customHeight="1">
      <c r="D512" s="90"/>
    </row>
    <row r="513" ht="15.75" customHeight="1">
      <c r="D513" s="90"/>
    </row>
    <row r="514" ht="15.75" customHeight="1">
      <c r="D514" s="90"/>
    </row>
    <row r="515" ht="15.75" customHeight="1">
      <c r="D515" s="90"/>
    </row>
    <row r="516" ht="15.75" customHeight="1">
      <c r="D516" s="90"/>
    </row>
    <row r="517" ht="15.75" customHeight="1">
      <c r="D517" s="90"/>
    </row>
    <row r="518" ht="15.75" customHeight="1">
      <c r="D518" s="90"/>
    </row>
    <row r="519" ht="15.75" customHeight="1">
      <c r="D519" s="90"/>
    </row>
    <row r="520" ht="15.75" customHeight="1">
      <c r="D520" s="90"/>
    </row>
    <row r="521" ht="15.75" customHeight="1">
      <c r="D521" s="90"/>
    </row>
    <row r="522" ht="15.75" customHeight="1">
      <c r="D522" s="90"/>
    </row>
    <row r="523" ht="15.75" customHeight="1">
      <c r="D523" s="90"/>
    </row>
    <row r="524" ht="15.75" customHeight="1">
      <c r="D524" s="90"/>
    </row>
    <row r="525" ht="15.75" customHeight="1">
      <c r="D525" s="90"/>
    </row>
    <row r="526" ht="15.75" customHeight="1">
      <c r="D526" s="90"/>
    </row>
    <row r="527" ht="15.75" customHeight="1">
      <c r="D527" s="90"/>
    </row>
    <row r="528" ht="15.75" customHeight="1">
      <c r="D528" s="90"/>
    </row>
    <row r="529" ht="15.75" customHeight="1">
      <c r="D529" s="90"/>
    </row>
    <row r="530" ht="15.75" customHeight="1">
      <c r="D530" s="90"/>
    </row>
    <row r="531" ht="15.75" customHeight="1">
      <c r="D531" s="90"/>
    </row>
    <row r="532" ht="15.75" customHeight="1">
      <c r="D532" s="90"/>
    </row>
    <row r="533" ht="15.75" customHeight="1">
      <c r="D533" s="90"/>
    </row>
    <row r="534" ht="15.75" customHeight="1">
      <c r="D534" s="90"/>
    </row>
    <row r="535" ht="15.75" customHeight="1">
      <c r="D535" s="90"/>
    </row>
    <row r="536" ht="15.75" customHeight="1">
      <c r="D536" s="90"/>
    </row>
    <row r="537" ht="15.75" customHeight="1">
      <c r="D537" s="90"/>
    </row>
    <row r="538" ht="15.75" customHeight="1">
      <c r="D538" s="90"/>
    </row>
    <row r="539" ht="15.75" customHeight="1">
      <c r="D539" s="90"/>
    </row>
    <row r="540" ht="15.75" customHeight="1">
      <c r="D540" s="90"/>
    </row>
    <row r="541" ht="15.75" customHeight="1">
      <c r="D541" s="90"/>
    </row>
    <row r="542" ht="15.75" customHeight="1">
      <c r="D542" s="90"/>
    </row>
    <row r="543" ht="15.75" customHeight="1">
      <c r="D543" s="90"/>
    </row>
    <row r="544" ht="15.75" customHeight="1">
      <c r="D544" s="90"/>
    </row>
    <row r="545" ht="15.75" customHeight="1">
      <c r="D545" s="90"/>
    </row>
    <row r="546" ht="15.75" customHeight="1">
      <c r="D546" s="90"/>
    </row>
    <row r="547" ht="15.75" customHeight="1">
      <c r="D547" s="90"/>
    </row>
    <row r="548" ht="15.75" customHeight="1">
      <c r="D548" s="90"/>
    </row>
    <row r="549" ht="15.75" customHeight="1">
      <c r="D549" s="90"/>
    </row>
    <row r="550" ht="15.75" customHeight="1">
      <c r="D550" s="90"/>
    </row>
    <row r="551" ht="15.75" customHeight="1">
      <c r="D551" s="90"/>
    </row>
    <row r="552" ht="15.75" customHeight="1">
      <c r="D552" s="90"/>
    </row>
    <row r="553" ht="15.75" customHeight="1">
      <c r="D553" s="90"/>
    </row>
    <row r="554" ht="15.75" customHeight="1">
      <c r="D554" s="90"/>
    </row>
    <row r="555" ht="15.75" customHeight="1">
      <c r="D555" s="90"/>
    </row>
    <row r="556" ht="15.75" customHeight="1">
      <c r="D556" s="90"/>
    </row>
    <row r="557" ht="15.75" customHeight="1">
      <c r="D557" s="90"/>
    </row>
    <row r="558" ht="15.75" customHeight="1">
      <c r="D558" s="90"/>
    </row>
    <row r="559" ht="15.75" customHeight="1">
      <c r="D559" s="90"/>
    </row>
    <row r="560" ht="15.75" customHeight="1">
      <c r="D560" s="90"/>
    </row>
    <row r="561" ht="15.75" customHeight="1">
      <c r="D561" s="90"/>
    </row>
    <row r="562" ht="15.75" customHeight="1">
      <c r="D562" s="90"/>
    </row>
    <row r="563" ht="15.75" customHeight="1">
      <c r="D563" s="90"/>
    </row>
    <row r="564" ht="15.75" customHeight="1">
      <c r="D564" s="90"/>
    </row>
    <row r="565" ht="15.75" customHeight="1">
      <c r="D565" s="90"/>
    </row>
    <row r="566" ht="15.75" customHeight="1">
      <c r="D566" s="90"/>
    </row>
    <row r="567" ht="15.75" customHeight="1">
      <c r="D567" s="90"/>
    </row>
    <row r="568" ht="15.75" customHeight="1">
      <c r="D568" s="90"/>
    </row>
    <row r="569" ht="15.75" customHeight="1">
      <c r="D569" s="90"/>
    </row>
    <row r="570" ht="15.75" customHeight="1">
      <c r="D570" s="90"/>
    </row>
    <row r="571" ht="15.75" customHeight="1">
      <c r="D571" s="90"/>
    </row>
    <row r="572" ht="15.75" customHeight="1">
      <c r="D572" s="90"/>
    </row>
    <row r="573" ht="15.75" customHeight="1">
      <c r="D573" s="90"/>
    </row>
    <row r="574" ht="15.75" customHeight="1">
      <c r="D574" s="90"/>
    </row>
    <row r="575" ht="15.75" customHeight="1">
      <c r="D575" s="90"/>
    </row>
    <row r="576" ht="15.75" customHeight="1">
      <c r="D576" s="90"/>
    </row>
    <row r="577" ht="15.75" customHeight="1">
      <c r="D577" s="90"/>
    </row>
    <row r="578" ht="15.75" customHeight="1">
      <c r="D578" s="90"/>
    </row>
    <row r="579" ht="15.75" customHeight="1">
      <c r="D579" s="90"/>
    </row>
    <row r="580" ht="15.75" customHeight="1">
      <c r="D580" s="90"/>
    </row>
    <row r="581" ht="15.75" customHeight="1">
      <c r="D581" s="90"/>
    </row>
    <row r="582" ht="15.75" customHeight="1">
      <c r="D582" s="90"/>
    </row>
    <row r="583" ht="15.75" customHeight="1">
      <c r="D583" s="90"/>
    </row>
    <row r="584" ht="15.75" customHeight="1">
      <c r="D584" s="90"/>
    </row>
    <row r="585" ht="15.75" customHeight="1">
      <c r="D585" s="90"/>
    </row>
    <row r="586" ht="15.75" customHeight="1">
      <c r="D586" s="90"/>
    </row>
    <row r="587" ht="15.75" customHeight="1">
      <c r="D587" s="90"/>
    </row>
    <row r="588" ht="15.75" customHeight="1">
      <c r="D588" s="90"/>
    </row>
    <row r="589" ht="15.75" customHeight="1">
      <c r="D589" s="90"/>
    </row>
    <row r="590" ht="15.75" customHeight="1">
      <c r="D590" s="90"/>
    </row>
    <row r="591" ht="15.75" customHeight="1">
      <c r="D591" s="90"/>
    </row>
    <row r="592" ht="15.75" customHeight="1">
      <c r="D592" s="90"/>
    </row>
    <row r="593" ht="15.75" customHeight="1">
      <c r="D593" s="90"/>
    </row>
    <row r="594" ht="15.75" customHeight="1">
      <c r="D594" s="90"/>
    </row>
    <row r="595" ht="15.75" customHeight="1">
      <c r="D595" s="90"/>
    </row>
    <row r="596" ht="15.75" customHeight="1">
      <c r="D596" s="90"/>
    </row>
    <row r="597" ht="15.75" customHeight="1">
      <c r="D597" s="90"/>
    </row>
    <row r="598" ht="15.75" customHeight="1">
      <c r="D598" s="90"/>
    </row>
    <row r="599" ht="15.75" customHeight="1">
      <c r="D599" s="90"/>
    </row>
    <row r="600" ht="15.75" customHeight="1">
      <c r="D600" s="90"/>
    </row>
    <row r="601" ht="15.75" customHeight="1">
      <c r="D601" s="90"/>
    </row>
    <row r="602" ht="15.75" customHeight="1">
      <c r="D602" s="90"/>
    </row>
    <row r="603" ht="15.75" customHeight="1">
      <c r="D603" s="90"/>
    </row>
    <row r="604" ht="15.75" customHeight="1">
      <c r="D604" s="90"/>
    </row>
    <row r="605" ht="15.75" customHeight="1">
      <c r="D605" s="90"/>
    </row>
    <row r="606" ht="15.75" customHeight="1">
      <c r="D606" s="90"/>
    </row>
    <row r="607" ht="15.75" customHeight="1">
      <c r="D607" s="90"/>
    </row>
    <row r="608" ht="15.75" customHeight="1">
      <c r="D608" s="90"/>
    </row>
    <row r="609" ht="15.75" customHeight="1">
      <c r="D609" s="90"/>
    </row>
    <row r="610" ht="15.75" customHeight="1">
      <c r="D610" s="90"/>
    </row>
    <row r="611" ht="15.75" customHeight="1">
      <c r="D611" s="90"/>
    </row>
    <row r="612" ht="15.75" customHeight="1">
      <c r="D612" s="90"/>
    </row>
    <row r="613" ht="15.75" customHeight="1">
      <c r="D613" s="90"/>
    </row>
    <row r="614" ht="15.75" customHeight="1">
      <c r="D614" s="90"/>
    </row>
    <row r="615" ht="15.75" customHeight="1">
      <c r="D615" s="90"/>
    </row>
    <row r="616" ht="15.75" customHeight="1">
      <c r="D616" s="90"/>
    </row>
    <row r="617" ht="15.75" customHeight="1">
      <c r="D617" s="90"/>
    </row>
    <row r="618" ht="15.75" customHeight="1">
      <c r="D618" s="90"/>
    </row>
    <row r="619" ht="15.75" customHeight="1">
      <c r="D619" s="90"/>
    </row>
    <row r="620" ht="15.75" customHeight="1">
      <c r="D620" s="90"/>
    </row>
    <row r="621" ht="15.75" customHeight="1">
      <c r="D621" s="90"/>
    </row>
    <row r="622" ht="15.75" customHeight="1">
      <c r="D622" s="90"/>
    </row>
    <row r="623" ht="15.75" customHeight="1">
      <c r="D623" s="90"/>
    </row>
    <row r="624" ht="15.75" customHeight="1">
      <c r="D624" s="90"/>
    </row>
    <row r="625" ht="15.75" customHeight="1">
      <c r="D625" s="90"/>
    </row>
    <row r="626" ht="15.75" customHeight="1">
      <c r="D626" s="90"/>
    </row>
    <row r="627" ht="15.75" customHeight="1">
      <c r="D627" s="90"/>
    </row>
    <row r="628" ht="15.75" customHeight="1">
      <c r="D628" s="90"/>
    </row>
    <row r="629" ht="15.75" customHeight="1">
      <c r="D629" s="90"/>
    </row>
    <row r="630" ht="15.75" customHeight="1">
      <c r="D630" s="90"/>
    </row>
    <row r="631" ht="15.75" customHeight="1">
      <c r="D631" s="90"/>
    </row>
    <row r="632" ht="15.75" customHeight="1">
      <c r="D632" s="90"/>
    </row>
    <row r="633" ht="15.75" customHeight="1">
      <c r="D633" s="90"/>
    </row>
    <row r="634" ht="15.75" customHeight="1">
      <c r="D634" s="90"/>
    </row>
    <row r="635" ht="15.75" customHeight="1">
      <c r="D635" s="90"/>
    </row>
    <row r="636" ht="15.75" customHeight="1">
      <c r="D636" s="90"/>
    </row>
    <row r="637" ht="15.75" customHeight="1">
      <c r="D637" s="90"/>
    </row>
    <row r="638" ht="15.75" customHeight="1">
      <c r="D638" s="90"/>
    </row>
    <row r="639" ht="15.75" customHeight="1">
      <c r="D639" s="90"/>
    </row>
    <row r="640" ht="15.75" customHeight="1">
      <c r="D640" s="90"/>
    </row>
    <row r="641" ht="15.75" customHeight="1">
      <c r="D641" s="90"/>
    </row>
    <row r="642" ht="15.75" customHeight="1">
      <c r="D642" s="90"/>
    </row>
    <row r="643" ht="15.75" customHeight="1">
      <c r="D643" s="90"/>
    </row>
    <row r="644" ht="15.75" customHeight="1">
      <c r="D644" s="90"/>
    </row>
    <row r="645" ht="15.75" customHeight="1">
      <c r="D645" s="90"/>
    </row>
    <row r="646" ht="15.75" customHeight="1">
      <c r="D646" s="90"/>
    </row>
    <row r="647" ht="15.75" customHeight="1">
      <c r="D647" s="90"/>
    </row>
    <row r="648" ht="15.75" customHeight="1">
      <c r="D648" s="90"/>
    </row>
    <row r="649" ht="15.75" customHeight="1">
      <c r="D649" s="90"/>
    </row>
    <row r="650" ht="15.75" customHeight="1">
      <c r="D650" s="90"/>
    </row>
    <row r="651" ht="15.75" customHeight="1">
      <c r="D651" s="90"/>
    </row>
    <row r="652" ht="15.75" customHeight="1">
      <c r="D652" s="90"/>
    </row>
    <row r="653" ht="15.75" customHeight="1">
      <c r="D653" s="90"/>
    </row>
    <row r="654" ht="15.75" customHeight="1">
      <c r="D654" s="90"/>
    </row>
    <row r="655" ht="15.75" customHeight="1">
      <c r="D655" s="90"/>
    </row>
    <row r="656" ht="15.75" customHeight="1">
      <c r="D656" s="90"/>
    </row>
    <row r="657" ht="15.75" customHeight="1">
      <c r="D657" s="90"/>
    </row>
    <row r="658" ht="15.75" customHeight="1">
      <c r="D658" s="90"/>
    </row>
    <row r="659" ht="15.75" customHeight="1">
      <c r="D659" s="90"/>
    </row>
    <row r="660" ht="15.75" customHeight="1">
      <c r="D660" s="90"/>
    </row>
    <row r="661" ht="15.75" customHeight="1">
      <c r="D661" s="90"/>
    </row>
    <row r="662" ht="15.75" customHeight="1">
      <c r="D662" s="90"/>
    </row>
    <row r="663" ht="15.75" customHeight="1">
      <c r="D663" s="90"/>
    </row>
    <row r="664" ht="15.75" customHeight="1">
      <c r="D664" s="90"/>
    </row>
    <row r="665" ht="15.75" customHeight="1">
      <c r="D665" s="90"/>
    </row>
    <row r="666" ht="15.75" customHeight="1">
      <c r="D666" s="90"/>
    </row>
    <row r="667" ht="15.75" customHeight="1">
      <c r="D667" s="90"/>
    </row>
    <row r="668" ht="15.75" customHeight="1">
      <c r="D668" s="90"/>
    </row>
    <row r="669" ht="15.75" customHeight="1">
      <c r="D669" s="90"/>
    </row>
    <row r="670" ht="15.75" customHeight="1">
      <c r="D670" s="90"/>
    </row>
    <row r="671" ht="15.75" customHeight="1">
      <c r="D671" s="90"/>
    </row>
    <row r="672" ht="15.75" customHeight="1">
      <c r="D672" s="90"/>
    </row>
    <row r="673" ht="15.75" customHeight="1">
      <c r="D673" s="90"/>
    </row>
    <row r="674" ht="15.75" customHeight="1">
      <c r="D674" s="90"/>
    </row>
    <row r="675" ht="15.75" customHeight="1">
      <c r="D675" s="90"/>
    </row>
    <row r="676" ht="15.75" customHeight="1">
      <c r="D676" s="90"/>
    </row>
    <row r="677" ht="15.75" customHeight="1">
      <c r="D677" s="90"/>
    </row>
    <row r="678" ht="15.75" customHeight="1">
      <c r="D678" s="90"/>
    </row>
    <row r="679" ht="15.75" customHeight="1">
      <c r="D679" s="90"/>
    </row>
    <row r="680" ht="15.75" customHeight="1">
      <c r="D680" s="90"/>
    </row>
    <row r="681" ht="15.75" customHeight="1">
      <c r="D681" s="90"/>
    </row>
    <row r="682" ht="15.75" customHeight="1">
      <c r="D682" s="90"/>
    </row>
    <row r="683" ht="15.75" customHeight="1">
      <c r="D683" s="90"/>
    </row>
    <row r="684" ht="15.75" customHeight="1">
      <c r="D684" s="90"/>
    </row>
    <row r="685" ht="15.75" customHeight="1">
      <c r="D685" s="90"/>
    </row>
    <row r="686" ht="15.75" customHeight="1">
      <c r="D686" s="90"/>
    </row>
    <row r="687" ht="15.75" customHeight="1">
      <c r="D687" s="90"/>
    </row>
    <row r="688" ht="15.75" customHeight="1">
      <c r="D688" s="90"/>
    </row>
    <row r="689" ht="15.75" customHeight="1">
      <c r="D689" s="90"/>
    </row>
    <row r="690" ht="15.75" customHeight="1">
      <c r="D690" s="90"/>
    </row>
    <row r="691" ht="15.75" customHeight="1">
      <c r="D691" s="90"/>
    </row>
    <row r="692" ht="15.75" customHeight="1">
      <c r="D692" s="90"/>
    </row>
    <row r="693" ht="15.75" customHeight="1">
      <c r="D693" s="90"/>
    </row>
    <row r="694" ht="15.75" customHeight="1">
      <c r="D694" s="90"/>
    </row>
    <row r="695" ht="15.75" customHeight="1">
      <c r="D695" s="90"/>
    </row>
    <row r="696" ht="15.75" customHeight="1">
      <c r="D696" s="90"/>
    </row>
    <row r="697" ht="15.75" customHeight="1">
      <c r="D697" s="90"/>
    </row>
    <row r="698" ht="15.75" customHeight="1">
      <c r="D698" s="90"/>
    </row>
    <row r="699" ht="15.75" customHeight="1">
      <c r="D699" s="90"/>
    </row>
    <row r="700" ht="15.75" customHeight="1">
      <c r="D700" s="90"/>
    </row>
    <row r="701" ht="15.75" customHeight="1">
      <c r="D701" s="90"/>
    </row>
    <row r="702" ht="15.75" customHeight="1">
      <c r="D702" s="90"/>
    </row>
    <row r="703" ht="15.75" customHeight="1">
      <c r="D703" s="90"/>
    </row>
    <row r="704" ht="15.75" customHeight="1">
      <c r="D704" s="90"/>
    </row>
    <row r="705" ht="15.75" customHeight="1">
      <c r="D705" s="90"/>
    </row>
    <row r="706" ht="15.75" customHeight="1">
      <c r="D706" s="90"/>
    </row>
    <row r="707" ht="15.75" customHeight="1">
      <c r="D707" s="90"/>
    </row>
    <row r="708" ht="15.75" customHeight="1">
      <c r="D708" s="90"/>
    </row>
    <row r="709" ht="15.75" customHeight="1">
      <c r="D709" s="90"/>
    </row>
    <row r="710" ht="15.75" customHeight="1">
      <c r="D710" s="90"/>
    </row>
    <row r="711" ht="15.75" customHeight="1">
      <c r="D711" s="90"/>
    </row>
    <row r="712" ht="15.75" customHeight="1">
      <c r="D712" s="90"/>
    </row>
    <row r="713" ht="15.75" customHeight="1">
      <c r="D713" s="90"/>
    </row>
    <row r="714" ht="15.75" customHeight="1">
      <c r="D714" s="90"/>
    </row>
    <row r="715" ht="15.75" customHeight="1">
      <c r="D715" s="90"/>
    </row>
    <row r="716" ht="15.75" customHeight="1">
      <c r="D716" s="90"/>
    </row>
    <row r="717" ht="15.75" customHeight="1">
      <c r="D717" s="90"/>
    </row>
    <row r="718" ht="15.75" customHeight="1">
      <c r="D718" s="90"/>
    </row>
    <row r="719" ht="15.75" customHeight="1">
      <c r="D719" s="90"/>
    </row>
    <row r="720" ht="15.75" customHeight="1">
      <c r="D720" s="90"/>
    </row>
    <row r="721" ht="15.75" customHeight="1">
      <c r="D721" s="90"/>
    </row>
    <row r="722" ht="15.75" customHeight="1">
      <c r="D722" s="90"/>
    </row>
    <row r="723" ht="15.75" customHeight="1">
      <c r="D723" s="90"/>
    </row>
    <row r="724" ht="15.75" customHeight="1">
      <c r="D724" s="90"/>
    </row>
    <row r="725" ht="15.75" customHeight="1">
      <c r="D725" s="90"/>
    </row>
    <row r="726" ht="15.75" customHeight="1">
      <c r="D726" s="90"/>
    </row>
    <row r="727" ht="15.75" customHeight="1">
      <c r="D727" s="90"/>
    </row>
    <row r="728" ht="15.75" customHeight="1">
      <c r="D728" s="90"/>
    </row>
    <row r="729" ht="15.75" customHeight="1">
      <c r="D729" s="90"/>
    </row>
    <row r="730" ht="15.75" customHeight="1">
      <c r="D730" s="90"/>
    </row>
    <row r="731" ht="15.75" customHeight="1">
      <c r="D731" s="90"/>
    </row>
    <row r="732" ht="15.75" customHeight="1">
      <c r="D732" s="90"/>
    </row>
    <row r="733" ht="15.75" customHeight="1">
      <c r="D733" s="90"/>
    </row>
    <row r="734" ht="15.75" customHeight="1">
      <c r="D734" s="90"/>
    </row>
    <row r="735" ht="15.75" customHeight="1">
      <c r="D735" s="90"/>
    </row>
    <row r="736" ht="15.75" customHeight="1">
      <c r="D736" s="90"/>
    </row>
    <row r="737" ht="15.75" customHeight="1">
      <c r="D737" s="90"/>
    </row>
    <row r="738" ht="15.75" customHeight="1">
      <c r="D738" s="90"/>
    </row>
    <row r="739" ht="15.75" customHeight="1">
      <c r="D739" s="90"/>
    </row>
    <row r="740" ht="15.75" customHeight="1">
      <c r="D740" s="90"/>
    </row>
    <row r="741" ht="15.75" customHeight="1">
      <c r="D741" s="90"/>
    </row>
    <row r="742" ht="15.75" customHeight="1">
      <c r="D742" s="90"/>
    </row>
    <row r="743" ht="15.75" customHeight="1">
      <c r="D743" s="90"/>
    </row>
    <row r="744" ht="15.75" customHeight="1">
      <c r="D744" s="90"/>
    </row>
    <row r="745" ht="15.75" customHeight="1">
      <c r="D745" s="90"/>
    </row>
    <row r="746" ht="15.75" customHeight="1">
      <c r="D746" s="90"/>
    </row>
    <row r="747" ht="15.75" customHeight="1">
      <c r="D747" s="90"/>
    </row>
    <row r="748" ht="15.75" customHeight="1">
      <c r="D748" s="90"/>
    </row>
    <row r="749" ht="15.75" customHeight="1">
      <c r="D749" s="90"/>
    </row>
    <row r="750" ht="15.75" customHeight="1">
      <c r="D750" s="90"/>
    </row>
    <row r="751" ht="15.75" customHeight="1">
      <c r="D751" s="90"/>
    </row>
    <row r="752" ht="15.75" customHeight="1">
      <c r="D752" s="90"/>
    </row>
    <row r="753" ht="15.75" customHeight="1">
      <c r="D753" s="90"/>
    </row>
    <row r="754" ht="15.75" customHeight="1">
      <c r="D754" s="90"/>
    </row>
    <row r="755" ht="15.75" customHeight="1">
      <c r="D755" s="90"/>
    </row>
    <row r="756" ht="15.75" customHeight="1">
      <c r="D756" s="90"/>
    </row>
    <row r="757" ht="15.75" customHeight="1">
      <c r="D757" s="90"/>
    </row>
    <row r="758" ht="15.75" customHeight="1">
      <c r="D758" s="90"/>
    </row>
    <row r="759" ht="15.75" customHeight="1">
      <c r="D759" s="90"/>
    </row>
    <row r="760" ht="15.75" customHeight="1">
      <c r="D760" s="90"/>
    </row>
    <row r="761" ht="15.75" customHeight="1">
      <c r="D761" s="90"/>
    </row>
    <row r="762" ht="15.75" customHeight="1">
      <c r="D762" s="90"/>
    </row>
    <row r="763" ht="15.75" customHeight="1">
      <c r="D763" s="90"/>
    </row>
    <row r="764" ht="15.75" customHeight="1">
      <c r="D764" s="90"/>
    </row>
    <row r="765" ht="15.75" customHeight="1">
      <c r="D765" s="90"/>
    </row>
    <row r="766" ht="15.75" customHeight="1">
      <c r="D766" s="90"/>
    </row>
    <row r="767" ht="15.75" customHeight="1">
      <c r="D767" s="90"/>
    </row>
    <row r="768" ht="15.75" customHeight="1">
      <c r="D768" s="90"/>
    </row>
    <row r="769" ht="15.75" customHeight="1">
      <c r="D769" s="90"/>
    </row>
    <row r="770" ht="15.75" customHeight="1">
      <c r="D770" s="90"/>
    </row>
    <row r="771" ht="15.75" customHeight="1">
      <c r="D771" s="90"/>
    </row>
    <row r="772" ht="15.75" customHeight="1">
      <c r="D772" s="90"/>
    </row>
    <row r="773" ht="15.75" customHeight="1">
      <c r="D773" s="90"/>
    </row>
    <row r="774" ht="15.75" customHeight="1">
      <c r="D774" s="90"/>
    </row>
    <row r="775" ht="15.75" customHeight="1">
      <c r="D775" s="90"/>
    </row>
    <row r="776" ht="15.75" customHeight="1">
      <c r="D776" s="90"/>
    </row>
    <row r="777" ht="15.75" customHeight="1">
      <c r="D777" s="90"/>
    </row>
    <row r="778" ht="15.75" customHeight="1">
      <c r="D778" s="90"/>
    </row>
    <row r="779" ht="15.75" customHeight="1">
      <c r="D779" s="90"/>
    </row>
    <row r="780" ht="15.75" customHeight="1">
      <c r="D780" s="90"/>
    </row>
    <row r="781" ht="15.75" customHeight="1">
      <c r="D781" s="90"/>
    </row>
    <row r="782" ht="15.75" customHeight="1">
      <c r="D782" s="90"/>
    </row>
    <row r="783" ht="15.75" customHeight="1">
      <c r="D783" s="90"/>
    </row>
    <row r="784" ht="15.75" customHeight="1">
      <c r="D784" s="90"/>
    </row>
    <row r="785" ht="15.75" customHeight="1">
      <c r="D785" s="90"/>
    </row>
    <row r="786" ht="15.75" customHeight="1">
      <c r="D786" s="90"/>
    </row>
    <row r="787" ht="15.75" customHeight="1">
      <c r="D787" s="90"/>
    </row>
    <row r="788" ht="15.75" customHeight="1">
      <c r="D788" s="90"/>
    </row>
    <row r="789" ht="15.75" customHeight="1">
      <c r="D789" s="90"/>
    </row>
    <row r="790" ht="15.75" customHeight="1">
      <c r="D790" s="90"/>
    </row>
    <row r="791" ht="15.75" customHeight="1">
      <c r="D791" s="90"/>
    </row>
    <row r="792" ht="15.75" customHeight="1">
      <c r="D792" s="90"/>
    </row>
    <row r="793" ht="15.75" customHeight="1">
      <c r="D793" s="90"/>
    </row>
    <row r="794" ht="15.75" customHeight="1">
      <c r="D794" s="90"/>
    </row>
    <row r="795" ht="15.75" customHeight="1">
      <c r="D795" s="90"/>
    </row>
    <row r="796" ht="15.75" customHeight="1">
      <c r="D796" s="90"/>
    </row>
    <row r="797" ht="15.75" customHeight="1">
      <c r="D797" s="90"/>
    </row>
    <row r="798" ht="15.75" customHeight="1">
      <c r="D798" s="90"/>
    </row>
    <row r="799" ht="15.75" customHeight="1">
      <c r="D799" s="90"/>
    </row>
    <row r="800" ht="15.75" customHeight="1">
      <c r="D800" s="90"/>
    </row>
    <row r="801" ht="15.75" customHeight="1">
      <c r="D801" s="90"/>
    </row>
    <row r="802" ht="15.75" customHeight="1">
      <c r="D802" s="90"/>
    </row>
    <row r="803" ht="15.75" customHeight="1">
      <c r="D803" s="90"/>
    </row>
    <row r="804" ht="15.75" customHeight="1">
      <c r="D804" s="90"/>
    </row>
    <row r="805" ht="15.75" customHeight="1">
      <c r="D805" s="90"/>
    </row>
    <row r="806" ht="15.75" customHeight="1">
      <c r="D806" s="90"/>
    </row>
    <row r="807" ht="15.75" customHeight="1">
      <c r="D807" s="90"/>
    </row>
    <row r="808" ht="15.75" customHeight="1">
      <c r="D808" s="90"/>
    </row>
    <row r="809" ht="15.75" customHeight="1">
      <c r="D809" s="90"/>
    </row>
    <row r="810" ht="15.75" customHeight="1">
      <c r="D810" s="90"/>
    </row>
    <row r="811" ht="15.75" customHeight="1">
      <c r="D811" s="90"/>
    </row>
    <row r="812" ht="15.75" customHeight="1">
      <c r="D812" s="90"/>
    </row>
    <row r="813" ht="15.75" customHeight="1">
      <c r="D813" s="90"/>
    </row>
    <row r="814" ht="15.75" customHeight="1">
      <c r="D814" s="90"/>
    </row>
    <row r="815" ht="15.75" customHeight="1">
      <c r="D815" s="90"/>
    </row>
    <row r="816" ht="15.75" customHeight="1">
      <c r="D816" s="90"/>
    </row>
    <row r="817" ht="15.75" customHeight="1">
      <c r="D817" s="90"/>
    </row>
    <row r="818" ht="15.75" customHeight="1">
      <c r="D818" s="90"/>
    </row>
    <row r="819" ht="15.75" customHeight="1">
      <c r="D819" s="90"/>
    </row>
    <row r="820" ht="15.75" customHeight="1">
      <c r="D820" s="90"/>
    </row>
    <row r="821" ht="15.75" customHeight="1">
      <c r="D821" s="90"/>
    </row>
    <row r="822" ht="15.75" customHeight="1">
      <c r="D822" s="90"/>
    </row>
    <row r="823" ht="15.75" customHeight="1">
      <c r="D823" s="90"/>
    </row>
    <row r="824" ht="15.75" customHeight="1">
      <c r="D824" s="90"/>
    </row>
    <row r="825" ht="15.75" customHeight="1">
      <c r="D825" s="90"/>
    </row>
    <row r="826" ht="15.75" customHeight="1">
      <c r="D826" s="90"/>
    </row>
    <row r="827" ht="15.75" customHeight="1">
      <c r="D827" s="90"/>
    </row>
    <row r="828" ht="15.75" customHeight="1">
      <c r="D828" s="90"/>
    </row>
    <row r="829" ht="15.75" customHeight="1">
      <c r="D829" s="90"/>
    </row>
    <row r="830" ht="15.75" customHeight="1">
      <c r="D830" s="90"/>
    </row>
    <row r="831" ht="15.75" customHeight="1">
      <c r="D831" s="90"/>
    </row>
    <row r="832" ht="15.75" customHeight="1">
      <c r="D832" s="90"/>
    </row>
    <row r="833" ht="15.75" customHeight="1">
      <c r="D833" s="90"/>
    </row>
    <row r="834" ht="15.75" customHeight="1">
      <c r="D834" s="90"/>
    </row>
    <row r="835" ht="15.75" customHeight="1">
      <c r="D835" s="90"/>
    </row>
    <row r="836" ht="15.75" customHeight="1">
      <c r="D836" s="90"/>
    </row>
    <row r="837" ht="15.75" customHeight="1">
      <c r="D837" s="90"/>
    </row>
    <row r="838" ht="15.75" customHeight="1">
      <c r="D838" s="90"/>
    </row>
    <row r="839" ht="15.75" customHeight="1">
      <c r="D839" s="90"/>
    </row>
    <row r="840" ht="15.75" customHeight="1">
      <c r="D840" s="90"/>
    </row>
    <row r="841" ht="15.75" customHeight="1">
      <c r="D841" s="90"/>
    </row>
    <row r="842" ht="15.75" customHeight="1">
      <c r="D842" s="90"/>
    </row>
    <row r="843" ht="15.75" customHeight="1">
      <c r="D843" s="90"/>
    </row>
    <row r="844" ht="15.75" customHeight="1">
      <c r="D844" s="90"/>
    </row>
    <row r="845" ht="15.75" customHeight="1">
      <c r="D845" s="90"/>
    </row>
    <row r="846" ht="15.75" customHeight="1">
      <c r="D846" s="90"/>
    </row>
    <row r="847" ht="15.75" customHeight="1">
      <c r="D847" s="90"/>
    </row>
    <row r="848" ht="15.75" customHeight="1">
      <c r="D848" s="90"/>
    </row>
    <row r="849" ht="15.75" customHeight="1">
      <c r="D849" s="90"/>
    </row>
    <row r="850" ht="15.75" customHeight="1">
      <c r="D850" s="90"/>
    </row>
    <row r="851" ht="15.75" customHeight="1">
      <c r="D851" s="90"/>
    </row>
    <row r="852" ht="15.75" customHeight="1">
      <c r="D852" s="90"/>
    </row>
    <row r="853" ht="15.75" customHeight="1">
      <c r="D853" s="90"/>
    </row>
    <row r="854" ht="15.75" customHeight="1">
      <c r="D854" s="90"/>
    </row>
    <row r="855" ht="15.75" customHeight="1">
      <c r="D855" s="90"/>
    </row>
    <row r="856" ht="15.75" customHeight="1">
      <c r="D856" s="90"/>
    </row>
    <row r="857" ht="15.75" customHeight="1">
      <c r="D857" s="90"/>
    </row>
    <row r="858" ht="15.75" customHeight="1">
      <c r="D858" s="90"/>
    </row>
    <row r="859" ht="15.75" customHeight="1">
      <c r="D859" s="90"/>
    </row>
    <row r="860" ht="15.75" customHeight="1">
      <c r="D860" s="90"/>
    </row>
    <row r="861" ht="15.75" customHeight="1">
      <c r="D861" s="90"/>
    </row>
    <row r="862" ht="15.75" customHeight="1">
      <c r="D862" s="90"/>
    </row>
    <row r="863" ht="15.75" customHeight="1">
      <c r="D863" s="90"/>
    </row>
    <row r="864" ht="15.75" customHeight="1">
      <c r="D864" s="90"/>
    </row>
    <row r="865" ht="15.75" customHeight="1">
      <c r="D865" s="90"/>
    </row>
    <row r="866" ht="15.75" customHeight="1">
      <c r="D866" s="90"/>
    </row>
    <row r="867" ht="15.75" customHeight="1">
      <c r="D867" s="90"/>
    </row>
    <row r="868" ht="15.75" customHeight="1">
      <c r="D868" s="90"/>
    </row>
    <row r="869" ht="15.75" customHeight="1">
      <c r="D869" s="90"/>
    </row>
    <row r="870" ht="15.75" customHeight="1">
      <c r="D870" s="90"/>
    </row>
    <row r="871" ht="15.75" customHeight="1">
      <c r="D871" s="90"/>
    </row>
    <row r="872" ht="15.75" customHeight="1">
      <c r="D872" s="90"/>
    </row>
    <row r="873" ht="15.75" customHeight="1">
      <c r="D873" s="90"/>
    </row>
    <row r="874" ht="15.75" customHeight="1">
      <c r="D874" s="90"/>
    </row>
    <row r="875" ht="15.75" customHeight="1">
      <c r="D875" s="90"/>
    </row>
    <row r="876" ht="15.75" customHeight="1">
      <c r="D876" s="90"/>
    </row>
    <row r="877" ht="15.75" customHeight="1">
      <c r="D877" s="90"/>
    </row>
    <row r="878" ht="15.75" customHeight="1">
      <c r="D878" s="90"/>
    </row>
    <row r="879" ht="15.75" customHeight="1">
      <c r="D879" s="90"/>
    </row>
    <row r="880" ht="15.75" customHeight="1">
      <c r="D880" s="90"/>
    </row>
    <row r="881" ht="15.75" customHeight="1">
      <c r="D881" s="90"/>
    </row>
    <row r="882" ht="15.75" customHeight="1">
      <c r="D882" s="90"/>
    </row>
    <row r="883" ht="15.75" customHeight="1">
      <c r="D883" s="90"/>
    </row>
    <row r="884" ht="15.75" customHeight="1">
      <c r="D884" s="90"/>
    </row>
    <row r="885" ht="15.75" customHeight="1">
      <c r="D885" s="90"/>
    </row>
    <row r="886" ht="15.75" customHeight="1">
      <c r="D886" s="90"/>
    </row>
    <row r="887" ht="15.75" customHeight="1">
      <c r="D887" s="90"/>
    </row>
    <row r="888" ht="15.75" customHeight="1">
      <c r="D888" s="90"/>
    </row>
    <row r="889" ht="15.75" customHeight="1">
      <c r="D889" s="90"/>
    </row>
    <row r="890" ht="15.75" customHeight="1">
      <c r="D890" s="90"/>
    </row>
    <row r="891" ht="15.75" customHeight="1">
      <c r="D891" s="90"/>
    </row>
    <row r="892" ht="15.75" customHeight="1">
      <c r="D892" s="90"/>
    </row>
    <row r="893" ht="15.75" customHeight="1">
      <c r="D893" s="90"/>
    </row>
    <row r="894" ht="15.75" customHeight="1">
      <c r="D894" s="90"/>
    </row>
    <row r="895" ht="15.75" customHeight="1">
      <c r="D895" s="90"/>
    </row>
    <row r="896" ht="15.75" customHeight="1">
      <c r="D896" s="90"/>
    </row>
    <row r="897" ht="15.75" customHeight="1">
      <c r="D897" s="90"/>
    </row>
    <row r="898" ht="15.75" customHeight="1">
      <c r="D898" s="90"/>
    </row>
    <row r="899" ht="15.75" customHeight="1">
      <c r="D899" s="90"/>
    </row>
    <row r="900" ht="15.75" customHeight="1">
      <c r="D900" s="90"/>
    </row>
    <row r="901" ht="15.75" customHeight="1">
      <c r="D901" s="90"/>
    </row>
    <row r="902" ht="15.75" customHeight="1">
      <c r="D902" s="90"/>
    </row>
    <row r="903" ht="15.75" customHeight="1">
      <c r="D903" s="90"/>
    </row>
    <row r="904" ht="15.75" customHeight="1">
      <c r="D904" s="90"/>
    </row>
    <row r="905" ht="15.75" customHeight="1">
      <c r="D905" s="90"/>
    </row>
    <row r="906" ht="15.75" customHeight="1">
      <c r="D906" s="90"/>
    </row>
    <row r="907" ht="15.75" customHeight="1">
      <c r="D907" s="90"/>
    </row>
    <row r="908" ht="15.75" customHeight="1">
      <c r="D908" s="90"/>
    </row>
    <row r="909" ht="15.75" customHeight="1">
      <c r="D909" s="90"/>
    </row>
    <row r="910" ht="15.75" customHeight="1">
      <c r="D910" s="90"/>
    </row>
    <row r="911" ht="15.75" customHeight="1">
      <c r="D911" s="90"/>
    </row>
    <row r="912" ht="15.75" customHeight="1">
      <c r="D912" s="90"/>
    </row>
    <row r="913" ht="15.75" customHeight="1">
      <c r="D913" s="90"/>
    </row>
    <row r="914" ht="15.75" customHeight="1">
      <c r="D914" s="90"/>
    </row>
    <row r="915" ht="15.75" customHeight="1">
      <c r="D915" s="90"/>
    </row>
    <row r="916" ht="15.75" customHeight="1">
      <c r="D916" s="90"/>
    </row>
    <row r="917" ht="15.75" customHeight="1">
      <c r="D917" s="90"/>
    </row>
    <row r="918" ht="15.75" customHeight="1">
      <c r="D918" s="90"/>
    </row>
    <row r="919" ht="15.75" customHeight="1">
      <c r="D919" s="90"/>
    </row>
    <row r="920" ht="15.75" customHeight="1">
      <c r="D920" s="90"/>
    </row>
    <row r="921" ht="15.75" customHeight="1">
      <c r="D921" s="90"/>
    </row>
    <row r="922" ht="15.75" customHeight="1">
      <c r="D922" s="90"/>
    </row>
    <row r="923" ht="15.75" customHeight="1">
      <c r="D923" s="90"/>
    </row>
    <row r="924" ht="15.75" customHeight="1">
      <c r="D924" s="90"/>
    </row>
    <row r="925" ht="15.75" customHeight="1">
      <c r="D925" s="90"/>
    </row>
    <row r="926" ht="15.75" customHeight="1">
      <c r="D926" s="90"/>
    </row>
    <row r="927" ht="15.75" customHeight="1">
      <c r="D927" s="90"/>
    </row>
    <row r="928" ht="15.75" customHeight="1">
      <c r="D928" s="90"/>
    </row>
    <row r="929" ht="15.75" customHeight="1">
      <c r="D929" s="90"/>
    </row>
    <row r="930" ht="15.75" customHeight="1">
      <c r="D930" s="90"/>
    </row>
    <row r="931" ht="15.75" customHeight="1">
      <c r="D931" s="90"/>
    </row>
    <row r="932" ht="15.75" customHeight="1">
      <c r="D932" s="90"/>
    </row>
    <row r="933" ht="15.75" customHeight="1">
      <c r="D933" s="90"/>
    </row>
    <row r="934" ht="15.75" customHeight="1">
      <c r="D934" s="90"/>
    </row>
    <row r="935" ht="15.75" customHeight="1">
      <c r="D935" s="90"/>
    </row>
    <row r="936" ht="15.75" customHeight="1">
      <c r="D936" s="90"/>
    </row>
    <row r="937" ht="15.75" customHeight="1">
      <c r="D937" s="90"/>
    </row>
    <row r="938" ht="15.75" customHeight="1">
      <c r="D938" s="90"/>
    </row>
    <row r="939" ht="15.75" customHeight="1">
      <c r="D939" s="90"/>
    </row>
    <row r="940" ht="15.75" customHeight="1">
      <c r="D940" s="90"/>
    </row>
    <row r="941" ht="15.75" customHeight="1">
      <c r="D941" s="90"/>
    </row>
    <row r="942" ht="15.75" customHeight="1">
      <c r="D942" s="90"/>
    </row>
    <row r="943" ht="15.75" customHeight="1">
      <c r="D943" s="90"/>
    </row>
    <row r="944" ht="15.75" customHeight="1">
      <c r="D944" s="90"/>
    </row>
    <row r="945" ht="15.75" customHeight="1">
      <c r="D945" s="90"/>
    </row>
    <row r="946" ht="15.75" customHeight="1">
      <c r="D946" s="90"/>
    </row>
    <row r="947" ht="15.75" customHeight="1">
      <c r="D947" s="90"/>
    </row>
    <row r="948" ht="15.75" customHeight="1">
      <c r="D948" s="90"/>
    </row>
    <row r="949" ht="15.75" customHeight="1">
      <c r="D949" s="90"/>
    </row>
    <row r="950" ht="15.75" customHeight="1">
      <c r="D950" s="90"/>
    </row>
    <row r="951" ht="15.75" customHeight="1">
      <c r="D951" s="90"/>
    </row>
    <row r="952" ht="15.75" customHeight="1">
      <c r="D952" s="90"/>
    </row>
    <row r="953" ht="15.75" customHeight="1">
      <c r="D953" s="90"/>
    </row>
    <row r="954" ht="15.75" customHeight="1">
      <c r="D954" s="90"/>
    </row>
    <row r="955" ht="15.75" customHeight="1">
      <c r="D955" s="90"/>
    </row>
    <row r="956" ht="15.75" customHeight="1">
      <c r="D956" s="90"/>
    </row>
    <row r="957" ht="15.75" customHeight="1">
      <c r="D957" s="90"/>
    </row>
    <row r="958" ht="15.75" customHeight="1">
      <c r="D958" s="90"/>
    </row>
    <row r="959" ht="15.75" customHeight="1">
      <c r="D959" s="90"/>
    </row>
    <row r="960" ht="15.75" customHeight="1">
      <c r="D960" s="90"/>
    </row>
    <row r="961" ht="15.75" customHeight="1">
      <c r="D961" s="90"/>
    </row>
    <row r="962" ht="15.75" customHeight="1">
      <c r="D962" s="90"/>
    </row>
    <row r="963" ht="15.75" customHeight="1">
      <c r="D963" s="90"/>
    </row>
    <row r="964" ht="15.75" customHeight="1">
      <c r="D964" s="90"/>
    </row>
    <row r="965" ht="15.75" customHeight="1">
      <c r="D965" s="90"/>
    </row>
    <row r="966" ht="15.75" customHeight="1">
      <c r="D966" s="90"/>
    </row>
    <row r="967" ht="15.75" customHeight="1">
      <c r="D967" s="90"/>
    </row>
    <row r="968" ht="15.75" customHeight="1">
      <c r="D968" s="90"/>
    </row>
    <row r="969" ht="15.75" customHeight="1">
      <c r="D969" s="90"/>
    </row>
    <row r="970" ht="15.75" customHeight="1">
      <c r="D970" s="90"/>
    </row>
    <row r="971" ht="15.75" customHeight="1">
      <c r="D971" s="90"/>
    </row>
    <row r="972" ht="15.75" customHeight="1">
      <c r="D972" s="90"/>
    </row>
    <row r="973" ht="15.75" customHeight="1">
      <c r="D973" s="90"/>
    </row>
    <row r="974" ht="15.75" customHeight="1">
      <c r="D974" s="90"/>
    </row>
    <row r="975" ht="15.75" customHeight="1">
      <c r="D975" s="90"/>
    </row>
    <row r="976" ht="15.75" customHeight="1">
      <c r="D976" s="90"/>
    </row>
    <row r="977" ht="15.75" customHeight="1">
      <c r="D977" s="90"/>
    </row>
    <row r="978" ht="15.75" customHeight="1">
      <c r="D978" s="90"/>
    </row>
    <row r="979" ht="15.75" customHeight="1">
      <c r="D979" s="90"/>
    </row>
    <row r="980" ht="15.75" customHeight="1">
      <c r="D980" s="90"/>
    </row>
    <row r="981" ht="15.75" customHeight="1">
      <c r="D981" s="90"/>
    </row>
    <row r="982" ht="15.75" customHeight="1">
      <c r="D982" s="90"/>
    </row>
    <row r="983" ht="15.75" customHeight="1">
      <c r="D983" s="90"/>
    </row>
    <row r="984" ht="15.75" customHeight="1">
      <c r="D984" s="90"/>
    </row>
    <row r="985" ht="15.75" customHeight="1">
      <c r="D985" s="90"/>
    </row>
    <row r="986" ht="15.75" customHeight="1">
      <c r="D986" s="90"/>
    </row>
    <row r="987" ht="15.75" customHeight="1">
      <c r="D987" s="90"/>
    </row>
    <row r="988" ht="15.75" customHeight="1">
      <c r="D988" s="90"/>
    </row>
    <row r="989" ht="15.75" customHeight="1">
      <c r="D989" s="90"/>
    </row>
    <row r="990" ht="15.75" customHeight="1">
      <c r="D990" s="90"/>
    </row>
    <row r="991" ht="15.75" customHeight="1">
      <c r="D991" s="90"/>
    </row>
    <row r="992" ht="15.75" customHeight="1">
      <c r="D992" s="90"/>
    </row>
    <row r="993" ht="15.75" customHeight="1">
      <c r="D993" s="90"/>
    </row>
    <row r="994" ht="15.75" customHeight="1">
      <c r="D994" s="90"/>
    </row>
    <row r="995" ht="15.75" customHeight="1">
      <c r="D995" s="90"/>
    </row>
    <row r="996" ht="15.75" customHeight="1">
      <c r="D996" s="90"/>
    </row>
    <row r="997" ht="15.75" customHeight="1">
      <c r="D997" s="90"/>
    </row>
    <row r="998" ht="15.75" customHeight="1">
      <c r="D998" s="90"/>
    </row>
    <row r="999" ht="15.75" customHeight="1">
      <c r="D999" s="90"/>
    </row>
    <row r="1000" ht="15.75" customHeight="1">
      <c r="D1000" s="90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44"/>
    <col customWidth="1" min="2" max="2" width="13.78"/>
    <col customWidth="1" min="3" max="3" width="1.0"/>
    <col customWidth="1" min="4" max="4" width="13.33"/>
    <col customWidth="1" min="5" max="5" width="12.78"/>
    <col customWidth="1" min="6" max="6" width="11.78"/>
    <col customWidth="1" min="7" max="7" width="1.33"/>
    <col customWidth="1" min="8" max="11" width="11.78"/>
    <col customWidth="1" min="12" max="26" width="8.78"/>
  </cols>
  <sheetData>
    <row r="1" ht="18.75" customHeight="1">
      <c r="A1" s="1" t="s">
        <v>0</v>
      </c>
      <c r="B1" s="2"/>
      <c r="C1" s="2"/>
      <c r="D1" s="3" t="s">
        <v>1</v>
      </c>
      <c r="L1" s="4"/>
      <c r="M1" s="5" t="s">
        <v>262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1.5" customHeight="1">
      <c r="A2" s="7" t="s">
        <v>3</v>
      </c>
      <c r="B2" s="8"/>
      <c r="C2" s="9"/>
      <c r="D2" s="134">
        <v>2019.0</v>
      </c>
      <c r="E2" s="11"/>
      <c r="F2" s="12"/>
      <c r="G2" s="13"/>
      <c r="H2" s="29">
        <v>2018.0</v>
      </c>
      <c r="I2" s="29">
        <v>2017.0</v>
      </c>
      <c r="J2" s="29">
        <v>2016.0</v>
      </c>
      <c r="K2" s="29">
        <v>2015.0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5" t="s">
        <v>4</v>
      </c>
      <c r="B3" s="16"/>
      <c r="C3" s="17"/>
      <c r="D3" s="18"/>
      <c r="E3" s="18"/>
      <c r="F3" s="19"/>
      <c r="G3" s="13"/>
      <c r="H3" s="18">
        <v>43095.28</v>
      </c>
      <c r="I3" s="21">
        <v>11976.16</v>
      </c>
      <c r="J3" s="22">
        <v>4478.41</v>
      </c>
      <c r="K3" s="135">
        <v>10550.86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5" t="s">
        <v>5</v>
      </c>
      <c r="B4" s="16"/>
      <c r="C4" s="17"/>
      <c r="D4" s="18"/>
      <c r="E4" s="18"/>
      <c r="F4" s="19"/>
      <c r="G4" s="13"/>
      <c r="H4" s="18">
        <v>41434.39</v>
      </c>
      <c r="I4" s="21">
        <v>41413.58</v>
      </c>
      <c r="J4" s="18">
        <v>32419.14</v>
      </c>
      <c r="K4" s="135">
        <v>9928.41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7.5" customHeight="1">
      <c r="A5" s="7" t="s">
        <v>6</v>
      </c>
      <c r="B5" s="23" t="s">
        <v>263</v>
      </c>
      <c r="C5" s="24"/>
      <c r="D5" s="25" t="s">
        <v>8</v>
      </c>
      <c r="E5" s="26" t="s">
        <v>9</v>
      </c>
      <c r="F5" s="26" t="s">
        <v>10</v>
      </c>
      <c r="G5" s="27"/>
      <c r="H5" s="30">
        <v>2018.0</v>
      </c>
      <c r="I5" s="30">
        <v>2017.0</v>
      </c>
      <c r="J5" s="30">
        <v>2016.0</v>
      </c>
      <c r="K5" s="30">
        <v>2015.0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6.5" customHeight="1">
      <c r="A6" s="32" t="s">
        <v>11</v>
      </c>
      <c r="B6" s="33"/>
      <c r="C6" s="34"/>
      <c r="D6" s="35"/>
      <c r="E6" s="36"/>
      <c r="F6" s="37"/>
      <c r="G6" s="38"/>
      <c r="H6" s="35"/>
      <c r="I6" s="35"/>
      <c r="J6" s="35"/>
      <c r="K6" s="3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5.75" customHeight="1">
      <c r="A7" s="6" t="s">
        <v>12</v>
      </c>
      <c r="B7" s="64">
        <v>38500.0</v>
      </c>
      <c r="C7" s="40"/>
      <c r="D7" s="20">
        <v>38000.0</v>
      </c>
      <c r="E7" s="43">
        <f>'Detail 2019'!H4</f>
        <v>31710</v>
      </c>
      <c r="F7" s="41">
        <f t="shared" ref="F7:F11" si="1">E7-D7</f>
        <v>-6290</v>
      </c>
      <c r="G7" s="42"/>
      <c r="H7" s="43">
        <v>38725.0</v>
      </c>
      <c r="I7" s="20">
        <v>38500.0</v>
      </c>
      <c r="J7" s="20">
        <v>38150.0</v>
      </c>
      <c r="K7" s="20">
        <v>37900.0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6" t="s">
        <v>13</v>
      </c>
      <c r="B8" s="58">
        <v>14500.0</v>
      </c>
      <c r="C8" s="40"/>
      <c r="D8" s="20">
        <v>15000.0</v>
      </c>
      <c r="E8" s="20">
        <f>'Detail 2019'!H5</f>
        <v>14948.73</v>
      </c>
      <c r="F8" s="41">
        <f t="shared" si="1"/>
        <v>-51.27</v>
      </c>
      <c r="G8" s="42"/>
      <c r="H8" s="20">
        <v>14695.11</v>
      </c>
      <c r="I8" s="20">
        <v>15035.0</v>
      </c>
      <c r="J8" s="20">
        <v>17333.0</v>
      </c>
      <c r="K8" s="20">
        <v>11250.1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6" t="s">
        <v>14</v>
      </c>
      <c r="B9" s="20">
        <v>1200.0</v>
      </c>
      <c r="C9" s="40"/>
      <c r="D9" s="20">
        <v>1200.0</v>
      </c>
      <c r="E9" s="20">
        <f>'Detail 2019'!H6</f>
        <v>1387.8</v>
      </c>
      <c r="F9" s="41">
        <f t="shared" si="1"/>
        <v>187.8</v>
      </c>
      <c r="G9" s="42"/>
      <c r="H9" s="20">
        <v>1666.71</v>
      </c>
      <c r="I9" s="20">
        <v>1096.67</v>
      </c>
      <c r="J9" s="20">
        <v>2253.38</v>
      </c>
      <c r="K9" s="20">
        <v>809.99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6" t="s">
        <v>15</v>
      </c>
      <c r="B10" s="20">
        <v>500.0</v>
      </c>
      <c r="C10" s="40"/>
      <c r="D10" s="20">
        <v>500.0</v>
      </c>
      <c r="E10" s="20">
        <f>'Detail 2019'!H7</f>
        <v>375</v>
      </c>
      <c r="F10" s="41">
        <f t="shared" si="1"/>
        <v>-125</v>
      </c>
      <c r="G10" s="42"/>
      <c r="H10" s="20">
        <v>675.0</v>
      </c>
      <c r="I10" s="20">
        <v>450.0</v>
      </c>
      <c r="J10" s="20">
        <v>525.0</v>
      </c>
      <c r="K10" s="20">
        <v>525.0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 t="s">
        <v>16</v>
      </c>
      <c r="B11" s="6">
        <v>260.0</v>
      </c>
      <c r="C11" s="40"/>
      <c r="D11" s="20">
        <v>200.0</v>
      </c>
      <c r="E11" s="20" t="str">
        <f>'Detail 2019'!H9</f>
        <v/>
      </c>
      <c r="F11" s="41">
        <f t="shared" si="1"/>
        <v>-200</v>
      </c>
      <c r="G11" s="42"/>
      <c r="H11" s="20" t="str">
        <f>'Detail 2018'!K9</f>
        <v/>
      </c>
      <c r="I11" s="20">
        <v>200.0</v>
      </c>
      <c r="J11" s="20">
        <v>200.0</v>
      </c>
      <c r="K11" s="20">
        <v>250.0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 t="s">
        <v>17</v>
      </c>
      <c r="B12" s="6"/>
      <c r="C12" s="40"/>
      <c r="D12" s="20"/>
      <c r="E12" s="20">
        <f>'Detail 2019'!H8</f>
        <v>1</v>
      </c>
      <c r="F12" s="41"/>
      <c r="G12" s="42"/>
      <c r="H12" s="20"/>
      <c r="I12" s="20"/>
      <c r="J12" s="20"/>
      <c r="K12" s="2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 t="s">
        <v>18</v>
      </c>
      <c r="B13" s="6"/>
      <c r="C13" s="40"/>
      <c r="D13" s="20"/>
      <c r="E13" s="20">
        <f>'Detail 2019'!H10</f>
        <v>6769.29</v>
      </c>
      <c r="F13" s="41">
        <f>E13-D13</f>
        <v>6769.29</v>
      </c>
      <c r="G13" s="42"/>
      <c r="H13" s="20"/>
      <c r="I13" s="20"/>
      <c r="J13" s="20"/>
      <c r="K13" s="2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8.0" customHeight="1">
      <c r="A14" s="44" t="s">
        <v>19</v>
      </c>
      <c r="B14" s="136">
        <f>SUM(B7:B13)</f>
        <v>54960</v>
      </c>
      <c r="C14" s="46"/>
      <c r="D14" s="47">
        <f t="shared" ref="D14:F14" si="2">SUM(D7:D13)</f>
        <v>54900</v>
      </c>
      <c r="E14" s="47">
        <f t="shared" si="2"/>
        <v>55191.82</v>
      </c>
      <c r="F14" s="48">
        <f t="shared" si="2"/>
        <v>290.82</v>
      </c>
      <c r="G14" s="49"/>
      <c r="H14" s="47">
        <f t="shared" ref="H14:K14" si="3">SUM(H7:H13)</f>
        <v>55761.82</v>
      </c>
      <c r="I14" s="47">
        <f t="shared" si="3"/>
        <v>55281.67</v>
      </c>
      <c r="J14" s="47">
        <f t="shared" si="3"/>
        <v>58461.38</v>
      </c>
      <c r="K14" s="47">
        <f t="shared" si="3"/>
        <v>50735.09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50" t="s">
        <v>20</v>
      </c>
      <c r="B15" s="51"/>
      <c r="C15" s="52"/>
      <c r="D15" s="53"/>
      <c r="E15" s="20"/>
      <c r="F15" s="54"/>
      <c r="G15" s="55"/>
      <c r="H15" s="20"/>
      <c r="I15" s="20"/>
      <c r="J15" s="20"/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56" t="s">
        <v>21</v>
      </c>
      <c r="B16" s="6"/>
      <c r="C16" s="40"/>
      <c r="D16" s="20"/>
      <c r="E16" s="20"/>
      <c r="F16" s="41"/>
      <c r="G16" s="42"/>
      <c r="H16" s="20"/>
      <c r="I16" s="20"/>
      <c r="J16" s="20"/>
      <c r="K16" s="2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 t="s">
        <v>22</v>
      </c>
      <c r="B17" s="6"/>
      <c r="C17" s="40"/>
      <c r="D17" s="20"/>
      <c r="E17" s="20">
        <f>'Detail 2019'!H54</f>
        <v>706.62</v>
      </c>
      <c r="F17" s="41"/>
      <c r="G17" s="42"/>
      <c r="H17" s="20"/>
      <c r="I17" s="20"/>
      <c r="J17" s="20"/>
      <c r="K17" s="2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 t="s">
        <v>23</v>
      </c>
      <c r="B18" s="6">
        <v>0.0</v>
      </c>
      <c r="C18" s="40"/>
      <c r="D18" s="20">
        <v>0.0</v>
      </c>
      <c r="E18" s="20"/>
      <c r="F18" s="41">
        <f t="shared" ref="F18:F30" si="4">E18-D18</f>
        <v>0</v>
      </c>
      <c r="G18" s="42"/>
      <c r="H18" s="20" t="str">
        <f>'Detail 2018'!K43</f>
        <v/>
      </c>
      <c r="I18" s="20">
        <v>286.8</v>
      </c>
      <c r="J18" s="20"/>
      <c r="K18" s="20">
        <v>7050.75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 t="s">
        <v>24</v>
      </c>
      <c r="B19" s="64">
        <v>170.0</v>
      </c>
      <c r="C19" s="40"/>
      <c r="D19" s="20">
        <v>170.0</v>
      </c>
      <c r="E19" s="20"/>
      <c r="F19" s="41">
        <f t="shared" si="4"/>
        <v>-170</v>
      </c>
      <c r="G19" s="42"/>
      <c r="H19" s="20">
        <f>23.76+142.2</f>
        <v>165.96</v>
      </c>
      <c r="I19" s="20">
        <v>102.88</v>
      </c>
      <c r="J19" s="20">
        <f>41.59+124.8</f>
        <v>166.39</v>
      </c>
      <c r="K19" s="20">
        <v>125.29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 t="s">
        <v>25</v>
      </c>
      <c r="B20" s="64">
        <v>2700.0</v>
      </c>
      <c r="C20" s="40"/>
      <c r="D20" s="20">
        <v>2600.0</v>
      </c>
      <c r="E20" s="20">
        <f>'Detail 2019'!H66</f>
        <v>2746</v>
      </c>
      <c r="F20" s="41">
        <f t="shared" si="4"/>
        <v>146</v>
      </c>
      <c r="G20" s="42"/>
      <c r="H20" s="20">
        <f>1753+937</f>
        <v>2690</v>
      </c>
      <c r="I20" s="20">
        <f t="shared" ref="I20:J20" si="5">1703+845</f>
        <v>2548</v>
      </c>
      <c r="J20" s="20">
        <f t="shared" si="5"/>
        <v>2548</v>
      </c>
      <c r="K20" s="20">
        <f>1662+812</f>
        <v>2474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 t="s">
        <v>26</v>
      </c>
      <c r="B21" s="6">
        <v>350.0</v>
      </c>
      <c r="C21" s="40"/>
      <c r="D21" s="20">
        <v>450.0</v>
      </c>
      <c r="E21" s="20">
        <f>'Detail 2019'!H68</f>
        <v>162.3</v>
      </c>
      <c r="F21" s="41">
        <f t="shared" si="4"/>
        <v>-287.7</v>
      </c>
      <c r="G21" s="42"/>
      <c r="H21" s="20">
        <f>39.2+54.76+46.58+78.12</f>
        <v>218.66</v>
      </c>
      <c r="I21" s="20">
        <f>288.98+86.09+48.36</f>
        <v>423.43</v>
      </c>
      <c r="J21" s="20">
        <f>288.74+112.8+83.08</f>
        <v>484.62</v>
      </c>
      <c r="K21" s="20">
        <f>500.61+256.96</f>
        <v>757.57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 t="s">
        <v>27</v>
      </c>
      <c r="B22" s="64">
        <v>100.0</v>
      </c>
      <c r="C22" s="40"/>
      <c r="D22" s="20">
        <v>100.0</v>
      </c>
      <c r="E22" s="20">
        <f>'Detail 2019'!H69</f>
        <v>39</v>
      </c>
      <c r="F22" s="41">
        <f t="shared" si="4"/>
        <v>-61</v>
      </c>
      <c r="G22" s="42"/>
      <c r="H22" s="20">
        <f>26+13</f>
        <v>39</v>
      </c>
      <c r="I22" s="20">
        <v>91.0</v>
      </c>
      <c r="J22" s="20">
        <v>66.0</v>
      </c>
      <c r="K22" s="20">
        <v>126.0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 t="s">
        <v>28</v>
      </c>
      <c r="B23" s="64">
        <v>35.0</v>
      </c>
      <c r="C23" s="40"/>
      <c r="D23" s="20">
        <v>35.0</v>
      </c>
      <c r="E23" s="20"/>
      <c r="F23" s="41">
        <f t="shared" si="4"/>
        <v>-35</v>
      </c>
      <c r="G23" s="42"/>
      <c r="H23" s="20">
        <v>0.0</v>
      </c>
      <c r="I23" s="20">
        <v>35.0</v>
      </c>
      <c r="J23" s="20">
        <v>35.0</v>
      </c>
      <c r="K23" s="20">
        <v>35.0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 t="s">
        <v>29</v>
      </c>
      <c r="B24" s="6">
        <v>20.0</v>
      </c>
      <c r="C24" s="40"/>
      <c r="D24" s="20">
        <v>10.0</v>
      </c>
      <c r="E24" s="20"/>
      <c r="F24" s="41">
        <f t="shared" si="4"/>
        <v>-10</v>
      </c>
      <c r="G24" s="42"/>
      <c r="H24" s="20">
        <v>20.0</v>
      </c>
      <c r="I24" s="20">
        <v>10.0</v>
      </c>
      <c r="J24" s="20">
        <v>10.0</v>
      </c>
      <c r="K24" s="20">
        <v>10.0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 t="s">
        <v>30</v>
      </c>
      <c r="B25" s="6"/>
      <c r="C25" s="40"/>
      <c r="D25" s="20"/>
      <c r="E25" s="20">
        <f>'Detail 2019'!H76</f>
        <v>544.34</v>
      </c>
      <c r="F25" s="41">
        <f t="shared" si="4"/>
        <v>544.34</v>
      </c>
      <c r="G25" s="42"/>
      <c r="H25" s="20"/>
      <c r="I25" s="20"/>
      <c r="J25" s="20"/>
      <c r="K25" s="2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 t="s">
        <v>31</v>
      </c>
      <c r="B26" s="58">
        <v>2160.0</v>
      </c>
      <c r="C26" s="40"/>
      <c r="D26" s="20">
        <v>2160.0</v>
      </c>
      <c r="E26" s="20">
        <f>'Detail 2019'!H78</f>
        <v>2160</v>
      </c>
      <c r="F26" s="41">
        <f t="shared" si="4"/>
        <v>0</v>
      </c>
      <c r="G26" s="42"/>
      <c r="H26" s="20">
        <v>2160.0</v>
      </c>
      <c r="I26" s="20">
        <v>2260.0</v>
      </c>
      <c r="J26" s="20">
        <v>2160.0</v>
      </c>
      <c r="K26" s="20">
        <v>2160.0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 t="s">
        <v>32</v>
      </c>
      <c r="B27" s="58">
        <v>35.0</v>
      </c>
      <c r="C27" s="40"/>
      <c r="D27" s="20">
        <v>34.0</v>
      </c>
      <c r="E27" s="20">
        <f>'Detail 2019'!H79</f>
        <v>39.06</v>
      </c>
      <c r="F27" s="41">
        <f t="shared" si="4"/>
        <v>5.06</v>
      </c>
      <c r="G27" s="42"/>
      <c r="H27" s="20">
        <f>34.74</f>
        <v>34.74</v>
      </c>
      <c r="I27" s="20">
        <v>33.46</v>
      </c>
      <c r="J27" s="20">
        <v>34.66</v>
      </c>
      <c r="K27" s="20">
        <v>34.05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 t="s">
        <v>264</v>
      </c>
      <c r="B28" s="58">
        <v>56.0</v>
      </c>
      <c r="C28" s="40"/>
      <c r="D28" s="20">
        <v>56.0</v>
      </c>
      <c r="E28" s="20">
        <f>'Detail 2019'!H70</f>
        <v>242.5</v>
      </c>
      <c r="F28" s="41">
        <f t="shared" si="4"/>
        <v>186.5</v>
      </c>
      <c r="G28" s="42"/>
      <c r="H28" s="20">
        <v>56.0</v>
      </c>
      <c r="I28" s="20">
        <v>56.0</v>
      </c>
      <c r="J28" s="20">
        <v>54.0</v>
      </c>
      <c r="K28" s="20">
        <v>50.0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 t="s">
        <v>34</v>
      </c>
      <c r="B29" s="58">
        <v>370.0</v>
      </c>
      <c r="C29" s="40"/>
      <c r="D29" s="20">
        <v>370.0</v>
      </c>
      <c r="E29" s="20">
        <f>'Detail 2019'!H81</f>
        <v>379.51</v>
      </c>
      <c r="F29" s="41">
        <f t="shared" si="4"/>
        <v>9.51</v>
      </c>
      <c r="G29" s="42"/>
      <c r="H29" s="20">
        <f>19.92+24.05+34.07+2.85+22.03+22.75+45.99+44.44+44.81+45.4+25.35+26.3</f>
        <v>357.96</v>
      </c>
      <c r="I29" s="20">
        <v>363.32</v>
      </c>
      <c r="J29" s="20">
        <v>391.89</v>
      </c>
      <c r="K29" s="20">
        <v>392.14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 t="s">
        <v>36</v>
      </c>
      <c r="B30" s="58"/>
      <c r="C30" s="40"/>
      <c r="D30" s="20">
        <v>0.0</v>
      </c>
      <c r="E30" s="20"/>
      <c r="F30" s="41">
        <f t="shared" si="4"/>
        <v>0</v>
      </c>
      <c r="G30" s="42"/>
      <c r="H30" s="20">
        <v>8.0</v>
      </c>
      <c r="I30" s="20"/>
      <c r="J30" s="20"/>
      <c r="K30" s="2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9" t="s">
        <v>37</v>
      </c>
      <c r="B31" s="60">
        <f>SUM(B17:B30)</f>
        <v>5996</v>
      </c>
      <c r="C31" s="61"/>
      <c r="D31" s="60">
        <f t="shared" ref="D31:F31" si="6">SUM(D17:D30)</f>
        <v>5985</v>
      </c>
      <c r="E31" s="60">
        <f t="shared" si="6"/>
        <v>7019.33</v>
      </c>
      <c r="F31" s="62">
        <f t="shared" si="6"/>
        <v>327.71</v>
      </c>
      <c r="G31" s="63"/>
      <c r="H31" s="60">
        <f t="shared" ref="H31:K31" si="7">SUM(H18:H30)</f>
        <v>5750.32</v>
      </c>
      <c r="I31" s="60">
        <f t="shared" si="7"/>
        <v>6209.89</v>
      </c>
      <c r="J31" s="60">
        <f t="shared" si="7"/>
        <v>5950.56</v>
      </c>
      <c r="K31" s="60">
        <f t="shared" si="7"/>
        <v>13214.8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5.75" customHeight="1">
      <c r="A32" s="56" t="s">
        <v>38</v>
      </c>
      <c r="B32" s="64"/>
      <c r="C32" s="40"/>
      <c r="D32" s="20"/>
      <c r="E32" s="20"/>
      <c r="F32" s="41"/>
      <c r="G32" s="42"/>
      <c r="H32" s="20"/>
      <c r="I32" s="20"/>
      <c r="J32" s="20"/>
      <c r="K32" s="2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 t="s">
        <v>39</v>
      </c>
      <c r="B33" s="64">
        <v>350.0</v>
      </c>
      <c r="C33" s="40"/>
      <c r="D33" s="20">
        <v>350.0</v>
      </c>
      <c r="E33" s="20"/>
      <c r="F33" s="41">
        <f t="shared" ref="F33:F34" si="8">E33-D33</f>
        <v>-350</v>
      </c>
      <c r="G33" s="42"/>
      <c r="H33" s="20">
        <v>350.0</v>
      </c>
      <c r="I33" s="20">
        <v>350.0</v>
      </c>
      <c r="J33" s="20">
        <v>350.0</v>
      </c>
      <c r="K33" s="20">
        <v>350.0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 t="s">
        <v>40</v>
      </c>
      <c r="B34" s="64">
        <v>2000.0</v>
      </c>
      <c r="C34" s="40"/>
      <c r="D34" s="20">
        <v>1500.0</v>
      </c>
      <c r="E34" s="20"/>
      <c r="F34" s="41">
        <f t="shared" si="8"/>
        <v>-1500</v>
      </c>
      <c r="G34" s="42"/>
      <c r="H34" s="20">
        <f>171.27+527.87</f>
        <v>699.14</v>
      </c>
      <c r="I34" s="20">
        <v>1988.05</v>
      </c>
      <c r="J34" s="20"/>
      <c r="K34" s="20">
        <f>1183.82+287</f>
        <v>1470.82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9" t="s">
        <v>41</v>
      </c>
      <c r="B35" s="60">
        <f>SUM(B33:B34)</f>
        <v>2350</v>
      </c>
      <c r="C35" s="61"/>
      <c r="D35" s="60">
        <f t="shared" ref="D35:F35" si="9">SUM(D33:D34)</f>
        <v>1850</v>
      </c>
      <c r="E35" s="60">
        <f t="shared" si="9"/>
        <v>0</v>
      </c>
      <c r="F35" s="62">
        <f t="shared" si="9"/>
        <v>-1850</v>
      </c>
      <c r="G35" s="63"/>
      <c r="H35" s="60">
        <f t="shared" ref="H35:K35" si="10">SUM(H33:H34)</f>
        <v>1049.14</v>
      </c>
      <c r="I35" s="60">
        <f t="shared" si="10"/>
        <v>2338.05</v>
      </c>
      <c r="J35" s="60">
        <f t="shared" si="10"/>
        <v>350</v>
      </c>
      <c r="K35" s="60">
        <f t="shared" si="10"/>
        <v>1820.82</v>
      </c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5.75" customHeight="1">
      <c r="A36" s="56" t="s">
        <v>42</v>
      </c>
      <c r="B36" s="64"/>
      <c r="C36" s="40"/>
      <c r="D36" s="20"/>
      <c r="E36" s="20"/>
      <c r="F36" s="41"/>
      <c r="G36" s="42"/>
      <c r="H36" s="20"/>
      <c r="I36" s="20"/>
      <c r="J36" s="20"/>
      <c r="K36" s="2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 t="s">
        <v>43</v>
      </c>
      <c r="B37" s="64">
        <v>0.0</v>
      </c>
      <c r="C37" s="40"/>
      <c r="D37" s="20">
        <v>1500.0</v>
      </c>
      <c r="E37" s="20"/>
      <c r="F37" s="41">
        <f t="shared" ref="F37:F46" si="11">E37-D37</f>
        <v>-1500</v>
      </c>
      <c r="G37" s="42"/>
      <c r="H37" s="20">
        <v>1458.5</v>
      </c>
      <c r="I37" s="20"/>
      <c r="J37" s="20"/>
      <c r="K37" s="2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 t="s">
        <v>44</v>
      </c>
      <c r="B38" s="137">
        <v>5000.0</v>
      </c>
      <c r="C38" s="40"/>
      <c r="D38" s="20">
        <v>4000.0</v>
      </c>
      <c r="E38" s="20">
        <f>'Detail 2019'!H59</f>
        <v>9455.73</v>
      </c>
      <c r="F38" s="41">
        <f t="shared" si="11"/>
        <v>5455.73</v>
      </c>
      <c r="G38" s="42"/>
      <c r="H38" s="20" t="str">
        <f>'Detail 2018'!K46</f>
        <v/>
      </c>
      <c r="I38" s="20">
        <v>4343.3</v>
      </c>
      <c r="J38" s="20"/>
      <c r="K38" s="20">
        <v>150.0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 t="s">
        <v>45</v>
      </c>
      <c r="B39" s="64">
        <v>2000.0</v>
      </c>
      <c r="C39" s="40"/>
      <c r="D39" s="20">
        <v>500.0</v>
      </c>
      <c r="E39" s="20">
        <f>'Detail 2019'!H60</f>
        <v>9568.68</v>
      </c>
      <c r="F39" s="41">
        <f t="shared" si="11"/>
        <v>9068.68</v>
      </c>
      <c r="G39" s="42"/>
      <c r="H39" s="20">
        <f>565+280.68</f>
        <v>845.68</v>
      </c>
      <c r="I39" s="20">
        <v>475.36</v>
      </c>
      <c r="J39" s="20">
        <v>473.4</v>
      </c>
      <c r="K39" s="20">
        <f>3753.85+2476.4</f>
        <v>6230.25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 t="s">
        <v>46</v>
      </c>
      <c r="B40" s="64">
        <v>0.0</v>
      </c>
      <c r="C40" s="40"/>
      <c r="D40" s="20"/>
      <c r="E40" s="20">
        <f>'Detail 2019'!H62</f>
        <v>21644.39</v>
      </c>
      <c r="F40" s="41">
        <f t="shared" si="11"/>
        <v>21644.39</v>
      </c>
      <c r="G40" s="42"/>
      <c r="H40" s="20"/>
      <c r="I40" s="20"/>
      <c r="J40" s="20"/>
      <c r="K40" s="20">
        <v>2315.25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 t="s">
        <v>47</v>
      </c>
      <c r="B41" s="64">
        <v>5000.0</v>
      </c>
      <c r="C41" s="40"/>
      <c r="D41" s="20"/>
      <c r="E41" s="20">
        <f>'Detail 2019'!H61</f>
        <v>8684.53</v>
      </c>
      <c r="F41" s="41">
        <f t="shared" si="11"/>
        <v>8684.53</v>
      </c>
      <c r="G41" s="42"/>
      <c r="H41" s="20"/>
      <c r="I41" s="20">
        <v>986.21</v>
      </c>
      <c r="J41" s="20"/>
      <c r="K41" s="20">
        <v>785.24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 t="s">
        <v>48</v>
      </c>
      <c r="B42" s="64">
        <v>700.0</v>
      </c>
      <c r="C42" s="40"/>
      <c r="D42" s="20"/>
      <c r="E42" s="20">
        <f>'Detail 2019'!H64</f>
        <v>1494.41</v>
      </c>
      <c r="F42" s="41">
        <f t="shared" si="11"/>
        <v>1494.41</v>
      </c>
      <c r="G42" s="42"/>
      <c r="H42" s="20" t="str">
        <f>'Detail 2018'!K48</f>
        <v/>
      </c>
      <c r="I42" s="20">
        <v>725.4</v>
      </c>
      <c r="J42" s="20">
        <v>709.15</v>
      </c>
      <c r="K42" s="20">
        <v>1696.56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 t="s">
        <v>49</v>
      </c>
      <c r="B43" s="64"/>
      <c r="C43" s="40"/>
      <c r="D43" s="20"/>
      <c r="E43" s="20">
        <f>'Detail 2019'!H65</f>
        <v>4625</v>
      </c>
      <c r="F43" s="41">
        <f t="shared" si="11"/>
        <v>4625</v>
      </c>
      <c r="G43" s="42"/>
      <c r="H43" s="20"/>
      <c r="I43" s="20"/>
      <c r="J43" s="20"/>
      <c r="K43" s="2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 t="s">
        <v>50</v>
      </c>
      <c r="B44" s="64">
        <v>30000.0</v>
      </c>
      <c r="C44" s="40"/>
      <c r="D44" s="20">
        <v>25000.0</v>
      </c>
      <c r="E44" s="20">
        <f>'Detail 2019'!H71</f>
        <v>4681.1</v>
      </c>
      <c r="F44" s="41">
        <f t="shared" si="11"/>
        <v>-20318.9</v>
      </c>
      <c r="G44" s="42"/>
      <c r="H44" s="20">
        <f>10592.5+10091.56</f>
        <v>20684.06</v>
      </c>
      <c r="I44" s="20">
        <v>10235.0</v>
      </c>
      <c r="J44" s="20">
        <f>-3035.99+26001.69</f>
        <v>22965.7</v>
      </c>
      <c r="K44" s="20">
        <f>-846+18230.6</f>
        <v>17384.6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 t="s">
        <v>51</v>
      </c>
      <c r="B45" s="64"/>
      <c r="C45" s="40"/>
      <c r="D45" s="20"/>
      <c r="E45" s="20">
        <f>'Detail 2019'!H72</f>
        <v>4993.69</v>
      </c>
      <c r="F45" s="41">
        <f t="shared" si="11"/>
        <v>4993.69</v>
      </c>
      <c r="G45" s="42"/>
      <c r="H45" s="20"/>
      <c r="I45" s="20"/>
      <c r="J45" s="20"/>
      <c r="K45" s="2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 t="s">
        <v>52</v>
      </c>
      <c r="B46" s="58">
        <v>5500.0</v>
      </c>
      <c r="C46" s="40"/>
      <c r="D46" s="20">
        <v>7000.0</v>
      </c>
      <c r="E46" s="20">
        <f>'Detail 2019'!H77</f>
        <v>4090.13</v>
      </c>
      <c r="F46" s="41">
        <f t="shared" si="11"/>
        <v>-2909.87</v>
      </c>
      <c r="G46" s="42"/>
      <c r="H46" s="20">
        <f>950+425+400</f>
        <v>1775</v>
      </c>
      <c r="I46" s="20">
        <v>9008.13</v>
      </c>
      <c r="J46" s="20">
        <v>5525.0</v>
      </c>
      <c r="K46" s="20">
        <v>7760.0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9" t="s">
        <v>53</v>
      </c>
      <c r="B47" s="60">
        <f>SUM(B37:B46)</f>
        <v>48200</v>
      </c>
      <c r="C47" s="61"/>
      <c r="D47" s="60">
        <f t="shared" ref="D47:F47" si="12">SUM(D37:D46)</f>
        <v>38000</v>
      </c>
      <c r="E47" s="60">
        <f t="shared" si="12"/>
        <v>69237.66</v>
      </c>
      <c r="F47" s="62">
        <f t="shared" si="12"/>
        <v>31237.66</v>
      </c>
      <c r="G47" s="63"/>
      <c r="H47" s="60">
        <f t="shared" ref="H47:K47" si="13">SUM(H37:H46)</f>
        <v>24763.24</v>
      </c>
      <c r="I47" s="60">
        <f t="shared" si="13"/>
        <v>25773.4</v>
      </c>
      <c r="J47" s="60">
        <f t="shared" si="13"/>
        <v>29673.25</v>
      </c>
      <c r="K47" s="60">
        <f t="shared" si="13"/>
        <v>36321.9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5.75" customHeight="1">
      <c r="A48" s="6"/>
      <c r="B48" s="58"/>
      <c r="C48" s="40"/>
      <c r="D48" s="20"/>
      <c r="E48" s="20"/>
      <c r="F48" s="41"/>
      <c r="G48" s="42"/>
      <c r="H48" s="20"/>
      <c r="I48" s="20"/>
      <c r="J48" s="20"/>
      <c r="K48" s="2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7" t="s">
        <v>54</v>
      </c>
      <c r="B49" s="68">
        <f>SUM(B30:B44)</f>
        <v>53396</v>
      </c>
      <c r="C49" s="46"/>
      <c r="D49" s="69">
        <f t="shared" ref="D49:F49" si="14">D31+D35+D47</f>
        <v>45835</v>
      </c>
      <c r="E49" s="69">
        <f t="shared" si="14"/>
        <v>76256.99</v>
      </c>
      <c r="F49" s="70">
        <f t="shared" si="14"/>
        <v>29715.37</v>
      </c>
      <c r="G49" s="49"/>
      <c r="H49" s="47">
        <f t="shared" ref="H49:K49" si="15">H31+H35+H47</f>
        <v>31562.7</v>
      </c>
      <c r="I49" s="47">
        <f t="shared" si="15"/>
        <v>34321.34</v>
      </c>
      <c r="J49" s="47">
        <f t="shared" si="15"/>
        <v>35973.81</v>
      </c>
      <c r="K49" s="47">
        <f t="shared" si="15"/>
        <v>51357.52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7" t="s">
        <v>55</v>
      </c>
      <c r="B50" s="69">
        <v>0.0</v>
      </c>
      <c r="C50" s="49" t="s">
        <v>56</v>
      </c>
      <c r="D50" s="69"/>
      <c r="E50" s="69"/>
      <c r="F50" s="70"/>
      <c r="G50" s="49"/>
      <c r="H50" s="47"/>
      <c r="I50" s="47"/>
      <c r="J50" s="47"/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71" t="s">
        <v>57</v>
      </c>
      <c r="B51" s="72">
        <f>B14-B49+B50</f>
        <v>1564</v>
      </c>
      <c r="C51" s="73" t="s">
        <v>56</v>
      </c>
      <c r="D51" s="65">
        <f t="shared" ref="D51:F51" si="16">D14-D49+D50</f>
        <v>9065</v>
      </c>
      <c r="E51" s="65">
        <f t="shared" si="16"/>
        <v>-21065.17</v>
      </c>
      <c r="F51" s="74">
        <f t="shared" si="16"/>
        <v>-29424.55</v>
      </c>
      <c r="G51" s="49"/>
      <c r="H51" s="75">
        <f t="shared" ref="H51:K51" si="17">H14-H49+H50</f>
        <v>24199.12</v>
      </c>
      <c r="I51" s="75">
        <f t="shared" si="17"/>
        <v>20960.33</v>
      </c>
      <c r="J51" s="75">
        <f t="shared" si="17"/>
        <v>22487.57</v>
      </c>
      <c r="K51" s="75">
        <f t="shared" si="17"/>
        <v>-622.43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5.75" customHeight="1">
      <c r="A52" s="77" t="s">
        <v>5</v>
      </c>
      <c r="B52" s="6"/>
      <c r="C52" s="40"/>
      <c r="D52" s="20"/>
      <c r="E52" s="20"/>
      <c r="F52" s="41"/>
      <c r="G52" s="42"/>
      <c r="H52" s="20"/>
      <c r="I52" s="20"/>
      <c r="J52" s="20"/>
      <c r="K52" s="20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8" t="s">
        <v>58</v>
      </c>
      <c r="B53" s="6"/>
      <c r="C53" s="40"/>
      <c r="D53" s="20"/>
      <c r="E53" s="20">
        <v>41434.39</v>
      </c>
      <c r="F53" s="41"/>
      <c r="G53" s="42"/>
      <c r="H53" s="20"/>
      <c r="I53" s="20"/>
      <c r="J53" s="20"/>
      <c r="K53" s="2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 t="s">
        <v>59</v>
      </c>
      <c r="B54" s="78"/>
      <c r="C54" s="79" t="s">
        <v>56</v>
      </c>
      <c r="D54" s="20"/>
      <c r="E54" s="20">
        <v>0.0</v>
      </c>
      <c r="F54" s="41"/>
      <c r="G54" s="42">
        <f>-G50</f>
        <v>0</v>
      </c>
      <c r="H54" s="20"/>
      <c r="I54" s="20"/>
      <c r="J54" s="20"/>
      <c r="K54" s="2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 t="s">
        <v>60</v>
      </c>
      <c r="B55" s="6"/>
      <c r="C55" s="40"/>
      <c r="D55" s="20"/>
      <c r="E55" s="20">
        <f>-'Detail 2019'!C152</f>
        <v>-20366</v>
      </c>
      <c r="F55" s="41"/>
      <c r="G55" s="42"/>
      <c r="H55" s="20"/>
      <c r="I55" s="20"/>
      <c r="J55" s="20"/>
      <c r="K55" s="20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 t="s">
        <v>61</v>
      </c>
      <c r="B56" s="6"/>
      <c r="C56" s="40"/>
      <c r="D56" s="20"/>
      <c r="E56" s="20">
        <v>20.28</v>
      </c>
      <c r="F56" s="41"/>
      <c r="G56" s="42"/>
      <c r="H56" s="20"/>
      <c r="I56" s="20"/>
      <c r="J56" s="20"/>
      <c r="K56" s="2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80" t="s">
        <v>265</v>
      </c>
      <c r="B57" s="81"/>
      <c r="C57" s="82"/>
      <c r="D57" s="65"/>
      <c r="E57" s="83">
        <f>SUM(E53:E56)</f>
        <v>21088.67</v>
      </c>
      <c r="F57" s="74"/>
      <c r="G57" s="84"/>
      <c r="H57" s="75"/>
      <c r="I57" s="75"/>
      <c r="J57" s="75"/>
      <c r="K57" s="75"/>
      <c r="L57" s="76"/>
      <c r="M57" s="5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5.75" customHeight="1">
      <c r="A58" s="6"/>
      <c r="B58" s="6"/>
      <c r="C58" s="82"/>
      <c r="D58" s="20"/>
      <c r="E58" s="85"/>
      <c r="F58" s="41"/>
      <c r="G58" s="42"/>
      <c r="H58" s="20"/>
      <c r="I58" s="20"/>
      <c r="J58" s="20"/>
      <c r="K58" s="2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86" t="s">
        <v>4</v>
      </c>
      <c r="B59" s="33"/>
      <c r="C59" s="82"/>
      <c r="D59" s="69"/>
      <c r="E59" s="20"/>
      <c r="F59" s="70"/>
      <c r="G59" s="38"/>
      <c r="H59" s="20"/>
      <c r="I59" s="20"/>
      <c r="J59" s="20"/>
      <c r="K59" s="3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 t="s">
        <v>63</v>
      </c>
      <c r="B60" s="6"/>
      <c r="C60" s="82"/>
      <c r="D60" s="20"/>
      <c r="E60" s="20">
        <v>43095.28</v>
      </c>
      <c r="F60" s="41"/>
      <c r="G60" s="42"/>
      <c r="H60" s="20"/>
      <c r="I60" s="20"/>
      <c r="J60" s="20"/>
      <c r="K60" s="2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 t="s">
        <v>64</v>
      </c>
      <c r="B61" s="6"/>
      <c r="C61" s="82"/>
      <c r="D61" s="20"/>
      <c r="E61" s="20">
        <f>E14</f>
        <v>55191.82</v>
      </c>
      <c r="F61" s="41"/>
      <c r="G61" s="42"/>
      <c r="H61" s="20"/>
      <c r="I61" s="20"/>
      <c r="J61" s="20"/>
      <c r="K61" s="2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 t="s">
        <v>65</v>
      </c>
      <c r="B62" s="6"/>
      <c r="C62" s="82"/>
      <c r="D62" s="20"/>
      <c r="E62" s="20">
        <f>E49</f>
        <v>76256.99</v>
      </c>
      <c r="F62" s="41"/>
      <c r="G62" s="42"/>
      <c r="H62" s="20"/>
      <c r="I62" s="20"/>
      <c r="J62" s="20"/>
      <c r="K62" s="2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87" t="s">
        <v>66</v>
      </c>
      <c r="B63" s="76"/>
      <c r="C63" s="82"/>
      <c r="D63" s="20"/>
      <c r="E63" s="65">
        <f>E60+E61-E62</f>
        <v>22030.11</v>
      </c>
      <c r="F63" s="41"/>
      <c r="G63" s="42"/>
      <c r="H63" s="75">
        <f t="shared" ref="H63:J63" si="18">H60+H61+H62</f>
        <v>0</v>
      </c>
      <c r="I63" s="75">
        <f t="shared" si="18"/>
        <v>0</v>
      </c>
      <c r="J63" s="75">
        <f t="shared" si="18"/>
        <v>0</v>
      </c>
      <c r="K63" s="75">
        <f>SUM(K60:K62)</f>
        <v>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6" t="s">
        <v>67</v>
      </c>
      <c r="B64" s="76"/>
      <c r="C64" s="82"/>
      <c r="D64" s="65"/>
      <c r="E64" s="88"/>
      <c r="F64" s="41"/>
      <c r="G64" s="42"/>
      <c r="H64" s="20"/>
      <c r="I64" s="20"/>
      <c r="J64" s="20"/>
      <c r="K64" s="20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6" t="s">
        <v>68</v>
      </c>
      <c r="B65" s="6"/>
      <c r="C65" s="82"/>
      <c r="D65" s="20" t="s">
        <v>56</v>
      </c>
      <c r="E65" s="20">
        <f>E63</f>
        <v>22030.11</v>
      </c>
      <c r="F65" s="41"/>
      <c r="G65" s="42"/>
      <c r="H65" s="75"/>
      <c r="I65" s="75"/>
      <c r="J65" s="75"/>
      <c r="K65" s="7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 t="s">
        <v>69</v>
      </c>
      <c r="B66" s="6"/>
      <c r="C66" s="82"/>
      <c r="D66" s="20"/>
      <c r="E66" s="20"/>
      <c r="F66" s="41"/>
      <c r="G66" s="42"/>
      <c r="H66" s="75"/>
      <c r="I66" s="75"/>
      <c r="J66" s="75"/>
      <c r="K66" s="7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 t="s">
        <v>70</v>
      </c>
      <c r="B67" s="6"/>
      <c r="C67" s="82"/>
      <c r="D67" s="20"/>
      <c r="E67" s="20"/>
      <c r="F67" s="41"/>
      <c r="G67" s="42"/>
      <c r="H67" s="75"/>
      <c r="I67" s="75"/>
      <c r="J67" s="75"/>
      <c r="K67" s="7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 t="s">
        <v>71</v>
      </c>
      <c r="B68" s="6"/>
      <c r="C68" s="82"/>
      <c r="D68" s="20"/>
      <c r="E68" s="20"/>
      <c r="F68" s="41"/>
      <c r="G68" s="42"/>
      <c r="H68" s="75"/>
      <c r="I68" s="75"/>
      <c r="J68" s="75"/>
      <c r="K68" s="7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80" t="s">
        <v>266</v>
      </c>
      <c r="B69" s="6"/>
      <c r="C69" s="82"/>
      <c r="D69" s="20"/>
      <c r="E69" s="83">
        <f>SUM(E65:E68)</f>
        <v>22030.11</v>
      </c>
      <c r="F69" s="41"/>
      <c r="G69" s="42"/>
      <c r="H69" s="20"/>
      <c r="I69" s="20"/>
      <c r="J69" s="20"/>
      <c r="K69" s="20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20"/>
      <c r="E70" s="20"/>
      <c r="F70" s="41"/>
      <c r="G70" s="20"/>
      <c r="H70" s="20"/>
      <c r="I70" s="20"/>
      <c r="J70" s="20"/>
      <c r="K70" s="2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20"/>
      <c r="E71" s="20"/>
      <c r="F71" s="41"/>
      <c r="G71" s="20"/>
      <c r="H71" s="20"/>
      <c r="I71" s="20"/>
      <c r="J71" s="20"/>
      <c r="K71" s="20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20"/>
      <c r="E72" s="20"/>
      <c r="F72" s="41"/>
      <c r="G72" s="20"/>
      <c r="H72" s="20"/>
      <c r="I72" s="20"/>
      <c r="J72" s="20"/>
      <c r="K72" s="20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20"/>
      <c r="E73" s="20"/>
      <c r="F73" s="41"/>
      <c r="G73" s="20"/>
      <c r="H73" s="20"/>
      <c r="I73" s="20"/>
      <c r="J73" s="20"/>
      <c r="K73" s="20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20"/>
      <c r="E74" s="20"/>
      <c r="F74" s="41"/>
      <c r="G74" s="20"/>
      <c r="H74" s="20"/>
      <c r="I74" s="20"/>
      <c r="J74" s="20"/>
      <c r="K74" s="20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20"/>
      <c r="E75" s="20"/>
      <c r="F75" s="41"/>
      <c r="G75" s="20"/>
      <c r="H75" s="20"/>
      <c r="I75" s="20"/>
      <c r="J75" s="20"/>
      <c r="K75" s="20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20"/>
      <c r="E76" s="20"/>
      <c r="F76" s="41"/>
      <c r="G76" s="20"/>
      <c r="H76" s="20"/>
      <c r="I76" s="20"/>
      <c r="J76" s="20"/>
      <c r="K76" s="20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20"/>
      <c r="E77" s="20"/>
      <c r="F77" s="41"/>
      <c r="G77" s="20"/>
      <c r="H77" s="20"/>
      <c r="I77" s="20"/>
      <c r="J77" s="20"/>
      <c r="K77" s="20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20"/>
      <c r="E78" s="20"/>
      <c r="F78" s="41"/>
      <c r="G78" s="20"/>
      <c r="H78" s="20"/>
      <c r="I78" s="20"/>
      <c r="J78" s="20"/>
      <c r="K78" s="20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20"/>
      <c r="E79" s="20"/>
      <c r="F79" s="41"/>
      <c r="G79" s="20"/>
      <c r="H79" s="20"/>
      <c r="I79" s="20"/>
      <c r="J79" s="20"/>
      <c r="K79" s="20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20"/>
      <c r="E80" s="20"/>
      <c r="F80" s="41"/>
      <c r="G80" s="20"/>
      <c r="H80" s="20"/>
      <c r="I80" s="20"/>
      <c r="J80" s="20"/>
      <c r="K80" s="20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20"/>
      <c r="E81" s="20"/>
      <c r="F81" s="41"/>
      <c r="G81" s="20"/>
      <c r="H81" s="20"/>
      <c r="I81" s="20"/>
      <c r="J81" s="20"/>
      <c r="K81" s="20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20"/>
      <c r="E82" s="20"/>
      <c r="F82" s="41"/>
      <c r="G82" s="20"/>
      <c r="H82" s="20"/>
      <c r="I82" s="20"/>
      <c r="J82" s="20"/>
      <c r="K82" s="20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20"/>
      <c r="E83" s="20"/>
      <c r="F83" s="41"/>
      <c r="G83" s="20"/>
      <c r="H83" s="20"/>
      <c r="I83" s="20"/>
      <c r="J83" s="20"/>
      <c r="K83" s="20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20"/>
      <c r="E84" s="20"/>
      <c r="F84" s="41"/>
      <c r="G84" s="20"/>
      <c r="H84" s="20"/>
      <c r="I84" s="20"/>
      <c r="J84" s="20"/>
      <c r="K84" s="20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20"/>
      <c r="E85" s="20"/>
      <c r="F85" s="41"/>
      <c r="G85" s="20"/>
      <c r="H85" s="20"/>
      <c r="I85" s="20"/>
      <c r="J85" s="20"/>
      <c r="K85" s="20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20"/>
      <c r="E86" s="20"/>
      <c r="F86" s="41"/>
      <c r="G86" s="20"/>
      <c r="H86" s="20"/>
      <c r="I86" s="20"/>
      <c r="J86" s="20"/>
      <c r="K86" s="20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20"/>
      <c r="E87" s="20"/>
      <c r="F87" s="41"/>
      <c r="G87" s="20"/>
      <c r="H87" s="20"/>
      <c r="I87" s="20"/>
      <c r="J87" s="20"/>
      <c r="K87" s="20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20"/>
      <c r="E88" s="20"/>
      <c r="F88" s="41"/>
      <c r="G88" s="20"/>
      <c r="H88" s="20"/>
      <c r="I88" s="20"/>
      <c r="J88" s="20"/>
      <c r="K88" s="20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20"/>
      <c r="E89" s="20"/>
      <c r="F89" s="41"/>
      <c r="G89" s="20"/>
      <c r="H89" s="20"/>
      <c r="I89" s="20"/>
      <c r="J89" s="20"/>
      <c r="K89" s="20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20"/>
      <c r="E90" s="20"/>
      <c r="F90" s="41"/>
      <c r="G90" s="20"/>
      <c r="H90" s="20"/>
      <c r="I90" s="20"/>
      <c r="J90" s="20"/>
      <c r="K90" s="20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20"/>
      <c r="E91" s="20"/>
      <c r="F91" s="41"/>
      <c r="G91" s="20"/>
      <c r="H91" s="20"/>
      <c r="I91" s="20"/>
      <c r="J91" s="20"/>
      <c r="K91" s="20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20"/>
      <c r="E92" s="20"/>
      <c r="F92" s="41"/>
      <c r="G92" s="20"/>
      <c r="H92" s="20"/>
      <c r="I92" s="20"/>
      <c r="J92" s="20"/>
      <c r="K92" s="20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20"/>
      <c r="E93" s="20"/>
      <c r="F93" s="41"/>
      <c r="G93" s="20"/>
      <c r="H93" s="20"/>
      <c r="I93" s="20"/>
      <c r="J93" s="20"/>
      <c r="K93" s="20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20"/>
      <c r="E94" s="20"/>
      <c r="F94" s="41"/>
      <c r="G94" s="20"/>
      <c r="H94" s="20"/>
      <c r="I94" s="20"/>
      <c r="J94" s="20"/>
      <c r="K94" s="20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20"/>
      <c r="E95" s="20"/>
      <c r="F95" s="41"/>
      <c r="G95" s="20"/>
      <c r="H95" s="20"/>
      <c r="I95" s="20"/>
      <c r="J95" s="20"/>
      <c r="K95" s="20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20"/>
      <c r="E96" s="20"/>
      <c r="F96" s="41"/>
      <c r="G96" s="20"/>
      <c r="H96" s="20"/>
      <c r="I96" s="20"/>
      <c r="J96" s="20"/>
      <c r="K96" s="20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20"/>
      <c r="E97" s="20"/>
      <c r="F97" s="41"/>
      <c r="G97" s="20"/>
      <c r="H97" s="20"/>
      <c r="I97" s="20"/>
      <c r="J97" s="20"/>
      <c r="K97" s="20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20"/>
      <c r="E98" s="20"/>
      <c r="F98" s="41"/>
      <c r="G98" s="20"/>
      <c r="H98" s="20"/>
      <c r="I98" s="20"/>
      <c r="J98" s="20"/>
      <c r="K98" s="20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20"/>
      <c r="E99" s="20"/>
      <c r="F99" s="41"/>
      <c r="G99" s="20"/>
      <c r="H99" s="20"/>
      <c r="I99" s="20"/>
      <c r="J99" s="20"/>
      <c r="K99" s="20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20"/>
      <c r="E100" s="20"/>
      <c r="F100" s="41"/>
      <c r="G100" s="20"/>
      <c r="H100" s="20"/>
      <c r="I100" s="20"/>
      <c r="J100" s="20"/>
      <c r="K100" s="20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20"/>
      <c r="E101" s="20"/>
      <c r="F101" s="41"/>
      <c r="G101" s="20"/>
      <c r="H101" s="20"/>
      <c r="I101" s="20"/>
      <c r="J101" s="20"/>
      <c r="K101" s="20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20"/>
      <c r="E102" s="20"/>
      <c r="F102" s="41"/>
      <c r="G102" s="20"/>
      <c r="H102" s="20"/>
      <c r="I102" s="20"/>
      <c r="J102" s="20"/>
      <c r="K102" s="20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20"/>
      <c r="E103" s="20"/>
      <c r="F103" s="41"/>
      <c r="G103" s="20"/>
      <c r="H103" s="20"/>
      <c r="I103" s="20"/>
      <c r="J103" s="20"/>
      <c r="K103" s="20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20"/>
      <c r="E104" s="20"/>
      <c r="F104" s="41"/>
      <c r="G104" s="20"/>
      <c r="H104" s="20"/>
      <c r="I104" s="20"/>
      <c r="J104" s="20"/>
      <c r="K104" s="20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20"/>
      <c r="E105" s="20"/>
      <c r="F105" s="41"/>
      <c r="G105" s="20"/>
      <c r="H105" s="20"/>
      <c r="I105" s="20"/>
      <c r="J105" s="20"/>
      <c r="K105" s="20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20"/>
      <c r="E106" s="20"/>
      <c r="F106" s="41"/>
      <c r="G106" s="20"/>
      <c r="H106" s="20"/>
      <c r="I106" s="20"/>
      <c r="J106" s="20"/>
      <c r="K106" s="2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20"/>
      <c r="E107" s="20"/>
      <c r="F107" s="41"/>
      <c r="G107" s="20"/>
      <c r="H107" s="20"/>
      <c r="I107" s="20"/>
      <c r="J107" s="20"/>
      <c r="K107" s="2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20"/>
      <c r="E108" s="20"/>
      <c r="F108" s="41"/>
      <c r="G108" s="20"/>
      <c r="H108" s="20"/>
      <c r="I108" s="20"/>
      <c r="J108" s="20"/>
      <c r="K108" s="2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20"/>
      <c r="E109" s="20"/>
      <c r="F109" s="41"/>
      <c r="G109" s="20"/>
      <c r="H109" s="20"/>
      <c r="I109" s="20"/>
      <c r="J109" s="20"/>
      <c r="K109" s="2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20"/>
      <c r="E110" s="20"/>
      <c r="F110" s="41"/>
      <c r="G110" s="20"/>
      <c r="H110" s="20"/>
      <c r="I110" s="20"/>
      <c r="J110" s="20"/>
      <c r="K110" s="20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20"/>
      <c r="E111" s="20"/>
      <c r="F111" s="41"/>
      <c r="G111" s="20"/>
      <c r="H111" s="20"/>
      <c r="I111" s="20"/>
      <c r="J111" s="20"/>
      <c r="K111" s="20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20"/>
      <c r="E112" s="20"/>
      <c r="F112" s="41"/>
      <c r="G112" s="20"/>
      <c r="H112" s="20"/>
      <c r="I112" s="20"/>
      <c r="J112" s="20"/>
      <c r="K112" s="20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20"/>
      <c r="E113" s="20"/>
      <c r="F113" s="41"/>
      <c r="G113" s="20"/>
      <c r="H113" s="20"/>
      <c r="I113" s="20"/>
      <c r="J113" s="20"/>
      <c r="K113" s="20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20"/>
      <c r="E114" s="20"/>
      <c r="F114" s="41"/>
      <c r="G114" s="20"/>
      <c r="H114" s="20"/>
      <c r="I114" s="20"/>
      <c r="J114" s="20"/>
      <c r="K114" s="20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20"/>
      <c r="E115" s="20"/>
      <c r="F115" s="41"/>
      <c r="G115" s="20"/>
      <c r="H115" s="20"/>
      <c r="I115" s="20"/>
      <c r="J115" s="20"/>
      <c r="K115" s="20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20"/>
      <c r="E116" s="20"/>
      <c r="F116" s="41"/>
      <c r="G116" s="20"/>
      <c r="H116" s="20"/>
      <c r="I116" s="20"/>
      <c r="J116" s="20"/>
      <c r="K116" s="20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20"/>
      <c r="E117" s="20"/>
      <c r="F117" s="41"/>
      <c r="G117" s="20"/>
      <c r="H117" s="20"/>
      <c r="I117" s="20"/>
      <c r="J117" s="20"/>
      <c r="K117" s="20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20"/>
      <c r="E118" s="20"/>
      <c r="F118" s="41"/>
      <c r="G118" s="20"/>
      <c r="H118" s="20"/>
      <c r="I118" s="20"/>
      <c r="J118" s="20"/>
      <c r="K118" s="20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20"/>
      <c r="E119" s="20"/>
      <c r="F119" s="41"/>
      <c r="G119" s="20"/>
      <c r="H119" s="20"/>
      <c r="I119" s="20"/>
      <c r="J119" s="20"/>
      <c r="K119" s="20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20"/>
      <c r="E120" s="20"/>
      <c r="F120" s="41"/>
      <c r="G120" s="20"/>
      <c r="H120" s="20"/>
      <c r="I120" s="20"/>
      <c r="J120" s="20"/>
      <c r="K120" s="20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20"/>
      <c r="E121" s="20"/>
      <c r="F121" s="41"/>
      <c r="G121" s="20"/>
      <c r="H121" s="20"/>
      <c r="I121" s="20"/>
      <c r="J121" s="20"/>
      <c r="K121" s="20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20"/>
      <c r="E122" s="20"/>
      <c r="F122" s="41"/>
      <c r="G122" s="20"/>
      <c r="H122" s="20"/>
      <c r="I122" s="20"/>
      <c r="J122" s="20"/>
      <c r="K122" s="20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20"/>
      <c r="E123" s="20"/>
      <c r="F123" s="41"/>
      <c r="G123" s="20"/>
      <c r="H123" s="20"/>
      <c r="I123" s="20"/>
      <c r="J123" s="20"/>
      <c r="K123" s="20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20"/>
      <c r="E124" s="20"/>
      <c r="F124" s="41"/>
      <c r="G124" s="20"/>
      <c r="H124" s="20"/>
      <c r="I124" s="20"/>
      <c r="J124" s="20"/>
      <c r="K124" s="20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20"/>
      <c r="E125" s="20"/>
      <c r="F125" s="41"/>
      <c r="G125" s="20"/>
      <c r="H125" s="20"/>
      <c r="I125" s="20"/>
      <c r="J125" s="20"/>
      <c r="K125" s="20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20"/>
      <c r="E126" s="20"/>
      <c r="F126" s="41"/>
      <c r="G126" s="20"/>
      <c r="H126" s="20"/>
      <c r="I126" s="20"/>
      <c r="J126" s="20"/>
      <c r="K126" s="20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20"/>
      <c r="E127" s="20"/>
      <c r="F127" s="41"/>
      <c r="G127" s="20"/>
      <c r="H127" s="20"/>
      <c r="I127" s="20"/>
      <c r="J127" s="20"/>
      <c r="K127" s="20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20"/>
      <c r="E128" s="20"/>
      <c r="F128" s="41"/>
      <c r="G128" s="20"/>
      <c r="H128" s="20"/>
      <c r="I128" s="20"/>
      <c r="J128" s="20"/>
      <c r="K128" s="20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20"/>
      <c r="E129" s="20"/>
      <c r="F129" s="41"/>
      <c r="G129" s="20"/>
      <c r="H129" s="20"/>
      <c r="I129" s="20"/>
      <c r="J129" s="20"/>
      <c r="K129" s="20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20"/>
      <c r="E130" s="20"/>
      <c r="F130" s="41"/>
      <c r="G130" s="20"/>
      <c r="H130" s="20"/>
      <c r="I130" s="20"/>
      <c r="J130" s="20"/>
      <c r="K130" s="20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20"/>
      <c r="E131" s="20"/>
      <c r="F131" s="41"/>
      <c r="G131" s="20"/>
      <c r="H131" s="20"/>
      <c r="I131" s="20"/>
      <c r="J131" s="20"/>
      <c r="K131" s="20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20"/>
      <c r="E132" s="20"/>
      <c r="F132" s="41"/>
      <c r="G132" s="20"/>
      <c r="H132" s="20"/>
      <c r="I132" s="20"/>
      <c r="J132" s="20"/>
      <c r="K132" s="20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20"/>
      <c r="E133" s="20"/>
      <c r="F133" s="41"/>
      <c r="G133" s="20"/>
      <c r="H133" s="20"/>
      <c r="I133" s="20"/>
      <c r="J133" s="20"/>
      <c r="K133" s="20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20"/>
      <c r="E134" s="20"/>
      <c r="F134" s="41"/>
      <c r="G134" s="20"/>
      <c r="H134" s="20"/>
      <c r="I134" s="20"/>
      <c r="J134" s="20"/>
      <c r="K134" s="20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20"/>
      <c r="E135" s="20"/>
      <c r="F135" s="41"/>
      <c r="G135" s="20"/>
      <c r="H135" s="20"/>
      <c r="I135" s="20"/>
      <c r="J135" s="20"/>
      <c r="K135" s="20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20"/>
      <c r="E136" s="20"/>
      <c r="F136" s="41"/>
      <c r="G136" s="20"/>
      <c r="H136" s="20"/>
      <c r="I136" s="20"/>
      <c r="J136" s="20"/>
      <c r="K136" s="20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20"/>
      <c r="E137" s="20"/>
      <c r="F137" s="41"/>
      <c r="G137" s="20"/>
      <c r="H137" s="20"/>
      <c r="I137" s="20"/>
      <c r="J137" s="20"/>
      <c r="K137" s="20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20"/>
      <c r="E138" s="20"/>
      <c r="F138" s="41"/>
      <c r="G138" s="20"/>
      <c r="H138" s="20"/>
      <c r="I138" s="20"/>
      <c r="J138" s="20"/>
      <c r="K138" s="20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20"/>
      <c r="E139" s="20"/>
      <c r="F139" s="41"/>
      <c r="G139" s="20"/>
      <c r="H139" s="20"/>
      <c r="I139" s="20"/>
      <c r="J139" s="20"/>
      <c r="K139" s="20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20"/>
      <c r="E140" s="20"/>
      <c r="F140" s="41"/>
      <c r="G140" s="20"/>
      <c r="H140" s="20"/>
      <c r="I140" s="20"/>
      <c r="J140" s="20"/>
      <c r="K140" s="20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20"/>
      <c r="E141" s="20"/>
      <c r="F141" s="41"/>
      <c r="G141" s="20"/>
      <c r="H141" s="20"/>
      <c r="I141" s="20"/>
      <c r="J141" s="20"/>
      <c r="K141" s="20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20"/>
      <c r="E142" s="20"/>
      <c r="F142" s="41"/>
      <c r="G142" s="20"/>
      <c r="H142" s="20"/>
      <c r="I142" s="20"/>
      <c r="J142" s="20"/>
      <c r="K142" s="20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20"/>
      <c r="E143" s="20"/>
      <c r="F143" s="41"/>
      <c r="G143" s="20"/>
      <c r="H143" s="20"/>
      <c r="I143" s="20"/>
      <c r="J143" s="20"/>
      <c r="K143" s="20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20"/>
      <c r="E144" s="20"/>
      <c r="F144" s="41"/>
      <c r="G144" s="20"/>
      <c r="H144" s="20"/>
      <c r="I144" s="20"/>
      <c r="J144" s="20"/>
      <c r="K144" s="20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20"/>
      <c r="E145" s="20"/>
      <c r="F145" s="41"/>
      <c r="G145" s="20"/>
      <c r="H145" s="20"/>
      <c r="I145" s="20"/>
      <c r="J145" s="20"/>
      <c r="K145" s="20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20"/>
      <c r="E146" s="20"/>
      <c r="F146" s="41"/>
      <c r="G146" s="20"/>
      <c r="H146" s="20"/>
      <c r="I146" s="20"/>
      <c r="J146" s="20"/>
      <c r="K146" s="20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20"/>
      <c r="E147" s="20"/>
      <c r="F147" s="41"/>
      <c r="G147" s="20"/>
      <c r="H147" s="20"/>
      <c r="I147" s="20"/>
      <c r="J147" s="20"/>
      <c r="K147" s="20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20"/>
      <c r="E148" s="20"/>
      <c r="F148" s="41"/>
      <c r="G148" s="20"/>
      <c r="H148" s="20"/>
      <c r="I148" s="20"/>
      <c r="J148" s="20"/>
      <c r="K148" s="20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20"/>
      <c r="E149" s="20"/>
      <c r="F149" s="41"/>
      <c r="G149" s="20"/>
      <c r="H149" s="20"/>
      <c r="I149" s="20"/>
      <c r="J149" s="20"/>
      <c r="K149" s="20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20"/>
      <c r="E150" s="20"/>
      <c r="F150" s="41"/>
      <c r="G150" s="20"/>
      <c r="H150" s="20"/>
      <c r="I150" s="20"/>
      <c r="J150" s="20"/>
      <c r="K150" s="20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20"/>
      <c r="E151" s="20"/>
      <c r="F151" s="41"/>
      <c r="G151" s="20"/>
      <c r="H151" s="20"/>
      <c r="I151" s="20"/>
      <c r="J151" s="20"/>
      <c r="K151" s="20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20"/>
      <c r="E152" s="20"/>
      <c r="F152" s="41"/>
      <c r="G152" s="20"/>
      <c r="H152" s="20"/>
      <c r="I152" s="20"/>
      <c r="J152" s="20"/>
      <c r="K152" s="20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20"/>
      <c r="E153" s="20"/>
      <c r="F153" s="41"/>
      <c r="G153" s="20"/>
      <c r="H153" s="20"/>
      <c r="I153" s="20"/>
      <c r="J153" s="20"/>
      <c r="K153" s="20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20"/>
      <c r="E154" s="20"/>
      <c r="F154" s="41"/>
      <c r="G154" s="20"/>
      <c r="H154" s="20"/>
      <c r="I154" s="20"/>
      <c r="J154" s="20"/>
      <c r="K154" s="20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20"/>
      <c r="E155" s="20"/>
      <c r="F155" s="41"/>
      <c r="G155" s="20"/>
      <c r="H155" s="20"/>
      <c r="I155" s="20"/>
      <c r="J155" s="20"/>
      <c r="K155" s="20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20"/>
      <c r="E156" s="20"/>
      <c r="F156" s="41"/>
      <c r="G156" s="20"/>
      <c r="H156" s="20"/>
      <c r="I156" s="20"/>
      <c r="J156" s="20"/>
      <c r="K156" s="20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20"/>
      <c r="E157" s="20"/>
      <c r="F157" s="41"/>
      <c r="G157" s="20"/>
      <c r="H157" s="20"/>
      <c r="I157" s="20"/>
      <c r="J157" s="20"/>
      <c r="K157" s="20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20"/>
      <c r="E158" s="20"/>
      <c r="F158" s="41"/>
      <c r="G158" s="20"/>
      <c r="H158" s="20"/>
      <c r="I158" s="20"/>
      <c r="J158" s="20"/>
      <c r="K158" s="20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20"/>
      <c r="E159" s="20"/>
      <c r="F159" s="41"/>
      <c r="G159" s="20"/>
      <c r="H159" s="20"/>
      <c r="I159" s="20"/>
      <c r="J159" s="20"/>
      <c r="K159" s="20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20"/>
      <c r="E160" s="20"/>
      <c r="F160" s="41"/>
      <c r="G160" s="20"/>
      <c r="H160" s="20"/>
      <c r="I160" s="20"/>
      <c r="J160" s="20"/>
      <c r="K160" s="20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20"/>
      <c r="E161" s="20"/>
      <c r="F161" s="41"/>
      <c r="G161" s="20"/>
      <c r="H161" s="20"/>
      <c r="I161" s="20"/>
      <c r="J161" s="20"/>
      <c r="K161" s="20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20"/>
      <c r="E162" s="20"/>
      <c r="F162" s="41"/>
      <c r="G162" s="20"/>
      <c r="H162" s="20"/>
      <c r="I162" s="20"/>
      <c r="J162" s="20"/>
      <c r="K162" s="20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20"/>
      <c r="E163" s="20"/>
      <c r="F163" s="41"/>
      <c r="G163" s="20"/>
      <c r="H163" s="20"/>
      <c r="I163" s="20"/>
      <c r="J163" s="20"/>
      <c r="K163" s="20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20"/>
      <c r="E164" s="20"/>
      <c r="F164" s="41"/>
      <c r="G164" s="20"/>
      <c r="H164" s="20"/>
      <c r="I164" s="20"/>
      <c r="J164" s="20"/>
      <c r="K164" s="20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20"/>
      <c r="E165" s="20"/>
      <c r="F165" s="41"/>
      <c r="G165" s="20"/>
      <c r="H165" s="20"/>
      <c r="I165" s="20"/>
      <c r="J165" s="20"/>
      <c r="K165" s="20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20"/>
      <c r="E166" s="20"/>
      <c r="F166" s="41"/>
      <c r="G166" s="20"/>
      <c r="H166" s="20"/>
      <c r="I166" s="20"/>
      <c r="J166" s="20"/>
      <c r="K166" s="20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20"/>
      <c r="E167" s="20"/>
      <c r="F167" s="41"/>
      <c r="G167" s="20"/>
      <c r="H167" s="20"/>
      <c r="I167" s="20"/>
      <c r="J167" s="20"/>
      <c r="K167" s="20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20"/>
      <c r="E168" s="20"/>
      <c r="F168" s="41"/>
      <c r="G168" s="20"/>
      <c r="H168" s="20"/>
      <c r="I168" s="20"/>
      <c r="J168" s="20"/>
      <c r="K168" s="20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20"/>
      <c r="E169" s="20"/>
      <c r="F169" s="41"/>
      <c r="G169" s="20"/>
      <c r="H169" s="20"/>
      <c r="I169" s="20"/>
      <c r="J169" s="20"/>
      <c r="K169" s="20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20"/>
      <c r="E170" s="20"/>
      <c r="F170" s="41"/>
      <c r="G170" s="20"/>
      <c r="H170" s="20"/>
      <c r="I170" s="20"/>
      <c r="J170" s="20"/>
      <c r="K170" s="20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20"/>
      <c r="E171" s="20"/>
      <c r="F171" s="41"/>
      <c r="G171" s="20"/>
      <c r="H171" s="20"/>
      <c r="I171" s="20"/>
      <c r="J171" s="20"/>
      <c r="K171" s="20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20"/>
      <c r="E172" s="20"/>
      <c r="F172" s="41"/>
      <c r="G172" s="20"/>
      <c r="H172" s="20"/>
      <c r="I172" s="20"/>
      <c r="J172" s="20"/>
      <c r="K172" s="20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20"/>
      <c r="E173" s="20"/>
      <c r="F173" s="41"/>
      <c r="G173" s="20"/>
      <c r="H173" s="20"/>
      <c r="I173" s="20"/>
      <c r="J173" s="20"/>
      <c r="K173" s="20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20"/>
      <c r="E174" s="20"/>
      <c r="F174" s="41"/>
      <c r="G174" s="20"/>
      <c r="H174" s="20"/>
      <c r="I174" s="20"/>
      <c r="J174" s="20"/>
      <c r="K174" s="20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20"/>
      <c r="E175" s="20"/>
      <c r="F175" s="41"/>
      <c r="G175" s="20"/>
      <c r="H175" s="20"/>
      <c r="I175" s="20"/>
      <c r="J175" s="20"/>
      <c r="K175" s="20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20"/>
      <c r="E176" s="20"/>
      <c r="F176" s="41"/>
      <c r="G176" s="20"/>
      <c r="H176" s="20"/>
      <c r="I176" s="20"/>
      <c r="J176" s="20"/>
      <c r="K176" s="20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20"/>
      <c r="E177" s="20"/>
      <c r="F177" s="41"/>
      <c r="G177" s="20"/>
      <c r="H177" s="20"/>
      <c r="I177" s="20"/>
      <c r="J177" s="20"/>
      <c r="K177" s="20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20"/>
      <c r="E178" s="20"/>
      <c r="F178" s="41"/>
      <c r="G178" s="20"/>
      <c r="H178" s="20"/>
      <c r="I178" s="20"/>
      <c r="J178" s="20"/>
      <c r="K178" s="20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20"/>
      <c r="E179" s="20"/>
      <c r="F179" s="41"/>
      <c r="G179" s="20"/>
      <c r="H179" s="20"/>
      <c r="I179" s="20"/>
      <c r="J179" s="20"/>
      <c r="K179" s="20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20"/>
      <c r="E180" s="20"/>
      <c r="F180" s="41"/>
      <c r="G180" s="20"/>
      <c r="H180" s="20"/>
      <c r="I180" s="20"/>
      <c r="J180" s="20"/>
      <c r="K180" s="20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20"/>
      <c r="E181" s="20"/>
      <c r="F181" s="41"/>
      <c r="G181" s="20"/>
      <c r="H181" s="20"/>
      <c r="I181" s="20"/>
      <c r="J181" s="20"/>
      <c r="K181" s="20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20"/>
      <c r="E182" s="20"/>
      <c r="F182" s="41"/>
      <c r="G182" s="20"/>
      <c r="H182" s="20"/>
      <c r="I182" s="20"/>
      <c r="J182" s="20"/>
      <c r="K182" s="20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20"/>
      <c r="E183" s="20"/>
      <c r="F183" s="41"/>
      <c r="G183" s="20"/>
      <c r="H183" s="20"/>
      <c r="I183" s="20"/>
      <c r="J183" s="20"/>
      <c r="K183" s="20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20"/>
      <c r="E184" s="20"/>
      <c r="F184" s="41"/>
      <c r="G184" s="20"/>
      <c r="H184" s="20"/>
      <c r="I184" s="20"/>
      <c r="J184" s="20"/>
      <c r="K184" s="20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20"/>
      <c r="E185" s="20"/>
      <c r="F185" s="41"/>
      <c r="G185" s="20"/>
      <c r="H185" s="20"/>
      <c r="I185" s="20"/>
      <c r="J185" s="20"/>
      <c r="K185" s="2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20"/>
      <c r="E186" s="20"/>
      <c r="F186" s="41"/>
      <c r="G186" s="20"/>
      <c r="H186" s="20"/>
      <c r="I186" s="20"/>
      <c r="J186" s="20"/>
      <c r="K186" s="20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20"/>
      <c r="E187" s="20"/>
      <c r="F187" s="41"/>
      <c r="G187" s="20"/>
      <c r="H187" s="20"/>
      <c r="I187" s="20"/>
      <c r="J187" s="20"/>
      <c r="K187" s="20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20"/>
      <c r="E188" s="20"/>
      <c r="F188" s="41"/>
      <c r="G188" s="20"/>
      <c r="H188" s="20"/>
      <c r="I188" s="20"/>
      <c r="J188" s="20"/>
      <c r="K188" s="20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20"/>
      <c r="E189" s="20"/>
      <c r="F189" s="41"/>
      <c r="G189" s="20"/>
      <c r="H189" s="20"/>
      <c r="I189" s="20"/>
      <c r="J189" s="20"/>
      <c r="K189" s="20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20"/>
      <c r="E190" s="20"/>
      <c r="F190" s="41"/>
      <c r="G190" s="20"/>
      <c r="H190" s="20"/>
      <c r="I190" s="20"/>
      <c r="J190" s="20"/>
      <c r="K190" s="20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20"/>
      <c r="E191" s="20"/>
      <c r="F191" s="41"/>
      <c r="G191" s="20"/>
      <c r="H191" s="20"/>
      <c r="I191" s="20"/>
      <c r="J191" s="20"/>
      <c r="K191" s="20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20"/>
      <c r="E192" s="20"/>
      <c r="F192" s="41"/>
      <c r="G192" s="20"/>
      <c r="H192" s="20"/>
      <c r="I192" s="20"/>
      <c r="J192" s="20"/>
      <c r="K192" s="20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20"/>
      <c r="E193" s="20"/>
      <c r="F193" s="41"/>
      <c r="G193" s="20"/>
      <c r="H193" s="20"/>
      <c r="I193" s="20"/>
      <c r="J193" s="20"/>
      <c r="K193" s="20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20"/>
      <c r="E194" s="20"/>
      <c r="F194" s="41"/>
      <c r="G194" s="20"/>
      <c r="H194" s="20"/>
      <c r="I194" s="20"/>
      <c r="J194" s="20"/>
      <c r="K194" s="20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20"/>
      <c r="E195" s="20"/>
      <c r="F195" s="41"/>
      <c r="G195" s="20"/>
      <c r="H195" s="20"/>
      <c r="I195" s="20"/>
      <c r="J195" s="20"/>
      <c r="K195" s="20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20"/>
      <c r="E196" s="20"/>
      <c r="F196" s="41"/>
      <c r="G196" s="20"/>
      <c r="H196" s="20"/>
      <c r="I196" s="20"/>
      <c r="J196" s="20"/>
      <c r="K196" s="20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20"/>
      <c r="E197" s="20"/>
      <c r="F197" s="41"/>
      <c r="G197" s="20"/>
      <c r="H197" s="20"/>
      <c r="I197" s="20"/>
      <c r="J197" s="20"/>
      <c r="K197" s="20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20"/>
      <c r="E198" s="20"/>
      <c r="F198" s="41"/>
      <c r="G198" s="20"/>
      <c r="H198" s="20"/>
      <c r="I198" s="20"/>
      <c r="J198" s="20"/>
      <c r="K198" s="20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20"/>
      <c r="E199" s="20"/>
      <c r="F199" s="41"/>
      <c r="G199" s="20"/>
      <c r="H199" s="20"/>
      <c r="I199" s="20"/>
      <c r="J199" s="20"/>
      <c r="K199" s="20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20"/>
      <c r="E200" s="20"/>
      <c r="F200" s="41"/>
      <c r="G200" s="20"/>
      <c r="H200" s="20"/>
      <c r="I200" s="20"/>
      <c r="J200" s="20"/>
      <c r="K200" s="20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20"/>
      <c r="E201" s="20"/>
      <c r="F201" s="41"/>
      <c r="G201" s="20"/>
      <c r="H201" s="20"/>
      <c r="I201" s="20"/>
      <c r="J201" s="20"/>
      <c r="K201" s="20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20"/>
      <c r="E202" s="20"/>
      <c r="F202" s="41"/>
      <c r="G202" s="20"/>
      <c r="H202" s="20"/>
      <c r="I202" s="20"/>
      <c r="J202" s="20"/>
      <c r="K202" s="20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20"/>
      <c r="E203" s="20"/>
      <c r="F203" s="41"/>
      <c r="G203" s="20"/>
      <c r="H203" s="20"/>
      <c r="I203" s="20"/>
      <c r="J203" s="20"/>
      <c r="K203" s="20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20"/>
      <c r="E204" s="20"/>
      <c r="F204" s="41"/>
      <c r="G204" s="20"/>
      <c r="H204" s="20"/>
      <c r="I204" s="20"/>
      <c r="J204" s="20"/>
      <c r="K204" s="20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20"/>
      <c r="E205" s="20"/>
      <c r="F205" s="41"/>
      <c r="G205" s="20"/>
      <c r="H205" s="20"/>
      <c r="I205" s="20"/>
      <c r="J205" s="20"/>
      <c r="K205" s="20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20"/>
      <c r="E206" s="20"/>
      <c r="F206" s="41"/>
      <c r="G206" s="20"/>
      <c r="H206" s="20"/>
      <c r="I206" s="20"/>
      <c r="J206" s="20"/>
      <c r="K206" s="20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20"/>
      <c r="E207" s="20"/>
      <c r="F207" s="41"/>
      <c r="G207" s="20"/>
      <c r="H207" s="20"/>
      <c r="I207" s="20"/>
      <c r="J207" s="20"/>
      <c r="K207" s="20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20"/>
      <c r="E208" s="20"/>
      <c r="F208" s="41"/>
      <c r="G208" s="20"/>
      <c r="H208" s="20"/>
      <c r="I208" s="20"/>
      <c r="J208" s="20"/>
      <c r="K208" s="20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20"/>
      <c r="E209" s="20"/>
      <c r="F209" s="41"/>
      <c r="G209" s="20"/>
      <c r="H209" s="20"/>
      <c r="I209" s="20"/>
      <c r="J209" s="20"/>
      <c r="K209" s="20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20"/>
      <c r="E210" s="20"/>
      <c r="F210" s="41"/>
      <c r="G210" s="20"/>
      <c r="H210" s="20"/>
      <c r="I210" s="20"/>
      <c r="J210" s="20"/>
      <c r="K210" s="20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20"/>
      <c r="E211" s="20"/>
      <c r="F211" s="41"/>
      <c r="G211" s="20"/>
      <c r="H211" s="20"/>
      <c r="I211" s="20"/>
      <c r="J211" s="20"/>
      <c r="K211" s="20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20"/>
      <c r="E212" s="20"/>
      <c r="F212" s="41"/>
      <c r="G212" s="20"/>
      <c r="H212" s="20"/>
      <c r="I212" s="20"/>
      <c r="J212" s="20"/>
      <c r="K212" s="20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20"/>
      <c r="E213" s="20"/>
      <c r="F213" s="41"/>
      <c r="G213" s="20"/>
      <c r="H213" s="20"/>
      <c r="I213" s="20"/>
      <c r="J213" s="20"/>
      <c r="K213" s="20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20"/>
      <c r="E214" s="20"/>
      <c r="F214" s="41"/>
      <c r="G214" s="20"/>
      <c r="H214" s="20"/>
      <c r="I214" s="20"/>
      <c r="J214" s="20"/>
      <c r="K214" s="20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20"/>
      <c r="E215" s="20"/>
      <c r="F215" s="41"/>
      <c r="G215" s="20"/>
      <c r="H215" s="20"/>
      <c r="I215" s="20"/>
      <c r="J215" s="20"/>
      <c r="K215" s="20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20"/>
      <c r="E216" s="20"/>
      <c r="F216" s="41"/>
      <c r="G216" s="20"/>
      <c r="H216" s="20"/>
      <c r="I216" s="20"/>
      <c r="J216" s="20"/>
      <c r="K216" s="20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20"/>
      <c r="E217" s="20"/>
      <c r="F217" s="41"/>
      <c r="G217" s="20"/>
      <c r="H217" s="20"/>
      <c r="I217" s="20"/>
      <c r="J217" s="20"/>
      <c r="K217" s="20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20"/>
      <c r="E218" s="20"/>
      <c r="F218" s="41"/>
      <c r="G218" s="20"/>
      <c r="H218" s="20"/>
      <c r="I218" s="20"/>
      <c r="J218" s="20"/>
      <c r="K218" s="20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20"/>
      <c r="E219" s="20"/>
      <c r="F219" s="41"/>
      <c r="G219" s="20"/>
      <c r="H219" s="20"/>
      <c r="I219" s="20"/>
      <c r="J219" s="20"/>
      <c r="K219" s="20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20"/>
      <c r="E220" s="20"/>
      <c r="F220" s="41"/>
      <c r="G220" s="20"/>
      <c r="H220" s="20"/>
      <c r="I220" s="20"/>
      <c r="J220" s="20"/>
      <c r="K220" s="20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20"/>
      <c r="E221" s="20"/>
      <c r="F221" s="41"/>
      <c r="G221" s="20"/>
      <c r="H221" s="20"/>
      <c r="I221" s="20"/>
      <c r="J221" s="20"/>
      <c r="K221" s="20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20"/>
      <c r="E222" s="20"/>
      <c r="F222" s="41"/>
      <c r="G222" s="20"/>
      <c r="H222" s="20"/>
      <c r="I222" s="20"/>
      <c r="J222" s="20"/>
      <c r="K222" s="20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20"/>
      <c r="E223" s="20"/>
      <c r="F223" s="41"/>
      <c r="G223" s="20"/>
      <c r="H223" s="20"/>
      <c r="I223" s="20"/>
      <c r="J223" s="20"/>
      <c r="K223" s="20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20"/>
      <c r="E224" s="20"/>
      <c r="F224" s="41"/>
      <c r="G224" s="20"/>
      <c r="H224" s="20"/>
      <c r="I224" s="20"/>
      <c r="J224" s="20"/>
      <c r="K224" s="20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20"/>
      <c r="E225" s="20"/>
      <c r="F225" s="41"/>
      <c r="G225" s="20"/>
      <c r="H225" s="20"/>
      <c r="I225" s="20"/>
      <c r="J225" s="20"/>
      <c r="K225" s="20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20"/>
      <c r="E226" s="20"/>
      <c r="F226" s="41"/>
      <c r="G226" s="20"/>
      <c r="H226" s="20"/>
      <c r="I226" s="20"/>
      <c r="J226" s="20"/>
      <c r="K226" s="20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20"/>
      <c r="E227" s="20"/>
      <c r="F227" s="41"/>
      <c r="G227" s="20"/>
      <c r="H227" s="20"/>
      <c r="I227" s="20"/>
      <c r="J227" s="20"/>
      <c r="K227" s="20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20"/>
      <c r="E228" s="20"/>
      <c r="F228" s="41"/>
      <c r="G228" s="20"/>
      <c r="H228" s="20"/>
      <c r="I228" s="20"/>
      <c r="J228" s="20"/>
      <c r="K228" s="20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20"/>
      <c r="E229" s="20"/>
      <c r="F229" s="41"/>
      <c r="G229" s="20"/>
      <c r="H229" s="20"/>
      <c r="I229" s="20"/>
      <c r="J229" s="20"/>
      <c r="K229" s="20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20"/>
      <c r="E230" s="20"/>
      <c r="F230" s="41"/>
      <c r="G230" s="20"/>
      <c r="H230" s="20"/>
      <c r="I230" s="20"/>
      <c r="J230" s="20"/>
      <c r="K230" s="20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20"/>
      <c r="E231" s="20"/>
      <c r="F231" s="41"/>
      <c r="G231" s="20"/>
      <c r="H231" s="20"/>
      <c r="I231" s="20"/>
      <c r="J231" s="20"/>
      <c r="K231" s="20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20"/>
      <c r="E232" s="20"/>
      <c r="F232" s="41"/>
      <c r="G232" s="20"/>
      <c r="H232" s="20"/>
      <c r="I232" s="20"/>
      <c r="J232" s="20"/>
      <c r="K232" s="20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20"/>
      <c r="E233" s="20"/>
      <c r="F233" s="41"/>
      <c r="G233" s="20"/>
      <c r="H233" s="20"/>
      <c r="I233" s="20"/>
      <c r="J233" s="20"/>
      <c r="K233" s="20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20"/>
      <c r="E234" s="20"/>
      <c r="F234" s="41"/>
      <c r="G234" s="20"/>
      <c r="H234" s="20"/>
      <c r="I234" s="20"/>
      <c r="J234" s="20"/>
      <c r="K234" s="20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20"/>
      <c r="E235" s="20"/>
      <c r="F235" s="41"/>
      <c r="G235" s="20"/>
      <c r="H235" s="20"/>
      <c r="I235" s="20"/>
      <c r="J235" s="20"/>
      <c r="K235" s="20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20"/>
      <c r="E236" s="20"/>
      <c r="F236" s="41"/>
      <c r="G236" s="20"/>
      <c r="H236" s="20"/>
      <c r="I236" s="20"/>
      <c r="J236" s="20"/>
      <c r="K236" s="20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20"/>
      <c r="E237" s="20"/>
      <c r="F237" s="41"/>
      <c r="G237" s="20"/>
      <c r="H237" s="20"/>
      <c r="I237" s="20"/>
      <c r="J237" s="20"/>
      <c r="K237" s="20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20"/>
      <c r="E238" s="20"/>
      <c r="F238" s="41"/>
      <c r="G238" s="20"/>
      <c r="H238" s="20"/>
      <c r="I238" s="20"/>
      <c r="J238" s="20"/>
      <c r="K238" s="20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20"/>
      <c r="E239" s="20"/>
      <c r="F239" s="41"/>
      <c r="G239" s="20"/>
      <c r="H239" s="20"/>
      <c r="I239" s="20"/>
      <c r="J239" s="20"/>
      <c r="K239" s="20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20"/>
      <c r="E240" s="20"/>
      <c r="F240" s="41"/>
      <c r="G240" s="20"/>
      <c r="H240" s="20"/>
      <c r="I240" s="20"/>
      <c r="J240" s="20"/>
      <c r="K240" s="20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20"/>
      <c r="E241" s="20"/>
      <c r="F241" s="41"/>
      <c r="G241" s="20"/>
      <c r="H241" s="20"/>
      <c r="I241" s="20"/>
      <c r="J241" s="20"/>
      <c r="K241" s="20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20"/>
      <c r="E242" s="20"/>
      <c r="F242" s="41"/>
      <c r="G242" s="20"/>
      <c r="H242" s="20"/>
      <c r="I242" s="20"/>
      <c r="J242" s="20"/>
      <c r="K242" s="20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20"/>
      <c r="E243" s="20"/>
      <c r="F243" s="41"/>
      <c r="G243" s="20"/>
      <c r="H243" s="20"/>
      <c r="I243" s="20"/>
      <c r="J243" s="20"/>
      <c r="K243" s="20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20"/>
      <c r="E244" s="20"/>
      <c r="F244" s="41"/>
      <c r="G244" s="20"/>
      <c r="H244" s="20"/>
      <c r="I244" s="20"/>
      <c r="J244" s="20"/>
      <c r="K244" s="20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20"/>
      <c r="E245" s="20"/>
      <c r="F245" s="41"/>
      <c r="G245" s="20"/>
      <c r="H245" s="20"/>
      <c r="I245" s="20"/>
      <c r="J245" s="20"/>
      <c r="K245" s="20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20"/>
      <c r="E246" s="20"/>
      <c r="F246" s="41"/>
      <c r="G246" s="20"/>
      <c r="H246" s="20"/>
      <c r="I246" s="20"/>
      <c r="J246" s="20"/>
      <c r="K246" s="20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20"/>
      <c r="E247" s="20"/>
      <c r="F247" s="41"/>
      <c r="G247" s="20"/>
      <c r="H247" s="20"/>
      <c r="I247" s="20"/>
      <c r="J247" s="20"/>
      <c r="K247" s="20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20"/>
      <c r="E248" s="20"/>
      <c r="F248" s="41"/>
      <c r="G248" s="20"/>
      <c r="H248" s="20"/>
      <c r="I248" s="20"/>
      <c r="J248" s="20"/>
      <c r="K248" s="20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20"/>
      <c r="E249" s="20"/>
      <c r="F249" s="41"/>
      <c r="G249" s="20"/>
      <c r="H249" s="20"/>
      <c r="I249" s="20"/>
      <c r="J249" s="20"/>
      <c r="K249" s="20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20"/>
      <c r="E250" s="20"/>
      <c r="F250" s="41"/>
      <c r="G250" s="20"/>
      <c r="H250" s="20"/>
      <c r="I250" s="20"/>
      <c r="J250" s="20"/>
      <c r="K250" s="20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20"/>
      <c r="E251" s="20"/>
      <c r="F251" s="41"/>
      <c r="G251" s="20"/>
      <c r="H251" s="20"/>
      <c r="I251" s="20"/>
      <c r="J251" s="20"/>
      <c r="K251" s="20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20"/>
      <c r="E252" s="20"/>
      <c r="F252" s="41"/>
      <c r="G252" s="20"/>
      <c r="H252" s="20"/>
      <c r="I252" s="20"/>
      <c r="J252" s="20"/>
      <c r="K252" s="20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20"/>
      <c r="E253" s="20"/>
      <c r="F253" s="41"/>
      <c r="G253" s="20"/>
      <c r="H253" s="20"/>
      <c r="I253" s="20"/>
      <c r="J253" s="20"/>
      <c r="K253" s="20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20"/>
      <c r="E254" s="20"/>
      <c r="F254" s="41"/>
      <c r="G254" s="20"/>
      <c r="H254" s="20"/>
      <c r="I254" s="20"/>
      <c r="J254" s="20"/>
      <c r="K254" s="20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20"/>
      <c r="E255" s="20"/>
      <c r="F255" s="41"/>
      <c r="G255" s="20"/>
      <c r="H255" s="20"/>
      <c r="I255" s="20"/>
      <c r="J255" s="20"/>
      <c r="K255" s="20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20"/>
      <c r="E256" s="20"/>
      <c r="F256" s="41"/>
      <c r="G256" s="20"/>
      <c r="H256" s="20"/>
      <c r="I256" s="20"/>
      <c r="J256" s="20"/>
      <c r="K256" s="20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20"/>
      <c r="E257" s="20"/>
      <c r="F257" s="41"/>
      <c r="G257" s="20"/>
      <c r="H257" s="20"/>
      <c r="I257" s="20"/>
      <c r="J257" s="20"/>
      <c r="K257" s="20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20"/>
      <c r="E258" s="20"/>
      <c r="F258" s="41"/>
      <c r="G258" s="20"/>
      <c r="H258" s="20"/>
      <c r="I258" s="20"/>
      <c r="J258" s="20"/>
      <c r="K258" s="20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20"/>
      <c r="E259" s="20"/>
      <c r="F259" s="41"/>
      <c r="G259" s="20"/>
      <c r="H259" s="20"/>
      <c r="I259" s="20"/>
      <c r="J259" s="20"/>
      <c r="K259" s="20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20"/>
      <c r="E260" s="20"/>
      <c r="F260" s="41"/>
      <c r="G260" s="20"/>
      <c r="H260" s="20"/>
      <c r="I260" s="20"/>
      <c r="J260" s="20"/>
      <c r="K260" s="20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20"/>
      <c r="E261" s="20"/>
      <c r="F261" s="41"/>
      <c r="G261" s="20"/>
      <c r="H261" s="20"/>
      <c r="I261" s="20"/>
      <c r="J261" s="20"/>
      <c r="K261" s="20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20"/>
      <c r="E262" s="20"/>
      <c r="F262" s="41"/>
      <c r="G262" s="20"/>
      <c r="H262" s="20"/>
      <c r="I262" s="20"/>
      <c r="J262" s="20"/>
      <c r="K262" s="20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20"/>
      <c r="E263" s="20"/>
      <c r="F263" s="41"/>
      <c r="G263" s="20"/>
      <c r="H263" s="20"/>
      <c r="I263" s="20"/>
      <c r="J263" s="20"/>
      <c r="K263" s="20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20"/>
      <c r="E264" s="20"/>
      <c r="F264" s="41"/>
      <c r="G264" s="20"/>
      <c r="H264" s="20"/>
      <c r="I264" s="20"/>
      <c r="J264" s="20"/>
      <c r="K264" s="20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20"/>
      <c r="E265" s="20"/>
      <c r="F265" s="41"/>
      <c r="G265" s="20"/>
      <c r="H265" s="20"/>
      <c r="I265" s="20"/>
      <c r="J265" s="20"/>
      <c r="K265" s="20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20"/>
      <c r="E266" s="20"/>
      <c r="F266" s="41"/>
      <c r="G266" s="20"/>
      <c r="H266" s="20"/>
      <c r="I266" s="20"/>
      <c r="J266" s="20"/>
      <c r="K266" s="20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20"/>
      <c r="E267" s="20"/>
      <c r="F267" s="41"/>
      <c r="G267" s="20"/>
      <c r="H267" s="20"/>
      <c r="I267" s="20"/>
      <c r="J267" s="20"/>
      <c r="K267" s="20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20"/>
      <c r="E268" s="20"/>
      <c r="F268" s="41"/>
      <c r="G268" s="20"/>
      <c r="H268" s="20"/>
      <c r="I268" s="20"/>
      <c r="J268" s="20"/>
      <c r="K268" s="20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20"/>
      <c r="E269" s="20"/>
      <c r="F269" s="41"/>
      <c r="G269" s="20"/>
      <c r="H269" s="20"/>
      <c r="I269" s="20"/>
      <c r="J269" s="20"/>
      <c r="K269" s="20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20"/>
      <c r="E270" s="20"/>
      <c r="F270" s="41"/>
      <c r="G270" s="20"/>
      <c r="H270" s="20"/>
      <c r="I270" s="20"/>
      <c r="J270" s="20"/>
      <c r="K270" s="20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20"/>
      <c r="E271" s="20"/>
      <c r="F271" s="41"/>
      <c r="G271" s="20"/>
      <c r="H271" s="20"/>
      <c r="I271" s="20"/>
      <c r="J271" s="20"/>
      <c r="K271" s="20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20"/>
      <c r="E272" s="20"/>
      <c r="F272" s="41"/>
      <c r="G272" s="20"/>
      <c r="H272" s="20"/>
      <c r="I272" s="20"/>
      <c r="J272" s="20"/>
      <c r="K272" s="20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20"/>
      <c r="E273" s="20"/>
      <c r="F273" s="41"/>
      <c r="G273" s="20"/>
      <c r="H273" s="20"/>
      <c r="I273" s="20"/>
      <c r="J273" s="20"/>
      <c r="K273" s="20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20"/>
      <c r="E274" s="20"/>
      <c r="F274" s="41"/>
      <c r="G274" s="20"/>
      <c r="H274" s="20"/>
      <c r="I274" s="20"/>
      <c r="J274" s="20"/>
      <c r="K274" s="20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20"/>
      <c r="E275" s="20"/>
      <c r="F275" s="41"/>
      <c r="G275" s="20"/>
      <c r="H275" s="20"/>
      <c r="I275" s="20"/>
      <c r="J275" s="20"/>
      <c r="K275" s="20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20"/>
      <c r="E276" s="20"/>
      <c r="F276" s="41"/>
      <c r="G276" s="20"/>
      <c r="H276" s="20"/>
      <c r="I276" s="20"/>
      <c r="J276" s="20"/>
      <c r="K276" s="20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20"/>
      <c r="E277" s="20"/>
      <c r="F277" s="41"/>
      <c r="G277" s="20"/>
      <c r="H277" s="20"/>
      <c r="I277" s="20"/>
      <c r="J277" s="20"/>
      <c r="K277" s="20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20"/>
      <c r="E278" s="20"/>
      <c r="F278" s="41"/>
      <c r="G278" s="20"/>
      <c r="H278" s="20"/>
      <c r="I278" s="20"/>
      <c r="J278" s="20"/>
      <c r="K278" s="20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20"/>
      <c r="E279" s="20"/>
      <c r="F279" s="41"/>
      <c r="G279" s="20"/>
      <c r="H279" s="20"/>
      <c r="I279" s="20"/>
      <c r="J279" s="20"/>
      <c r="K279" s="20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20"/>
      <c r="E280" s="20"/>
      <c r="F280" s="41"/>
      <c r="G280" s="20"/>
      <c r="H280" s="20"/>
      <c r="I280" s="20"/>
      <c r="J280" s="20"/>
      <c r="K280" s="20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20"/>
      <c r="E281" s="20"/>
      <c r="F281" s="41"/>
      <c r="G281" s="20"/>
      <c r="H281" s="20"/>
      <c r="I281" s="20"/>
      <c r="J281" s="20"/>
      <c r="K281" s="20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20"/>
      <c r="E282" s="20"/>
      <c r="F282" s="41"/>
      <c r="G282" s="20"/>
      <c r="H282" s="20"/>
      <c r="I282" s="20"/>
      <c r="J282" s="20"/>
      <c r="K282" s="20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20"/>
      <c r="E283" s="20"/>
      <c r="F283" s="41"/>
      <c r="G283" s="20"/>
      <c r="H283" s="20"/>
      <c r="I283" s="20"/>
      <c r="J283" s="20"/>
      <c r="K283" s="20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20"/>
      <c r="E284" s="20"/>
      <c r="F284" s="41"/>
      <c r="G284" s="20"/>
      <c r="H284" s="20"/>
      <c r="I284" s="20"/>
      <c r="J284" s="20"/>
      <c r="K284" s="20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20"/>
      <c r="E285" s="20"/>
      <c r="F285" s="41"/>
      <c r="G285" s="20"/>
      <c r="H285" s="20"/>
      <c r="I285" s="20"/>
      <c r="J285" s="20"/>
      <c r="K285" s="20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20"/>
      <c r="E286" s="20"/>
      <c r="F286" s="41"/>
      <c r="G286" s="20"/>
      <c r="H286" s="20"/>
      <c r="I286" s="20"/>
      <c r="J286" s="20"/>
      <c r="K286" s="20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20"/>
      <c r="E287" s="20"/>
      <c r="F287" s="41"/>
      <c r="G287" s="20"/>
      <c r="H287" s="20"/>
      <c r="I287" s="20"/>
      <c r="J287" s="20"/>
      <c r="K287" s="20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20"/>
      <c r="E288" s="20"/>
      <c r="F288" s="41"/>
      <c r="G288" s="20"/>
      <c r="H288" s="20"/>
      <c r="I288" s="20"/>
      <c r="J288" s="20"/>
      <c r="K288" s="20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20"/>
      <c r="E289" s="20"/>
      <c r="F289" s="41"/>
      <c r="G289" s="20"/>
      <c r="H289" s="20"/>
      <c r="I289" s="20"/>
      <c r="J289" s="20"/>
      <c r="K289" s="20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20"/>
      <c r="E290" s="20"/>
      <c r="F290" s="41"/>
      <c r="G290" s="20"/>
      <c r="H290" s="20"/>
      <c r="I290" s="20"/>
      <c r="J290" s="20"/>
      <c r="K290" s="20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20"/>
      <c r="E291" s="20"/>
      <c r="F291" s="41"/>
      <c r="G291" s="20"/>
      <c r="H291" s="20"/>
      <c r="I291" s="20"/>
      <c r="J291" s="20"/>
      <c r="K291" s="20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20"/>
      <c r="E292" s="20"/>
      <c r="F292" s="41"/>
      <c r="G292" s="20"/>
      <c r="H292" s="20"/>
      <c r="I292" s="20"/>
      <c r="J292" s="20"/>
      <c r="K292" s="20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20"/>
      <c r="E293" s="20"/>
      <c r="F293" s="41"/>
      <c r="G293" s="20"/>
      <c r="H293" s="20"/>
      <c r="I293" s="20"/>
      <c r="J293" s="20"/>
      <c r="K293" s="20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20"/>
      <c r="E294" s="20"/>
      <c r="F294" s="41"/>
      <c r="G294" s="20"/>
      <c r="H294" s="20"/>
      <c r="I294" s="20"/>
      <c r="J294" s="20"/>
      <c r="K294" s="20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20"/>
      <c r="E295" s="20"/>
      <c r="F295" s="41"/>
      <c r="G295" s="20"/>
      <c r="H295" s="20"/>
      <c r="I295" s="20"/>
      <c r="J295" s="20"/>
      <c r="K295" s="20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20"/>
      <c r="E296" s="20"/>
      <c r="F296" s="41"/>
      <c r="G296" s="20"/>
      <c r="H296" s="20"/>
      <c r="I296" s="20"/>
      <c r="J296" s="20"/>
      <c r="K296" s="20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20"/>
      <c r="E297" s="20"/>
      <c r="F297" s="41"/>
      <c r="G297" s="20"/>
      <c r="H297" s="20"/>
      <c r="I297" s="20"/>
      <c r="J297" s="20"/>
      <c r="K297" s="20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20"/>
      <c r="E298" s="20"/>
      <c r="F298" s="41"/>
      <c r="G298" s="20"/>
      <c r="H298" s="20"/>
      <c r="I298" s="20"/>
      <c r="J298" s="20"/>
      <c r="K298" s="20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20"/>
      <c r="E299" s="20"/>
      <c r="F299" s="41"/>
      <c r="G299" s="20"/>
      <c r="H299" s="20"/>
      <c r="I299" s="20"/>
      <c r="J299" s="20"/>
      <c r="K299" s="20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20"/>
      <c r="E300" s="20"/>
      <c r="F300" s="41"/>
      <c r="G300" s="20"/>
      <c r="H300" s="20"/>
      <c r="I300" s="20"/>
      <c r="J300" s="20"/>
      <c r="K300" s="20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20"/>
      <c r="E301" s="20"/>
      <c r="F301" s="41"/>
      <c r="G301" s="20"/>
      <c r="H301" s="20"/>
      <c r="I301" s="20"/>
      <c r="J301" s="20"/>
      <c r="K301" s="20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20"/>
      <c r="E302" s="20"/>
      <c r="F302" s="41"/>
      <c r="G302" s="20"/>
      <c r="H302" s="20"/>
      <c r="I302" s="20"/>
      <c r="J302" s="20"/>
      <c r="K302" s="20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20"/>
      <c r="E303" s="20"/>
      <c r="F303" s="41"/>
      <c r="G303" s="20"/>
      <c r="H303" s="20"/>
      <c r="I303" s="20"/>
      <c r="J303" s="20"/>
      <c r="K303" s="20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20"/>
      <c r="E304" s="20"/>
      <c r="F304" s="41"/>
      <c r="G304" s="20"/>
      <c r="H304" s="20"/>
      <c r="I304" s="20"/>
      <c r="J304" s="20"/>
      <c r="K304" s="20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20"/>
      <c r="E305" s="20"/>
      <c r="F305" s="41"/>
      <c r="G305" s="20"/>
      <c r="H305" s="20"/>
      <c r="I305" s="20"/>
      <c r="J305" s="20"/>
      <c r="K305" s="20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20"/>
      <c r="E306" s="20"/>
      <c r="F306" s="41"/>
      <c r="G306" s="20"/>
      <c r="H306" s="20"/>
      <c r="I306" s="20"/>
      <c r="J306" s="20"/>
      <c r="K306" s="20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20"/>
      <c r="E307" s="20"/>
      <c r="F307" s="41"/>
      <c r="G307" s="20"/>
      <c r="H307" s="20"/>
      <c r="I307" s="20"/>
      <c r="J307" s="20"/>
      <c r="K307" s="20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20"/>
      <c r="E308" s="20"/>
      <c r="F308" s="41"/>
      <c r="G308" s="20"/>
      <c r="H308" s="20"/>
      <c r="I308" s="20"/>
      <c r="J308" s="20"/>
      <c r="K308" s="20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20"/>
      <c r="E309" s="20"/>
      <c r="F309" s="41"/>
      <c r="G309" s="20"/>
      <c r="H309" s="20"/>
      <c r="I309" s="20"/>
      <c r="J309" s="20"/>
      <c r="K309" s="20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20"/>
      <c r="E310" s="20"/>
      <c r="F310" s="41"/>
      <c r="G310" s="20"/>
      <c r="H310" s="20"/>
      <c r="I310" s="20"/>
      <c r="J310" s="20"/>
      <c r="K310" s="20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20"/>
      <c r="E311" s="20"/>
      <c r="F311" s="41"/>
      <c r="G311" s="20"/>
      <c r="H311" s="20"/>
      <c r="I311" s="20"/>
      <c r="J311" s="20"/>
      <c r="K311" s="20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20"/>
      <c r="E312" s="20"/>
      <c r="F312" s="41"/>
      <c r="G312" s="20"/>
      <c r="H312" s="20"/>
      <c r="I312" s="20"/>
      <c r="J312" s="20"/>
      <c r="K312" s="20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20"/>
      <c r="E313" s="20"/>
      <c r="F313" s="41"/>
      <c r="G313" s="20"/>
      <c r="H313" s="20"/>
      <c r="I313" s="20"/>
      <c r="J313" s="20"/>
      <c r="K313" s="20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20"/>
      <c r="E314" s="20"/>
      <c r="F314" s="41"/>
      <c r="G314" s="20"/>
      <c r="H314" s="20"/>
      <c r="I314" s="20"/>
      <c r="J314" s="20"/>
      <c r="K314" s="20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20"/>
      <c r="E315" s="20"/>
      <c r="F315" s="41"/>
      <c r="G315" s="20"/>
      <c r="H315" s="20"/>
      <c r="I315" s="20"/>
      <c r="J315" s="20"/>
      <c r="K315" s="20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20"/>
      <c r="E316" s="20"/>
      <c r="F316" s="41"/>
      <c r="G316" s="20"/>
      <c r="H316" s="20"/>
      <c r="I316" s="20"/>
      <c r="J316" s="20"/>
      <c r="K316" s="20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20"/>
      <c r="E317" s="20"/>
      <c r="F317" s="41"/>
      <c r="G317" s="20"/>
      <c r="H317" s="20"/>
      <c r="I317" s="20"/>
      <c r="J317" s="20"/>
      <c r="K317" s="20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20"/>
      <c r="E318" s="20"/>
      <c r="F318" s="41"/>
      <c r="G318" s="20"/>
      <c r="H318" s="20"/>
      <c r="I318" s="20"/>
      <c r="J318" s="20"/>
      <c r="K318" s="20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20"/>
      <c r="E319" s="20"/>
      <c r="F319" s="41"/>
      <c r="G319" s="20"/>
      <c r="H319" s="20"/>
      <c r="I319" s="20"/>
      <c r="J319" s="20"/>
      <c r="K319" s="20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20"/>
      <c r="E320" s="20"/>
      <c r="F320" s="41"/>
      <c r="G320" s="20"/>
      <c r="H320" s="20"/>
      <c r="I320" s="20"/>
      <c r="J320" s="20"/>
      <c r="K320" s="20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20"/>
      <c r="E321" s="20"/>
      <c r="F321" s="41"/>
      <c r="G321" s="20"/>
      <c r="H321" s="20"/>
      <c r="I321" s="20"/>
      <c r="J321" s="20"/>
      <c r="K321" s="20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20"/>
      <c r="E322" s="20"/>
      <c r="F322" s="41"/>
      <c r="G322" s="20"/>
      <c r="H322" s="20"/>
      <c r="I322" s="20"/>
      <c r="J322" s="20"/>
      <c r="K322" s="20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20"/>
      <c r="E323" s="20"/>
      <c r="F323" s="41"/>
      <c r="G323" s="20"/>
      <c r="H323" s="20"/>
      <c r="I323" s="20"/>
      <c r="J323" s="20"/>
      <c r="K323" s="20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20"/>
      <c r="E324" s="20"/>
      <c r="F324" s="41"/>
      <c r="G324" s="20"/>
      <c r="H324" s="20"/>
      <c r="I324" s="20"/>
      <c r="J324" s="20"/>
      <c r="K324" s="20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20"/>
      <c r="E325" s="20"/>
      <c r="F325" s="41"/>
      <c r="G325" s="20"/>
      <c r="H325" s="20"/>
      <c r="I325" s="20"/>
      <c r="J325" s="20"/>
      <c r="K325" s="20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20"/>
      <c r="E326" s="20"/>
      <c r="F326" s="41"/>
      <c r="G326" s="20"/>
      <c r="H326" s="20"/>
      <c r="I326" s="20"/>
      <c r="J326" s="20"/>
      <c r="K326" s="20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20"/>
      <c r="E327" s="20"/>
      <c r="F327" s="41"/>
      <c r="G327" s="20"/>
      <c r="H327" s="20"/>
      <c r="I327" s="20"/>
      <c r="J327" s="20"/>
      <c r="K327" s="20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20"/>
      <c r="E328" s="20"/>
      <c r="F328" s="41"/>
      <c r="G328" s="20"/>
      <c r="H328" s="20"/>
      <c r="I328" s="20"/>
      <c r="J328" s="20"/>
      <c r="K328" s="20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20"/>
      <c r="E329" s="20"/>
      <c r="F329" s="41"/>
      <c r="G329" s="20"/>
      <c r="H329" s="20"/>
      <c r="I329" s="20"/>
      <c r="J329" s="20"/>
      <c r="K329" s="20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20"/>
      <c r="E330" s="20"/>
      <c r="F330" s="41"/>
      <c r="G330" s="20"/>
      <c r="H330" s="20"/>
      <c r="I330" s="20"/>
      <c r="J330" s="20"/>
      <c r="K330" s="20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20"/>
      <c r="E331" s="20"/>
      <c r="F331" s="41"/>
      <c r="G331" s="20"/>
      <c r="H331" s="20"/>
      <c r="I331" s="20"/>
      <c r="J331" s="20"/>
      <c r="K331" s="20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20"/>
      <c r="E332" s="20"/>
      <c r="F332" s="41"/>
      <c r="G332" s="20"/>
      <c r="H332" s="20"/>
      <c r="I332" s="20"/>
      <c r="J332" s="20"/>
      <c r="K332" s="20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20"/>
      <c r="E333" s="20"/>
      <c r="F333" s="41"/>
      <c r="G333" s="20"/>
      <c r="H333" s="20"/>
      <c r="I333" s="20"/>
      <c r="J333" s="20"/>
      <c r="K333" s="20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20"/>
      <c r="E334" s="20"/>
      <c r="F334" s="41"/>
      <c r="G334" s="20"/>
      <c r="H334" s="20"/>
      <c r="I334" s="20"/>
      <c r="J334" s="20"/>
      <c r="K334" s="20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20"/>
      <c r="E335" s="20"/>
      <c r="F335" s="41"/>
      <c r="G335" s="20"/>
      <c r="H335" s="20"/>
      <c r="I335" s="20"/>
      <c r="J335" s="20"/>
      <c r="K335" s="20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20"/>
      <c r="E336" s="20"/>
      <c r="F336" s="41"/>
      <c r="G336" s="20"/>
      <c r="H336" s="20"/>
      <c r="I336" s="20"/>
      <c r="J336" s="20"/>
      <c r="K336" s="20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20"/>
      <c r="E337" s="20"/>
      <c r="F337" s="41"/>
      <c r="G337" s="20"/>
      <c r="H337" s="20"/>
      <c r="I337" s="20"/>
      <c r="J337" s="20"/>
      <c r="K337" s="20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20"/>
      <c r="E338" s="20"/>
      <c r="F338" s="41"/>
      <c r="G338" s="20"/>
      <c r="H338" s="20"/>
      <c r="I338" s="20"/>
      <c r="J338" s="20"/>
      <c r="K338" s="20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20"/>
      <c r="E339" s="20"/>
      <c r="F339" s="41"/>
      <c r="G339" s="20"/>
      <c r="H339" s="20"/>
      <c r="I339" s="20"/>
      <c r="J339" s="20"/>
      <c r="K339" s="20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20"/>
      <c r="E340" s="20"/>
      <c r="F340" s="41"/>
      <c r="G340" s="20"/>
      <c r="H340" s="20"/>
      <c r="I340" s="20"/>
      <c r="J340" s="20"/>
      <c r="K340" s="20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20"/>
      <c r="E341" s="20"/>
      <c r="F341" s="41"/>
      <c r="G341" s="20"/>
      <c r="H341" s="20"/>
      <c r="I341" s="20"/>
      <c r="J341" s="20"/>
      <c r="K341" s="20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20"/>
      <c r="E342" s="20"/>
      <c r="F342" s="41"/>
      <c r="G342" s="20"/>
      <c r="H342" s="20"/>
      <c r="I342" s="20"/>
      <c r="J342" s="20"/>
      <c r="K342" s="20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20"/>
      <c r="E343" s="20"/>
      <c r="F343" s="41"/>
      <c r="G343" s="20"/>
      <c r="H343" s="20"/>
      <c r="I343" s="20"/>
      <c r="J343" s="20"/>
      <c r="K343" s="20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20"/>
      <c r="E344" s="20"/>
      <c r="F344" s="41"/>
      <c r="G344" s="20"/>
      <c r="H344" s="20"/>
      <c r="I344" s="20"/>
      <c r="J344" s="20"/>
      <c r="K344" s="20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20"/>
      <c r="E345" s="20"/>
      <c r="F345" s="41"/>
      <c r="G345" s="20"/>
      <c r="H345" s="20"/>
      <c r="I345" s="20"/>
      <c r="J345" s="20"/>
      <c r="K345" s="20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20"/>
      <c r="E346" s="20"/>
      <c r="F346" s="41"/>
      <c r="G346" s="20"/>
      <c r="H346" s="20"/>
      <c r="I346" s="20"/>
      <c r="J346" s="20"/>
      <c r="K346" s="20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20"/>
      <c r="E347" s="20"/>
      <c r="F347" s="41"/>
      <c r="G347" s="20"/>
      <c r="H347" s="20"/>
      <c r="I347" s="20"/>
      <c r="J347" s="20"/>
      <c r="K347" s="20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20"/>
      <c r="E348" s="20"/>
      <c r="F348" s="41"/>
      <c r="G348" s="20"/>
      <c r="H348" s="20"/>
      <c r="I348" s="20"/>
      <c r="J348" s="20"/>
      <c r="K348" s="20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20"/>
      <c r="E349" s="20"/>
      <c r="F349" s="41"/>
      <c r="G349" s="20"/>
      <c r="H349" s="20"/>
      <c r="I349" s="20"/>
      <c r="J349" s="20"/>
      <c r="K349" s="20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20"/>
      <c r="E350" s="20"/>
      <c r="F350" s="41"/>
      <c r="G350" s="20"/>
      <c r="H350" s="20"/>
      <c r="I350" s="20"/>
      <c r="J350" s="20"/>
      <c r="K350" s="20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20"/>
      <c r="E351" s="20"/>
      <c r="F351" s="41"/>
      <c r="G351" s="20"/>
      <c r="H351" s="20"/>
      <c r="I351" s="20"/>
      <c r="J351" s="20"/>
      <c r="K351" s="20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20"/>
      <c r="E352" s="20"/>
      <c r="F352" s="41"/>
      <c r="G352" s="20"/>
      <c r="H352" s="20"/>
      <c r="I352" s="20"/>
      <c r="J352" s="20"/>
      <c r="K352" s="20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20"/>
      <c r="E353" s="20"/>
      <c r="F353" s="41"/>
      <c r="G353" s="20"/>
      <c r="H353" s="20"/>
      <c r="I353" s="20"/>
      <c r="J353" s="20"/>
      <c r="K353" s="20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20"/>
      <c r="E354" s="20"/>
      <c r="F354" s="41"/>
      <c r="G354" s="20"/>
      <c r="H354" s="20"/>
      <c r="I354" s="20"/>
      <c r="J354" s="20"/>
      <c r="K354" s="20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20"/>
      <c r="E355" s="20"/>
      <c r="F355" s="41"/>
      <c r="G355" s="20"/>
      <c r="H355" s="20"/>
      <c r="I355" s="20"/>
      <c r="J355" s="20"/>
      <c r="K355" s="20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20"/>
      <c r="E356" s="20"/>
      <c r="F356" s="41"/>
      <c r="G356" s="20"/>
      <c r="H356" s="20"/>
      <c r="I356" s="20"/>
      <c r="J356" s="20"/>
      <c r="K356" s="20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20"/>
      <c r="E357" s="20"/>
      <c r="F357" s="41"/>
      <c r="G357" s="20"/>
      <c r="H357" s="20"/>
      <c r="I357" s="20"/>
      <c r="J357" s="20"/>
      <c r="K357" s="20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20"/>
      <c r="E358" s="20"/>
      <c r="F358" s="41"/>
      <c r="G358" s="20"/>
      <c r="H358" s="20"/>
      <c r="I358" s="20"/>
      <c r="J358" s="20"/>
      <c r="K358" s="20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20"/>
      <c r="E359" s="20"/>
      <c r="F359" s="41"/>
      <c r="G359" s="20"/>
      <c r="H359" s="20"/>
      <c r="I359" s="20"/>
      <c r="J359" s="20"/>
      <c r="K359" s="20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20"/>
      <c r="E360" s="20"/>
      <c r="F360" s="41"/>
      <c r="G360" s="20"/>
      <c r="H360" s="20"/>
      <c r="I360" s="20"/>
      <c r="J360" s="20"/>
      <c r="K360" s="20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20"/>
      <c r="E361" s="20"/>
      <c r="F361" s="41"/>
      <c r="G361" s="20"/>
      <c r="H361" s="20"/>
      <c r="I361" s="20"/>
      <c r="J361" s="20"/>
      <c r="K361" s="20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20"/>
      <c r="E362" s="20"/>
      <c r="F362" s="41"/>
      <c r="G362" s="20"/>
      <c r="H362" s="20"/>
      <c r="I362" s="20"/>
      <c r="J362" s="20"/>
      <c r="K362" s="20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20"/>
      <c r="E363" s="20"/>
      <c r="F363" s="41"/>
      <c r="G363" s="20"/>
      <c r="H363" s="20"/>
      <c r="I363" s="20"/>
      <c r="J363" s="20"/>
      <c r="K363" s="20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20"/>
      <c r="E364" s="20"/>
      <c r="F364" s="41"/>
      <c r="G364" s="20"/>
      <c r="H364" s="20"/>
      <c r="I364" s="20"/>
      <c r="J364" s="20"/>
      <c r="K364" s="20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20"/>
      <c r="E365" s="20"/>
      <c r="F365" s="41"/>
      <c r="G365" s="20"/>
      <c r="H365" s="20"/>
      <c r="I365" s="20"/>
      <c r="J365" s="20"/>
      <c r="K365" s="20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20"/>
      <c r="E366" s="20"/>
      <c r="F366" s="41"/>
      <c r="G366" s="20"/>
      <c r="H366" s="20"/>
      <c r="I366" s="20"/>
      <c r="J366" s="20"/>
      <c r="K366" s="20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20"/>
      <c r="E367" s="20"/>
      <c r="F367" s="41"/>
      <c r="G367" s="20"/>
      <c r="H367" s="20"/>
      <c r="I367" s="20"/>
      <c r="J367" s="20"/>
      <c r="K367" s="20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20"/>
      <c r="E368" s="20"/>
      <c r="F368" s="41"/>
      <c r="G368" s="20"/>
      <c r="H368" s="20"/>
      <c r="I368" s="20"/>
      <c r="J368" s="20"/>
      <c r="K368" s="20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20"/>
      <c r="E369" s="20"/>
      <c r="F369" s="41"/>
      <c r="G369" s="20"/>
      <c r="H369" s="20"/>
      <c r="I369" s="20"/>
      <c r="J369" s="20"/>
      <c r="K369" s="20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20"/>
      <c r="E370" s="20"/>
      <c r="F370" s="41"/>
      <c r="G370" s="20"/>
      <c r="H370" s="20"/>
      <c r="I370" s="20"/>
      <c r="J370" s="20"/>
      <c r="K370" s="20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20"/>
      <c r="E371" s="20"/>
      <c r="F371" s="41"/>
      <c r="G371" s="20"/>
      <c r="H371" s="20"/>
      <c r="I371" s="20"/>
      <c r="J371" s="20"/>
      <c r="K371" s="20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20"/>
      <c r="E372" s="20"/>
      <c r="F372" s="41"/>
      <c r="G372" s="20"/>
      <c r="H372" s="20"/>
      <c r="I372" s="20"/>
      <c r="J372" s="20"/>
      <c r="K372" s="20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20"/>
      <c r="E373" s="20"/>
      <c r="F373" s="41"/>
      <c r="G373" s="20"/>
      <c r="H373" s="20"/>
      <c r="I373" s="20"/>
      <c r="J373" s="20"/>
      <c r="K373" s="20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20"/>
      <c r="E374" s="20"/>
      <c r="F374" s="41"/>
      <c r="G374" s="20"/>
      <c r="H374" s="20"/>
      <c r="I374" s="20"/>
      <c r="J374" s="20"/>
      <c r="K374" s="20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20"/>
      <c r="E375" s="20"/>
      <c r="F375" s="41"/>
      <c r="G375" s="20"/>
      <c r="H375" s="20"/>
      <c r="I375" s="20"/>
      <c r="J375" s="20"/>
      <c r="K375" s="20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20"/>
      <c r="E376" s="20"/>
      <c r="F376" s="41"/>
      <c r="G376" s="20"/>
      <c r="H376" s="20"/>
      <c r="I376" s="20"/>
      <c r="J376" s="20"/>
      <c r="K376" s="20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20"/>
      <c r="E377" s="20"/>
      <c r="F377" s="41"/>
      <c r="G377" s="20"/>
      <c r="H377" s="20"/>
      <c r="I377" s="20"/>
      <c r="J377" s="20"/>
      <c r="K377" s="20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20"/>
      <c r="E378" s="20"/>
      <c r="F378" s="41"/>
      <c r="G378" s="20"/>
      <c r="H378" s="20"/>
      <c r="I378" s="20"/>
      <c r="J378" s="20"/>
      <c r="K378" s="20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20"/>
      <c r="E379" s="20"/>
      <c r="F379" s="41"/>
      <c r="G379" s="20"/>
      <c r="H379" s="20"/>
      <c r="I379" s="20"/>
      <c r="J379" s="20"/>
      <c r="K379" s="20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20"/>
      <c r="E380" s="20"/>
      <c r="F380" s="41"/>
      <c r="G380" s="20"/>
      <c r="H380" s="20"/>
      <c r="I380" s="20"/>
      <c r="J380" s="20"/>
      <c r="K380" s="20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20"/>
      <c r="E381" s="20"/>
      <c r="F381" s="41"/>
      <c r="G381" s="20"/>
      <c r="H381" s="20"/>
      <c r="I381" s="20"/>
      <c r="J381" s="20"/>
      <c r="K381" s="20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20"/>
      <c r="E382" s="20"/>
      <c r="F382" s="41"/>
      <c r="G382" s="20"/>
      <c r="H382" s="20"/>
      <c r="I382" s="20"/>
      <c r="J382" s="20"/>
      <c r="K382" s="20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20"/>
      <c r="E383" s="20"/>
      <c r="F383" s="41"/>
      <c r="G383" s="20"/>
      <c r="H383" s="20"/>
      <c r="I383" s="20"/>
      <c r="J383" s="20"/>
      <c r="K383" s="20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20"/>
      <c r="E384" s="20"/>
      <c r="F384" s="41"/>
      <c r="G384" s="20"/>
      <c r="H384" s="20"/>
      <c r="I384" s="20"/>
      <c r="J384" s="20"/>
      <c r="K384" s="20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20"/>
      <c r="E385" s="20"/>
      <c r="F385" s="41"/>
      <c r="G385" s="20"/>
      <c r="H385" s="20"/>
      <c r="I385" s="20"/>
      <c r="J385" s="20"/>
      <c r="K385" s="20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20"/>
      <c r="E386" s="20"/>
      <c r="F386" s="41"/>
      <c r="G386" s="20"/>
      <c r="H386" s="20"/>
      <c r="I386" s="20"/>
      <c r="J386" s="20"/>
      <c r="K386" s="20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20"/>
      <c r="E387" s="20"/>
      <c r="F387" s="41"/>
      <c r="G387" s="20"/>
      <c r="H387" s="20"/>
      <c r="I387" s="20"/>
      <c r="J387" s="20"/>
      <c r="K387" s="20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20"/>
      <c r="E388" s="20"/>
      <c r="F388" s="41"/>
      <c r="G388" s="20"/>
      <c r="H388" s="20"/>
      <c r="I388" s="20"/>
      <c r="J388" s="20"/>
      <c r="K388" s="20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20"/>
      <c r="E389" s="20"/>
      <c r="F389" s="41"/>
      <c r="G389" s="20"/>
      <c r="H389" s="20"/>
      <c r="I389" s="20"/>
      <c r="J389" s="20"/>
      <c r="K389" s="20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20"/>
      <c r="E390" s="20"/>
      <c r="F390" s="41"/>
      <c r="G390" s="20"/>
      <c r="H390" s="20"/>
      <c r="I390" s="20"/>
      <c r="J390" s="20"/>
      <c r="K390" s="20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20"/>
      <c r="E391" s="20"/>
      <c r="F391" s="41"/>
      <c r="G391" s="20"/>
      <c r="H391" s="20"/>
      <c r="I391" s="20"/>
      <c r="J391" s="20"/>
      <c r="K391" s="20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20"/>
      <c r="E392" s="20"/>
      <c r="F392" s="41"/>
      <c r="G392" s="20"/>
      <c r="H392" s="20"/>
      <c r="I392" s="20"/>
      <c r="J392" s="20"/>
      <c r="K392" s="20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20"/>
      <c r="E393" s="20"/>
      <c r="F393" s="41"/>
      <c r="G393" s="20"/>
      <c r="H393" s="20"/>
      <c r="I393" s="20"/>
      <c r="J393" s="20"/>
      <c r="K393" s="20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20"/>
      <c r="E394" s="20"/>
      <c r="F394" s="41"/>
      <c r="G394" s="20"/>
      <c r="H394" s="20"/>
      <c r="I394" s="20"/>
      <c r="J394" s="20"/>
      <c r="K394" s="20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20"/>
      <c r="E395" s="20"/>
      <c r="F395" s="41"/>
      <c r="G395" s="20"/>
      <c r="H395" s="20"/>
      <c r="I395" s="20"/>
      <c r="J395" s="20"/>
      <c r="K395" s="20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20"/>
      <c r="E396" s="20"/>
      <c r="F396" s="41"/>
      <c r="G396" s="20"/>
      <c r="H396" s="20"/>
      <c r="I396" s="20"/>
      <c r="J396" s="20"/>
      <c r="K396" s="20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20"/>
      <c r="E397" s="20"/>
      <c r="F397" s="41"/>
      <c r="G397" s="20"/>
      <c r="H397" s="20"/>
      <c r="I397" s="20"/>
      <c r="J397" s="20"/>
      <c r="K397" s="20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20"/>
      <c r="E398" s="20"/>
      <c r="F398" s="41"/>
      <c r="G398" s="20"/>
      <c r="H398" s="20"/>
      <c r="I398" s="20"/>
      <c r="J398" s="20"/>
      <c r="K398" s="20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20"/>
      <c r="E399" s="20"/>
      <c r="F399" s="41"/>
      <c r="G399" s="20"/>
      <c r="H399" s="20"/>
      <c r="I399" s="20"/>
      <c r="J399" s="20"/>
      <c r="K399" s="20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20"/>
      <c r="E400" s="20"/>
      <c r="F400" s="41"/>
      <c r="G400" s="20"/>
      <c r="H400" s="20"/>
      <c r="I400" s="20"/>
      <c r="J400" s="20"/>
      <c r="K400" s="20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20"/>
      <c r="E401" s="20"/>
      <c r="F401" s="41"/>
      <c r="G401" s="20"/>
      <c r="H401" s="20"/>
      <c r="I401" s="20"/>
      <c r="J401" s="20"/>
      <c r="K401" s="20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20"/>
      <c r="E402" s="20"/>
      <c r="F402" s="41"/>
      <c r="G402" s="20"/>
      <c r="H402" s="20"/>
      <c r="I402" s="20"/>
      <c r="J402" s="20"/>
      <c r="K402" s="20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20"/>
      <c r="E403" s="20"/>
      <c r="F403" s="41"/>
      <c r="G403" s="20"/>
      <c r="H403" s="20"/>
      <c r="I403" s="20"/>
      <c r="J403" s="20"/>
      <c r="K403" s="20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20"/>
      <c r="E404" s="20"/>
      <c r="F404" s="41"/>
      <c r="G404" s="20"/>
      <c r="H404" s="20"/>
      <c r="I404" s="20"/>
      <c r="J404" s="20"/>
      <c r="K404" s="20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20"/>
      <c r="E405" s="20"/>
      <c r="F405" s="41"/>
      <c r="G405" s="20"/>
      <c r="H405" s="20"/>
      <c r="I405" s="20"/>
      <c r="J405" s="20"/>
      <c r="K405" s="20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20"/>
      <c r="E406" s="20"/>
      <c r="F406" s="41"/>
      <c r="G406" s="20"/>
      <c r="H406" s="20"/>
      <c r="I406" s="20"/>
      <c r="J406" s="20"/>
      <c r="K406" s="20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20"/>
      <c r="E407" s="20"/>
      <c r="F407" s="41"/>
      <c r="G407" s="20"/>
      <c r="H407" s="20"/>
      <c r="I407" s="20"/>
      <c r="J407" s="20"/>
      <c r="K407" s="20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20"/>
      <c r="E408" s="20"/>
      <c r="F408" s="41"/>
      <c r="G408" s="20"/>
      <c r="H408" s="20"/>
      <c r="I408" s="20"/>
      <c r="J408" s="20"/>
      <c r="K408" s="20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20"/>
      <c r="E409" s="20"/>
      <c r="F409" s="41"/>
      <c r="G409" s="20"/>
      <c r="H409" s="20"/>
      <c r="I409" s="20"/>
      <c r="J409" s="20"/>
      <c r="K409" s="20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20"/>
      <c r="E410" s="20"/>
      <c r="F410" s="41"/>
      <c r="G410" s="20"/>
      <c r="H410" s="20"/>
      <c r="I410" s="20"/>
      <c r="J410" s="20"/>
      <c r="K410" s="20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20"/>
      <c r="E411" s="20"/>
      <c r="F411" s="41"/>
      <c r="G411" s="20"/>
      <c r="H411" s="20"/>
      <c r="I411" s="20"/>
      <c r="J411" s="20"/>
      <c r="K411" s="20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20"/>
      <c r="E412" s="20"/>
      <c r="F412" s="41"/>
      <c r="G412" s="20"/>
      <c r="H412" s="20"/>
      <c r="I412" s="20"/>
      <c r="J412" s="20"/>
      <c r="K412" s="20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20"/>
      <c r="E413" s="20"/>
      <c r="F413" s="41"/>
      <c r="G413" s="20"/>
      <c r="H413" s="20"/>
      <c r="I413" s="20"/>
      <c r="J413" s="20"/>
      <c r="K413" s="20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20"/>
      <c r="E414" s="20"/>
      <c r="F414" s="41"/>
      <c r="G414" s="20"/>
      <c r="H414" s="20"/>
      <c r="I414" s="20"/>
      <c r="J414" s="20"/>
      <c r="K414" s="20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20"/>
      <c r="E415" s="20"/>
      <c r="F415" s="41"/>
      <c r="G415" s="20"/>
      <c r="H415" s="20"/>
      <c r="I415" s="20"/>
      <c r="J415" s="20"/>
      <c r="K415" s="20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20"/>
      <c r="E416" s="20"/>
      <c r="F416" s="41"/>
      <c r="G416" s="20"/>
      <c r="H416" s="20"/>
      <c r="I416" s="20"/>
      <c r="J416" s="20"/>
      <c r="K416" s="20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20"/>
      <c r="E417" s="20"/>
      <c r="F417" s="41"/>
      <c r="G417" s="20"/>
      <c r="H417" s="20"/>
      <c r="I417" s="20"/>
      <c r="J417" s="20"/>
      <c r="K417" s="20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20"/>
      <c r="E418" s="20"/>
      <c r="F418" s="41"/>
      <c r="G418" s="20"/>
      <c r="H418" s="20"/>
      <c r="I418" s="20"/>
      <c r="J418" s="20"/>
      <c r="K418" s="20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20"/>
      <c r="E419" s="20"/>
      <c r="F419" s="41"/>
      <c r="G419" s="20"/>
      <c r="H419" s="20"/>
      <c r="I419" s="20"/>
      <c r="J419" s="20"/>
      <c r="K419" s="20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20"/>
      <c r="E420" s="20"/>
      <c r="F420" s="41"/>
      <c r="G420" s="20"/>
      <c r="H420" s="20"/>
      <c r="I420" s="20"/>
      <c r="J420" s="20"/>
      <c r="K420" s="20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20"/>
      <c r="E421" s="20"/>
      <c r="F421" s="41"/>
      <c r="G421" s="20"/>
      <c r="H421" s="20"/>
      <c r="I421" s="20"/>
      <c r="J421" s="20"/>
      <c r="K421" s="20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20"/>
      <c r="E422" s="20"/>
      <c r="F422" s="41"/>
      <c r="G422" s="20"/>
      <c r="H422" s="20"/>
      <c r="I422" s="20"/>
      <c r="J422" s="20"/>
      <c r="K422" s="20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20"/>
      <c r="E423" s="20"/>
      <c r="F423" s="41"/>
      <c r="G423" s="20"/>
      <c r="H423" s="20"/>
      <c r="I423" s="20"/>
      <c r="J423" s="20"/>
      <c r="K423" s="20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20"/>
      <c r="E424" s="20"/>
      <c r="F424" s="41"/>
      <c r="G424" s="20"/>
      <c r="H424" s="20"/>
      <c r="I424" s="20"/>
      <c r="J424" s="20"/>
      <c r="K424" s="20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20"/>
      <c r="E425" s="20"/>
      <c r="F425" s="41"/>
      <c r="G425" s="20"/>
      <c r="H425" s="20"/>
      <c r="I425" s="20"/>
      <c r="J425" s="20"/>
      <c r="K425" s="20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20"/>
      <c r="E426" s="20"/>
      <c r="F426" s="41"/>
      <c r="G426" s="20"/>
      <c r="H426" s="20"/>
      <c r="I426" s="20"/>
      <c r="J426" s="20"/>
      <c r="K426" s="20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20"/>
      <c r="E427" s="20"/>
      <c r="F427" s="41"/>
      <c r="G427" s="20"/>
      <c r="H427" s="20"/>
      <c r="I427" s="20"/>
      <c r="J427" s="20"/>
      <c r="K427" s="20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20"/>
      <c r="E428" s="20"/>
      <c r="F428" s="41"/>
      <c r="G428" s="20"/>
      <c r="H428" s="20"/>
      <c r="I428" s="20"/>
      <c r="J428" s="20"/>
      <c r="K428" s="20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20"/>
      <c r="E429" s="20"/>
      <c r="F429" s="41"/>
      <c r="G429" s="20"/>
      <c r="H429" s="20"/>
      <c r="I429" s="20"/>
      <c r="J429" s="20"/>
      <c r="K429" s="20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20"/>
      <c r="E430" s="20"/>
      <c r="F430" s="41"/>
      <c r="G430" s="20"/>
      <c r="H430" s="20"/>
      <c r="I430" s="20"/>
      <c r="J430" s="20"/>
      <c r="K430" s="20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20"/>
      <c r="E431" s="20"/>
      <c r="F431" s="41"/>
      <c r="G431" s="20"/>
      <c r="H431" s="20"/>
      <c r="I431" s="20"/>
      <c r="J431" s="20"/>
      <c r="K431" s="20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20"/>
      <c r="E432" s="20"/>
      <c r="F432" s="41"/>
      <c r="G432" s="20"/>
      <c r="H432" s="20"/>
      <c r="I432" s="20"/>
      <c r="J432" s="20"/>
      <c r="K432" s="20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20"/>
      <c r="E433" s="20"/>
      <c r="F433" s="41"/>
      <c r="G433" s="20"/>
      <c r="H433" s="20"/>
      <c r="I433" s="20"/>
      <c r="J433" s="20"/>
      <c r="K433" s="20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20"/>
      <c r="E434" s="20"/>
      <c r="F434" s="41"/>
      <c r="G434" s="20"/>
      <c r="H434" s="20"/>
      <c r="I434" s="20"/>
      <c r="J434" s="20"/>
      <c r="K434" s="20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20"/>
      <c r="E435" s="20"/>
      <c r="F435" s="41"/>
      <c r="G435" s="20"/>
      <c r="H435" s="20"/>
      <c r="I435" s="20"/>
      <c r="J435" s="20"/>
      <c r="K435" s="20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20"/>
      <c r="E436" s="20"/>
      <c r="F436" s="41"/>
      <c r="G436" s="20"/>
      <c r="H436" s="20"/>
      <c r="I436" s="20"/>
      <c r="J436" s="20"/>
      <c r="K436" s="20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20"/>
      <c r="E437" s="20"/>
      <c r="F437" s="41"/>
      <c r="G437" s="20"/>
      <c r="H437" s="20"/>
      <c r="I437" s="20"/>
      <c r="J437" s="20"/>
      <c r="K437" s="20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20"/>
      <c r="E438" s="20"/>
      <c r="F438" s="41"/>
      <c r="G438" s="20"/>
      <c r="H438" s="20"/>
      <c r="I438" s="20"/>
      <c r="J438" s="20"/>
      <c r="K438" s="20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20"/>
      <c r="E439" s="20"/>
      <c r="F439" s="41"/>
      <c r="G439" s="20"/>
      <c r="H439" s="20"/>
      <c r="I439" s="20"/>
      <c r="J439" s="20"/>
      <c r="K439" s="20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20"/>
      <c r="E440" s="20"/>
      <c r="F440" s="41"/>
      <c r="G440" s="20"/>
      <c r="H440" s="20"/>
      <c r="I440" s="20"/>
      <c r="J440" s="20"/>
      <c r="K440" s="20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20"/>
      <c r="E441" s="20"/>
      <c r="F441" s="41"/>
      <c r="G441" s="20"/>
      <c r="H441" s="20"/>
      <c r="I441" s="20"/>
      <c r="J441" s="20"/>
      <c r="K441" s="20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20"/>
      <c r="E442" s="20"/>
      <c r="F442" s="41"/>
      <c r="G442" s="20"/>
      <c r="H442" s="20"/>
      <c r="I442" s="20"/>
      <c r="J442" s="20"/>
      <c r="K442" s="20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20"/>
      <c r="E443" s="20"/>
      <c r="F443" s="41"/>
      <c r="G443" s="20"/>
      <c r="H443" s="20"/>
      <c r="I443" s="20"/>
      <c r="J443" s="20"/>
      <c r="K443" s="20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20"/>
      <c r="E444" s="20"/>
      <c r="F444" s="41"/>
      <c r="G444" s="20"/>
      <c r="H444" s="20"/>
      <c r="I444" s="20"/>
      <c r="J444" s="20"/>
      <c r="K444" s="20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20"/>
      <c r="E445" s="20"/>
      <c r="F445" s="41"/>
      <c r="G445" s="20"/>
      <c r="H445" s="20"/>
      <c r="I445" s="20"/>
      <c r="J445" s="20"/>
      <c r="K445" s="20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20"/>
      <c r="E446" s="20"/>
      <c r="F446" s="41"/>
      <c r="G446" s="20"/>
      <c r="H446" s="20"/>
      <c r="I446" s="20"/>
      <c r="J446" s="20"/>
      <c r="K446" s="20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20"/>
      <c r="E447" s="20"/>
      <c r="F447" s="41"/>
      <c r="G447" s="20"/>
      <c r="H447" s="20"/>
      <c r="I447" s="20"/>
      <c r="J447" s="20"/>
      <c r="K447" s="20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20"/>
      <c r="E448" s="20"/>
      <c r="F448" s="41"/>
      <c r="G448" s="20"/>
      <c r="H448" s="20"/>
      <c r="I448" s="20"/>
      <c r="J448" s="20"/>
      <c r="K448" s="20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20"/>
      <c r="E449" s="20"/>
      <c r="F449" s="41"/>
      <c r="G449" s="20"/>
      <c r="H449" s="20"/>
      <c r="I449" s="20"/>
      <c r="J449" s="20"/>
      <c r="K449" s="20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20"/>
      <c r="E450" s="20"/>
      <c r="F450" s="41"/>
      <c r="G450" s="20"/>
      <c r="H450" s="20"/>
      <c r="I450" s="20"/>
      <c r="J450" s="20"/>
      <c r="K450" s="20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20"/>
      <c r="E451" s="20"/>
      <c r="F451" s="41"/>
      <c r="G451" s="20"/>
      <c r="H451" s="20"/>
      <c r="I451" s="20"/>
      <c r="J451" s="20"/>
      <c r="K451" s="20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20"/>
      <c r="E452" s="20"/>
      <c r="F452" s="41"/>
      <c r="G452" s="20"/>
      <c r="H452" s="20"/>
      <c r="I452" s="20"/>
      <c r="J452" s="20"/>
      <c r="K452" s="20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20"/>
      <c r="E453" s="20"/>
      <c r="F453" s="41"/>
      <c r="G453" s="20"/>
      <c r="H453" s="20"/>
      <c r="I453" s="20"/>
      <c r="J453" s="20"/>
      <c r="K453" s="20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20"/>
      <c r="E454" s="20"/>
      <c r="F454" s="41"/>
      <c r="G454" s="20"/>
      <c r="H454" s="20"/>
      <c r="I454" s="20"/>
      <c r="J454" s="20"/>
      <c r="K454" s="20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20"/>
      <c r="E455" s="20"/>
      <c r="F455" s="41"/>
      <c r="G455" s="20"/>
      <c r="H455" s="20"/>
      <c r="I455" s="20"/>
      <c r="J455" s="20"/>
      <c r="K455" s="20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20"/>
      <c r="E456" s="20"/>
      <c r="F456" s="41"/>
      <c r="G456" s="20"/>
      <c r="H456" s="20"/>
      <c r="I456" s="20"/>
      <c r="J456" s="20"/>
      <c r="K456" s="20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20"/>
      <c r="E457" s="20"/>
      <c r="F457" s="41"/>
      <c r="G457" s="20"/>
      <c r="H457" s="20"/>
      <c r="I457" s="20"/>
      <c r="J457" s="20"/>
      <c r="K457" s="20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20"/>
      <c r="E458" s="20"/>
      <c r="F458" s="41"/>
      <c r="G458" s="20"/>
      <c r="H458" s="20"/>
      <c r="I458" s="20"/>
      <c r="J458" s="20"/>
      <c r="K458" s="20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20"/>
      <c r="E459" s="20"/>
      <c r="F459" s="41"/>
      <c r="G459" s="20"/>
      <c r="H459" s="20"/>
      <c r="I459" s="20"/>
      <c r="J459" s="20"/>
      <c r="K459" s="20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20"/>
      <c r="E460" s="20"/>
      <c r="F460" s="41"/>
      <c r="G460" s="20"/>
      <c r="H460" s="20"/>
      <c r="I460" s="20"/>
      <c r="J460" s="20"/>
      <c r="K460" s="20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20"/>
      <c r="E461" s="20"/>
      <c r="F461" s="41"/>
      <c r="G461" s="20"/>
      <c r="H461" s="20"/>
      <c r="I461" s="20"/>
      <c r="J461" s="20"/>
      <c r="K461" s="20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20"/>
      <c r="E462" s="20"/>
      <c r="F462" s="41"/>
      <c r="G462" s="20"/>
      <c r="H462" s="20"/>
      <c r="I462" s="20"/>
      <c r="J462" s="20"/>
      <c r="K462" s="20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20"/>
      <c r="E463" s="20"/>
      <c r="F463" s="41"/>
      <c r="G463" s="20"/>
      <c r="H463" s="20"/>
      <c r="I463" s="20"/>
      <c r="J463" s="20"/>
      <c r="K463" s="20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20"/>
      <c r="E464" s="20"/>
      <c r="F464" s="41"/>
      <c r="G464" s="20"/>
      <c r="H464" s="20"/>
      <c r="I464" s="20"/>
      <c r="J464" s="20"/>
      <c r="K464" s="20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20"/>
      <c r="E465" s="20"/>
      <c r="F465" s="41"/>
      <c r="G465" s="20"/>
      <c r="H465" s="20"/>
      <c r="I465" s="20"/>
      <c r="J465" s="20"/>
      <c r="K465" s="20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20"/>
      <c r="E466" s="20"/>
      <c r="F466" s="41"/>
      <c r="G466" s="20"/>
      <c r="H466" s="20"/>
      <c r="I466" s="20"/>
      <c r="J466" s="20"/>
      <c r="K466" s="20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20"/>
      <c r="E467" s="20"/>
      <c r="F467" s="41"/>
      <c r="G467" s="20"/>
      <c r="H467" s="20"/>
      <c r="I467" s="20"/>
      <c r="J467" s="20"/>
      <c r="K467" s="20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20"/>
      <c r="E468" s="20"/>
      <c r="F468" s="41"/>
      <c r="G468" s="20"/>
      <c r="H468" s="20"/>
      <c r="I468" s="20"/>
      <c r="J468" s="20"/>
      <c r="K468" s="20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20"/>
      <c r="E469" s="20"/>
      <c r="F469" s="41"/>
      <c r="G469" s="20"/>
      <c r="H469" s="20"/>
      <c r="I469" s="20"/>
      <c r="J469" s="20"/>
      <c r="K469" s="20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20"/>
      <c r="E470" s="20"/>
      <c r="F470" s="41"/>
      <c r="G470" s="20"/>
      <c r="H470" s="20"/>
      <c r="I470" s="20"/>
      <c r="J470" s="20"/>
      <c r="K470" s="20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20"/>
      <c r="E471" s="20"/>
      <c r="F471" s="41"/>
      <c r="G471" s="20"/>
      <c r="H471" s="20"/>
      <c r="I471" s="20"/>
      <c r="J471" s="20"/>
      <c r="K471" s="20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20"/>
      <c r="E472" s="20"/>
      <c r="F472" s="41"/>
      <c r="G472" s="20"/>
      <c r="H472" s="20"/>
      <c r="I472" s="20"/>
      <c r="J472" s="20"/>
      <c r="K472" s="20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20"/>
      <c r="E473" s="20"/>
      <c r="F473" s="41"/>
      <c r="G473" s="20"/>
      <c r="H473" s="20"/>
      <c r="I473" s="20"/>
      <c r="J473" s="20"/>
      <c r="K473" s="20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20"/>
      <c r="E474" s="20"/>
      <c r="F474" s="41"/>
      <c r="G474" s="20"/>
      <c r="H474" s="20"/>
      <c r="I474" s="20"/>
      <c r="J474" s="20"/>
      <c r="K474" s="20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20"/>
      <c r="E475" s="20"/>
      <c r="F475" s="41"/>
      <c r="G475" s="20"/>
      <c r="H475" s="20"/>
      <c r="I475" s="20"/>
      <c r="J475" s="20"/>
      <c r="K475" s="20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20"/>
      <c r="E476" s="20"/>
      <c r="F476" s="41"/>
      <c r="G476" s="20"/>
      <c r="H476" s="20"/>
      <c r="I476" s="20"/>
      <c r="J476" s="20"/>
      <c r="K476" s="20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20"/>
      <c r="E477" s="20"/>
      <c r="F477" s="41"/>
      <c r="G477" s="20"/>
      <c r="H477" s="20"/>
      <c r="I477" s="20"/>
      <c r="J477" s="20"/>
      <c r="K477" s="20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20"/>
      <c r="E478" s="20"/>
      <c r="F478" s="41"/>
      <c r="G478" s="20"/>
      <c r="H478" s="20"/>
      <c r="I478" s="20"/>
      <c r="J478" s="20"/>
      <c r="K478" s="20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20"/>
      <c r="E479" s="20"/>
      <c r="F479" s="41"/>
      <c r="G479" s="20"/>
      <c r="H479" s="20"/>
      <c r="I479" s="20"/>
      <c r="J479" s="20"/>
      <c r="K479" s="20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20"/>
      <c r="E480" s="20"/>
      <c r="F480" s="41"/>
      <c r="G480" s="20"/>
      <c r="H480" s="20"/>
      <c r="I480" s="20"/>
      <c r="J480" s="20"/>
      <c r="K480" s="20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20"/>
      <c r="E481" s="20"/>
      <c r="F481" s="41"/>
      <c r="G481" s="20"/>
      <c r="H481" s="20"/>
      <c r="I481" s="20"/>
      <c r="J481" s="20"/>
      <c r="K481" s="20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20"/>
      <c r="E482" s="20"/>
      <c r="F482" s="41"/>
      <c r="G482" s="20"/>
      <c r="H482" s="20"/>
      <c r="I482" s="20"/>
      <c r="J482" s="20"/>
      <c r="K482" s="20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20"/>
      <c r="E483" s="20"/>
      <c r="F483" s="41"/>
      <c r="G483" s="20"/>
      <c r="H483" s="20"/>
      <c r="I483" s="20"/>
      <c r="J483" s="20"/>
      <c r="K483" s="20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20"/>
      <c r="E484" s="20"/>
      <c r="F484" s="41"/>
      <c r="G484" s="20"/>
      <c r="H484" s="20"/>
      <c r="I484" s="20"/>
      <c r="J484" s="20"/>
      <c r="K484" s="20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20"/>
      <c r="E485" s="20"/>
      <c r="F485" s="41"/>
      <c r="G485" s="20"/>
      <c r="H485" s="20"/>
      <c r="I485" s="20"/>
      <c r="J485" s="20"/>
      <c r="K485" s="20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20"/>
      <c r="E486" s="20"/>
      <c r="F486" s="41"/>
      <c r="G486" s="20"/>
      <c r="H486" s="20"/>
      <c r="I486" s="20"/>
      <c r="J486" s="20"/>
      <c r="K486" s="20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20"/>
      <c r="E487" s="20"/>
      <c r="F487" s="41"/>
      <c r="G487" s="20"/>
      <c r="H487" s="20"/>
      <c r="I487" s="20"/>
      <c r="J487" s="20"/>
      <c r="K487" s="20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20"/>
      <c r="E488" s="20"/>
      <c r="F488" s="41"/>
      <c r="G488" s="20"/>
      <c r="H488" s="20"/>
      <c r="I488" s="20"/>
      <c r="J488" s="20"/>
      <c r="K488" s="20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20"/>
      <c r="E489" s="20"/>
      <c r="F489" s="41"/>
      <c r="G489" s="20"/>
      <c r="H489" s="20"/>
      <c r="I489" s="20"/>
      <c r="J489" s="20"/>
      <c r="K489" s="20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20"/>
      <c r="E490" s="20"/>
      <c r="F490" s="41"/>
      <c r="G490" s="20"/>
      <c r="H490" s="20"/>
      <c r="I490" s="20"/>
      <c r="J490" s="20"/>
      <c r="K490" s="20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20"/>
      <c r="E491" s="20"/>
      <c r="F491" s="41"/>
      <c r="G491" s="20"/>
      <c r="H491" s="20"/>
      <c r="I491" s="20"/>
      <c r="J491" s="20"/>
      <c r="K491" s="20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20"/>
      <c r="E492" s="20"/>
      <c r="F492" s="41"/>
      <c r="G492" s="20"/>
      <c r="H492" s="20"/>
      <c r="I492" s="20"/>
      <c r="J492" s="20"/>
      <c r="K492" s="20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20"/>
      <c r="E493" s="20"/>
      <c r="F493" s="41"/>
      <c r="G493" s="20"/>
      <c r="H493" s="20"/>
      <c r="I493" s="20"/>
      <c r="J493" s="20"/>
      <c r="K493" s="20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20"/>
      <c r="E494" s="20"/>
      <c r="F494" s="41"/>
      <c r="G494" s="20"/>
      <c r="H494" s="20"/>
      <c r="I494" s="20"/>
      <c r="J494" s="20"/>
      <c r="K494" s="20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20"/>
      <c r="E495" s="20"/>
      <c r="F495" s="41"/>
      <c r="G495" s="20"/>
      <c r="H495" s="20"/>
      <c r="I495" s="20"/>
      <c r="J495" s="20"/>
      <c r="K495" s="20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20"/>
      <c r="E496" s="20"/>
      <c r="F496" s="41"/>
      <c r="G496" s="20"/>
      <c r="H496" s="20"/>
      <c r="I496" s="20"/>
      <c r="J496" s="20"/>
      <c r="K496" s="20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20"/>
      <c r="E497" s="20"/>
      <c r="F497" s="41"/>
      <c r="G497" s="20"/>
      <c r="H497" s="20"/>
      <c r="I497" s="20"/>
      <c r="J497" s="20"/>
      <c r="K497" s="20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20"/>
      <c r="E498" s="20"/>
      <c r="F498" s="41"/>
      <c r="G498" s="20"/>
      <c r="H498" s="20"/>
      <c r="I498" s="20"/>
      <c r="J498" s="20"/>
      <c r="K498" s="20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20"/>
      <c r="E499" s="20"/>
      <c r="F499" s="41"/>
      <c r="G499" s="20"/>
      <c r="H499" s="20"/>
      <c r="I499" s="20"/>
      <c r="J499" s="20"/>
      <c r="K499" s="20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20"/>
      <c r="E500" s="20"/>
      <c r="F500" s="41"/>
      <c r="G500" s="20"/>
      <c r="H500" s="20"/>
      <c r="I500" s="20"/>
      <c r="J500" s="20"/>
      <c r="K500" s="20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20"/>
      <c r="E501" s="20"/>
      <c r="F501" s="41"/>
      <c r="G501" s="20"/>
      <c r="H501" s="20"/>
      <c r="I501" s="20"/>
      <c r="J501" s="20"/>
      <c r="K501" s="20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20"/>
      <c r="E502" s="20"/>
      <c r="F502" s="41"/>
      <c r="G502" s="20"/>
      <c r="H502" s="20"/>
      <c r="I502" s="20"/>
      <c r="J502" s="20"/>
      <c r="K502" s="20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20"/>
      <c r="E503" s="20"/>
      <c r="F503" s="41"/>
      <c r="G503" s="20"/>
      <c r="H503" s="20"/>
      <c r="I503" s="20"/>
      <c r="J503" s="20"/>
      <c r="K503" s="20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20"/>
      <c r="E504" s="20"/>
      <c r="F504" s="41"/>
      <c r="G504" s="20"/>
      <c r="H504" s="20"/>
      <c r="I504" s="20"/>
      <c r="J504" s="20"/>
      <c r="K504" s="20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20"/>
      <c r="E505" s="20"/>
      <c r="F505" s="41"/>
      <c r="G505" s="20"/>
      <c r="H505" s="20"/>
      <c r="I505" s="20"/>
      <c r="J505" s="20"/>
      <c r="K505" s="20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20"/>
      <c r="E506" s="20"/>
      <c r="F506" s="41"/>
      <c r="G506" s="20"/>
      <c r="H506" s="20"/>
      <c r="I506" s="20"/>
      <c r="J506" s="20"/>
      <c r="K506" s="20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20"/>
      <c r="E507" s="20"/>
      <c r="F507" s="41"/>
      <c r="G507" s="20"/>
      <c r="H507" s="20"/>
      <c r="I507" s="20"/>
      <c r="J507" s="20"/>
      <c r="K507" s="20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20"/>
      <c r="E508" s="20"/>
      <c r="F508" s="41"/>
      <c r="G508" s="20"/>
      <c r="H508" s="20"/>
      <c r="I508" s="20"/>
      <c r="J508" s="20"/>
      <c r="K508" s="20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20"/>
      <c r="E509" s="20"/>
      <c r="F509" s="41"/>
      <c r="G509" s="20"/>
      <c r="H509" s="20"/>
      <c r="I509" s="20"/>
      <c r="J509" s="20"/>
      <c r="K509" s="20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20"/>
      <c r="E510" s="20"/>
      <c r="F510" s="41"/>
      <c r="G510" s="20"/>
      <c r="H510" s="20"/>
      <c r="I510" s="20"/>
      <c r="J510" s="20"/>
      <c r="K510" s="20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20"/>
      <c r="E511" s="20"/>
      <c r="F511" s="41"/>
      <c r="G511" s="20"/>
      <c r="H511" s="20"/>
      <c r="I511" s="20"/>
      <c r="J511" s="20"/>
      <c r="K511" s="20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20"/>
      <c r="E512" s="20"/>
      <c r="F512" s="41"/>
      <c r="G512" s="20"/>
      <c r="H512" s="20"/>
      <c r="I512" s="20"/>
      <c r="J512" s="20"/>
      <c r="K512" s="20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20"/>
      <c r="E513" s="20"/>
      <c r="F513" s="41"/>
      <c r="G513" s="20"/>
      <c r="H513" s="20"/>
      <c r="I513" s="20"/>
      <c r="J513" s="20"/>
      <c r="K513" s="20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20"/>
      <c r="E514" s="20"/>
      <c r="F514" s="41"/>
      <c r="G514" s="20"/>
      <c r="H514" s="20"/>
      <c r="I514" s="20"/>
      <c r="J514" s="20"/>
      <c r="K514" s="20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20"/>
      <c r="E515" s="20"/>
      <c r="F515" s="41"/>
      <c r="G515" s="20"/>
      <c r="H515" s="20"/>
      <c r="I515" s="20"/>
      <c r="J515" s="20"/>
      <c r="K515" s="20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20"/>
      <c r="E516" s="20"/>
      <c r="F516" s="41"/>
      <c r="G516" s="20"/>
      <c r="H516" s="20"/>
      <c r="I516" s="20"/>
      <c r="J516" s="20"/>
      <c r="K516" s="20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20"/>
      <c r="E517" s="20"/>
      <c r="F517" s="41"/>
      <c r="G517" s="20"/>
      <c r="H517" s="20"/>
      <c r="I517" s="20"/>
      <c r="J517" s="20"/>
      <c r="K517" s="20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20"/>
      <c r="E518" s="20"/>
      <c r="F518" s="41"/>
      <c r="G518" s="20"/>
      <c r="H518" s="20"/>
      <c r="I518" s="20"/>
      <c r="J518" s="20"/>
      <c r="K518" s="20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20"/>
      <c r="E519" s="20"/>
      <c r="F519" s="41"/>
      <c r="G519" s="20"/>
      <c r="H519" s="20"/>
      <c r="I519" s="20"/>
      <c r="J519" s="20"/>
      <c r="K519" s="20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20"/>
      <c r="E520" s="20"/>
      <c r="F520" s="41"/>
      <c r="G520" s="20"/>
      <c r="H520" s="20"/>
      <c r="I520" s="20"/>
      <c r="J520" s="20"/>
      <c r="K520" s="20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20"/>
      <c r="E521" s="20"/>
      <c r="F521" s="41"/>
      <c r="G521" s="20"/>
      <c r="H521" s="20"/>
      <c r="I521" s="20"/>
      <c r="J521" s="20"/>
      <c r="K521" s="20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20"/>
      <c r="E522" s="20"/>
      <c r="F522" s="41"/>
      <c r="G522" s="20"/>
      <c r="H522" s="20"/>
      <c r="I522" s="20"/>
      <c r="J522" s="20"/>
      <c r="K522" s="20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20"/>
      <c r="E523" s="20"/>
      <c r="F523" s="41"/>
      <c r="G523" s="20"/>
      <c r="H523" s="20"/>
      <c r="I523" s="20"/>
      <c r="J523" s="20"/>
      <c r="K523" s="20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20"/>
      <c r="E524" s="20"/>
      <c r="F524" s="41"/>
      <c r="G524" s="20"/>
      <c r="H524" s="20"/>
      <c r="I524" s="20"/>
      <c r="J524" s="20"/>
      <c r="K524" s="20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20"/>
      <c r="E525" s="20"/>
      <c r="F525" s="41"/>
      <c r="G525" s="20"/>
      <c r="H525" s="20"/>
      <c r="I525" s="20"/>
      <c r="J525" s="20"/>
      <c r="K525" s="20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20"/>
      <c r="E526" s="20"/>
      <c r="F526" s="41"/>
      <c r="G526" s="20"/>
      <c r="H526" s="20"/>
      <c r="I526" s="20"/>
      <c r="J526" s="20"/>
      <c r="K526" s="20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20"/>
      <c r="E527" s="20"/>
      <c r="F527" s="41"/>
      <c r="G527" s="20"/>
      <c r="H527" s="20"/>
      <c r="I527" s="20"/>
      <c r="J527" s="20"/>
      <c r="K527" s="20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20"/>
      <c r="E528" s="20"/>
      <c r="F528" s="41"/>
      <c r="G528" s="20"/>
      <c r="H528" s="20"/>
      <c r="I528" s="20"/>
      <c r="J528" s="20"/>
      <c r="K528" s="20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20"/>
      <c r="E529" s="20"/>
      <c r="F529" s="41"/>
      <c r="G529" s="20"/>
      <c r="H529" s="20"/>
      <c r="I529" s="20"/>
      <c r="J529" s="20"/>
      <c r="K529" s="20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20"/>
      <c r="E530" s="20"/>
      <c r="F530" s="41"/>
      <c r="G530" s="20"/>
      <c r="H530" s="20"/>
      <c r="I530" s="20"/>
      <c r="J530" s="20"/>
      <c r="K530" s="20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20"/>
      <c r="E531" s="20"/>
      <c r="F531" s="41"/>
      <c r="G531" s="20"/>
      <c r="H531" s="20"/>
      <c r="I531" s="20"/>
      <c r="J531" s="20"/>
      <c r="K531" s="20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20"/>
      <c r="E532" s="20"/>
      <c r="F532" s="41"/>
      <c r="G532" s="20"/>
      <c r="H532" s="20"/>
      <c r="I532" s="20"/>
      <c r="J532" s="20"/>
      <c r="K532" s="20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20"/>
      <c r="E533" s="20"/>
      <c r="F533" s="41"/>
      <c r="G533" s="20"/>
      <c r="H533" s="20"/>
      <c r="I533" s="20"/>
      <c r="J533" s="20"/>
      <c r="K533" s="20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20"/>
      <c r="E534" s="20"/>
      <c r="F534" s="41"/>
      <c r="G534" s="20"/>
      <c r="H534" s="20"/>
      <c r="I534" s="20"/>
      <c r="J534" s="20"/>
      <c r="K534" s="20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20"/>
      <c r="E535" s="20"/>
      <c r="F535" s="41"/>
      <c r="G535" s="20"/>
      <c r="H535" s="20"/>
      <c r="I535" s="20"/>
      <c r="J535" s="20"/>
      <c r="K535" s="20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20"/>
      <c r="E536" s="20"/>
      <c r="F536" s="41"/>
      <c r="G536" s="20"/>
      <c r="H536" s="20"/>
      <c r="I536" s="20"/>
      <c r="J536" s="20"/>
      <c r="K536" s="20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20"/>
      <c r="E537" s="20"/>
      <c r="F537" s="41"/>
      <c r="G537" s="20"/>
      <c r="H537" s="20"/>
      <c r="I537" s="20"/>
      <c r="J537" s="20"/>
      <c r="K537" s="20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20"/>
      <c r="E538" s="20"/>
      <c r="F538" s="41"/>
      <c r="G538" s="20"/>
      <c r="H538" s="20"/>
      <c r="I538" s="20"/>
      <c r="J538" s="20"/>
      <c r="K538" s="20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20"/>
      <c r="E539" s="20"/>
      <c r="F539" s="41"/>
      <c r="G539" s="20"/>
      <c r="H539" s="20"/>
      <c r="I539" s="20"/>
      <c r="J539" s="20"/>
      <c r="K539" s="20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20"/>
      <c r="E540" s="20"/>
      <c r="F540" s="41"/>
      <c r="G540" s="20"/>
      <c r="H540" s="20"/>
      <c r="I540" s="20"/>
      <c r="J540" s="20"/>
      <c r="K540" s="20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20"/>
      <c r="E541" s="20"/>
      <c r="F541" s="41"/>
      <c r="G541" s="20"/>
      <c r="H541" s="20"/>
      <c r="I541" s="20"/>
      <c r="J541" s="20"/>
      <c r="K541" s="20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20"/>
      <c r="E542" s="20"/>
      <c r="F542" s="41"/>
      <c r="G542" s="20"/>
      <c r="H542" s="20"/>
      <c r="I542" s="20"/>
      <c r="J542" s="20"/>
      <c r="K542" s="20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20"/>
      <c r="E543" s="20"/>
      <c r="F543" s="41"/>
      <c r="G543" s="20"/>
      <c r="H543" s="20"/>
      <c r="I543" s="20"/>
      <c r="J543" s="20"/>
      <c r="K543" s="20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20"/>
      <c r="E544" s="20"/>
      <c r="F544" s="41"/>
      <c r="G544" s="20"/>
      <c r="H544" s="20"/>
      <c r="I544" s="20"/>
      <c r="J544" s="20"/>
      <c r="K544" s="20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20"/>
      <c r="E545" s="20"/>
      <c r="F545" s="41"/>
      <c r="G545" s="20"/>
      <c r="H545" s="20"/>
      <c r="I545" s="20"/>
      <c r="J545" s="20"/>
      <c r="K545" s="20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20"/>
      <c r="E546" s="20"/>
      <c r="F546" s="41"/>
      <c r="G546" s="20"/>
      <c r="H546" s="20"/>
      <c r="I546" s="20"/>
      <c r="J546" s="20"/>
      <c r="K546" s="20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20"/>
      <c r="E547" s="20"/>
      <c r="F547" s="41"/>
      <c r="G547" s="20"/>
      <c r="H547" s="20"/>
      <c r="I547" s="20"/>
      <c r="J547" s="20"/>
      <c r="K547" s="20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20"/>
      <c r="E548" s="20"/>
      <c r="F548" s="41"/>
      <c r="G548" s="20"/>
      <c r="H548" s="20"/>
      <c r="I548" s="20"/>
      <c r="J548" s="20"/>
      <c r="K548" s="20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20"/>
      <c r="E549" s="20"/>
      <c r="F549" s="41"/>
      <c r="G549" s="20"/>
      <c r="H549" s="20"/>
      <c r="I549" s="20"/>
      <c r="J549" s="20"/>
      <c r="K549" s="20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20"/>
      <c r="E550" s="20"/>
      <c r="F550" s="41"/>
      <c r="G550" s="20"/>
      <c r="H550" s="20"/>
      <c r="I550" s="20"/>
      <c r="J550" s="20"/>
      <c r="K550" s="20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20"/>
      <c r="E551" s="20"/>
      <c r="F551" s="41"/>
      <c r="G551" s="20"/>
      <c r="H551" s="20"/>
      <c r="I551" s="20"/>
      <c r="J551" s="20"/>
      <c r="K551" s="20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20"/>
      <c r="E552" s="20"/>
      <c r="F552" s="41"/>
      <c r="G552" s="20"/>
      <c r="H552" s="20"/>
      <c r="I552" s="20"/>
      <c r="J552" s="20"/>
      <c r="K552" s="20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20"/>
      <c r="E553" s="20"/>
      <c r="F553" s="41"/>
      <c r="G553" s="20"/>
      <c r="H553" s="20"/>
      <c r="I553" s="20"/>
      <c r="J553" s="20"/>
      <c r="K553" s="20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20"/>
      <c r="E554" s="20"/>
      <c r="F554" s="41"/>
      <c r="G554" s="20"/>
      <c r="H554" s="20"/>
      <c r="I554" s="20"/>
      <c r="J554" s="20"/>
      <c r="K554" s="20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20"/>
      <c r="E555" s="20"/>
      <c r="F555" s="41"/>
      <c r="G555" s="20"/>
      <c r="H555" s="20"/>
      <c r="I555" s="20"/>
      <c r="J555" s="20"/>
      <c r="K555" s="20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20"/>
      <c r="E556" s="20"/>
      <c r="F556" s="41"/>
      <c r="G556" s="20"/>
      <c r="H556" s="20"/>
      <c r="I556" s="20"/>
      <c r="J556" s="20"/>
      <c r="K556" s="20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20"/>
      <c r="E557" s="20"/>
      <c r="F557" s="41"/>
      <c r="G557" s="20"/>
      <c r="H557" s="20"/>
      <c r="I557" s="20"/>
      <c r="J557" s="20"/>
      <c r="K557" s="20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20"/>
      <c r="E558" s="20"/>
      <c r="F558" s="41"/>
      <c r="G558" s="20"/>
      <c r="H558" s="20"/>
      <c r="I558" s="20"/>
      <c r="J558" s="20"/>
      <c r="K558" s="20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20"/>
      <c r="E559" s="20"/>
      <c r="F559" s="41"/>
      <c r="G559" s="20"/>
      <c r="H559" s="20"/>
      <c r="I559" s="20"/>
      <c r="J559" s="20"/>
      <c r="K559" s="20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20"/>
      <c r="E560" s="20"/>
      <c r="F560" s="41"/>
      <c r="G560" s="20"/>
      <c r="H560" s="20"/>
      <c r="I560" s="20"/>
      <c r="J560" s="20"/>
      <c r="K560" s="20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20"/>
      <c r="E561" s="20"/>
      <c r="F561" s="41"/>
      <c r="G561" s="20"/>
      <c r="H561" s="20"/>
      <c r="I561" s="20"/>
      <c r="J561" s="20"/>
      <c r="K561" s="20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20"/>
      <c r="E562" s="20"/>
      <c r="F562" s="41"/>
      <c r="G562" s="20"/>
      <c r="H562" s="20"/>
      <c r="I562" s="20"/>
      <c r="J562" s="20"/>
      <c r="K562" s="20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20"/>
      <c r="E563" s="20"/>
      <c r="F563" s="41"/>
      <c r="G563" s="20"/>
      <c r="H563" s="20"/>
      <c r="I563" s="20"/>
      <c r="J563" s="20"/>
      <c r="K563" s="20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20"/>
      <c r="E564" s="20"/>
      <c r="F564" s="41"/>
      <c r="G564" s="20"/>
      <c r="H564" s="20"/>
      <c r="I564" s="20"/>
      <c r="J564" s="20"/>
      <c r="K564" s="20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20"/>
      <c r="E565" s="20"/>
      <c r="F565" s="41"/>
      <c r="G565" s="20"/>
      <c r="H565" s="20"/>
      <c r="I565" s="20"/>
      <c r="J565" s="20"/>
      <c r="K565" s="20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20"/>
      <c r="E566" s="20"/>
      <c r="F566" s="41"/>
      <c r="G566" s="20"/>
      <c r="H566" s="20"/>
      <c r="I566" s="20"/>
      <c r="J566" s="20"/>
      <c r="K566" s="20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20"/>
      <c r="E567" s="20"/>
      <c r="F567" s="41"/>
      <c r="G567" s="20"/>
      <c r="H567" s="20"/>
      <c r="I567" s="20"/>
      <c r="J567" s="20"/>
      <c r="K567" s="20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20"/>
      <c r="E568" s="20"/>
      <c r="F568" s="41"/>
      <c r="G568" s="20"/>
      <c r="H568" s="20"/>
      <c r="I568" s="20"/>
      <c r="J568" s="20"/>
      <c r="K568" s="20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20"/>
      <c r="E569" s="20"/>
      <c r="F569" s="41"/>
      <c r="G569" s="20"/>
      <c r="H569" s="20"/>
      <c r="I569" s="20"/>
      <c r="J569" s="20"/>
      <c r="K569" s="20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20"/>
      <c r="E570" s="20"/>
      <c r="F570" s="41"/>
      <c r="G570" s="20"/>
      <c r="H570" s="20"/>
      <c r="I570" s="20"/>
      <c r="J570" s="20"/>
      <c r="K570" s="20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20"/>
      <c r="E571" s="20"/>
      <c r="F571" s="41"/>
      <c r="G571" s="20"/>
      <c r="H571" s="20"/>
      <c r="I571" s="20"/>
      <c r="J571" s="20"/>
      <c r="K571" s="20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20"/>
      <c r="E572" s="20"/>
      <c r="F572" s="41"/>
      <c r="G572" s="20"/>
      <c r="H572" s="20"/>
      <c r="I572" s="20"/>
      <c r="J572" s="20"/>
      <c r="K572" s="20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20"/>
      <c r="E573" s="20"/>
      <c r="F573" s="41"/>
      <c r="G573" s="20"/>
      <c r="H573" s="20"/>
      <c r="I573" s="20"/>
      <c r="J573" s="20"/>
      <c r="K573" s="20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20"/>
      <c r="E574" s="20"/>
      <c r="F574" s="41"/>
      <c r="G574" s="20"/>
      <c r="H574" s="20"/>
      <c r="I574" s="20"/>
      <c r="J574" s="20"/>
      <c r="K574" s="20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20"/>
      <c r="E575" s="20"/>
      <c r="F575" s="41"/>
      <c r="G575" s="20"/>
      <c r="H575" s="20"/>
      <c r="I575" s="20"/>
      <c r="J575" s="20"/>
      <c r="K575" s="20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20"/>
      <c r="E576" s="20"/>
      <c r="F576" s="41"/>
      <c r="G576" s="20"/>
      <c r="H576" s="20"/>
      <c r="I576" s="20"/>
      <c r="J576" s="20"/>
      <c r="K576" s="20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20"/>
      <c r="E577" s="20"/>
      <c r="F577" s="41"/>
      <c r="G577" s="20"/>
      <c r="H577" s="20"/>
      <c r="I577" s="20"/>
      <c r="J577" s="20"/>
      <c r="K577" s="20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20"/>
      <c r="E578" s="20"/>
      <c r="F578" s="41"/>
      <c r="G578" s="20"/>
      <c r="H578" s="20"/>
      <c r="I578" s="20"/>
      <c r="J578" s="20"/>
      <c r="K578" s="20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20"/>
      <c r="E579" s="20"/>
      <c r="F579" s="41"/>
      <c r="G579" s="20"/>
      <c r="H579" s="20"/>
      <c r="I579" s="20"/>
      <c r="J579" s="20"/>
      <c r="K579" s="20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20"/>
      <c r="E580" s="20"/>
      <c r="F580" s="41"/>
      <c r="G580" s="20"/>
      <c r="H580" s="20"/>
      <c r="I580" s="20"/>
      <c r="J580" s="20"/>
      <c r="K580" s="20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20"/>
      <c r="E581" s="20"/>
      <c r="F581" s="41"/>
      <c r="G581" s="20"/>
      <c r="H581" s="20"/>
      <c r="I581" s="20"/>
      <c r="J581" s="20"/>
      <c r="K581" s="20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20"/>
      <c r="E582" s="20"/>
      <c r="F582" s="41"/>
      <c r="G582" s="20"/>
      <c r="H582" s="20"/>
      <c r="I582" s="20"/>
      <c r="J582" s="20"/>
      <c r="K582" s="20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20"/>
      <c r="E583" s="20"/>
      <c r="F583" s="41"/>
      <c r="G583" s="20"/>
      <c r="H583" s="20"/>
      <c r="I583" s="20"/>
      <c r="J583" s="20"/>
      <c r="K583" s="20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20"/>
      <c r="E584" s="20"/>
      <c r="F584" s="41"/>
      <c r="G584" s="20"/>
      <c r="H584" s="20"/>
      <c r="I584" s="20"/>
      <c r="J584" s="20"/>
      <c r="K584" s="20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20"/>
      <c r="E585" s="20"/>
      <c r="F585" s="41"/>
      <c r="G585" s="20"/>
      <c r="H585" s="20"/>
      <c r="I585" s="20"/>
      <c r="J585" s="20"/>
      <c r="K585" s="20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20"/>
      <c r="E586" s="20"/>
      <c r="F586" s="41"/>
      <c r="G586" s="20"/>
      <c r="H586" s="20"/>
      <c r="I586" s="20"/>
      <c r="J586" s="20"/>
      <c r="K586" s="20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20"/>
      <c r="E587" s="20"/>
      <c r="F587" s="41"/>
      <c r="G587" s="20"/>
      <c r="H587" s="20"/>
      <c r="I587" s="20"/>
      <c r="J587" s="20"/>
      <c r="K587" s="20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20"/>
      <c r="E588" s="20"/>
      <c r="F588" s="41"/>
      <c r="G588" s="20"/>
      <c r="H588" s="20"/>
      <c r="I588" s="20"/>
      <c r="J588" s="20"/>
      <c r="K588" s="20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20"/>
      <c r="E589" s="20"/>
      <c r="F589" s="41"/>
      <c r="G589" s="20"/>
      <c r="H589" s="20"/>
      <c r="I589" s="20"/>
      <c r="J589" s="20"/>
      <c r="K589" s="20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20"/>
      <c r="E590" s="20"/>
      <c r="F590" s="41"/>
      <c r="G590" s="20"/>
      <c r="H590" s="20"/>
      <c r="I590" s="20"/>
      <c r="J590" s="20"/>
      <c r="K590" s="20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20"/>
      <c r="E591" s="20"/>
      <c r="F591" s="41"/>
      <c r="G591" s="20"/>
      <c r="H591" s="20"/>
      <c r="I591" s="20"/>
      <c r="J591" s="20"/>
      <c r="K591" s="20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20"/>
      <c r="E592" s="20"/>
      <c r="F592" s="41"/>
      <c r="G592" s="20"/>
      <c r="H592" s="20"/>
      <c r="I592" s="20"/>
      <c r="J592" s="20"/>
      <c r="K592" s="20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20"/>
      <c r="E593" s="20"/>
      <c r="F593" s="41"/>
      <c r="G593" s="20"/>
      <c r="H593" s="20"/>
      <c r="I593" s="20"/>
      <c r="J593" s="20"/>
      <c r="K593" s="20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20"/>
      <c r="E594" s="20"/>
      <c r="F594" s="41"/>
      <c r="G594" s="20"/>
      <c r="H594" s="20"/>
      <c r="I594" s="20"/>
      <c r="J594" s="20"/>
      <c r="K594" s="20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20"/>
      <c r="E595" s="20"/>
      <c r="F595" s="41"/>
      <c r="G595" s="20"/>
      <c r="H595" s="20"/>
      <c r="I595" s="20"/>
      <c r="J595" s="20"/>
      <c r="K595" s="20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20"/>
      <c r="E596" s="20"/>
      <c r="F596" s="41"/>
      <c r="G596" s="20"/>
      <c r="H596" s="20"/>
      <c r="I596" s="20"/>
      <c r="J596" s="20"/>
      <c r="K596" s="20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20"/>
      <c r="E597" s="20"/>
      <c r="F597" s="41"/>
      <c r="G597" s="20"/>
      <c r="H597" s="20"/>
      <c r="I597" s="20"/>
      <c r="J597" s="20"/>
      <c r="K597" s="20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20"/>
      <c r="E598" s="20"/>
      <c r="F598" s="41"/>
      <c r="G598" s="20"/>
      <c r="H598" s="20"/>
      <c r="I598" s="20"/>
      <c r="J598" s="20"/>
      <c r="K598" s="20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20"/>
      <c r="E599" s="20"/>
      <c r="F599" s="41"/>
      <c r="G599" s="20"/>
      <c r="H599" s="20"/>
      <c r="I599" s="20"/>
      <c r="J599" s="20"/>
      <c r="K599" s="20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20"/>
      <c r="E600" s="20"/>
      <c r="F600" s="41"/>
      <c r="G600" s="20"/>
      <c r="H600" s="20"/>
      <c r="I600" s="20"/>
      <c r="J600" s="20"/>
      <c r="K600" s="20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20"/>
      <c r="E601" s="20"/>
      <c r="F601" s="41"/>
      <c r="G601" s="20"/>
      <c r="H601" s="20"/>
      <c r="I601" s="20"/>
      <c r="J601" s="20"/>
      <c r="K601" s="20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20"/>
      <c r="E602" s="20"/>
      <c r="F602" s="41"/>
      <c r="G602" s="20"/>
      <c r="H602" s="20"/>
      <c r="I602" s="20"/>
      <c r="J602" s="20"/>
      <c r="K602" s="20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20"/>
      <c r="E603" s="20"/>
      <c r="F603" s="41"/>
      <c r="G603" s="20"/>
      <c r="H603" s="20"/>
      <c r="I603" s="20"/>
      <c r="J603" s="20"/>
      <c r="K603" s="20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20"/>
      <c r="E604" s="20"/>
      <c r="F604" s="41"/>
      <c r="G604" s="20"/>
      <c r="H604" s="20"/>
      <c r="I604" s="20"/>
      <c r="J604" s="20"/>
      <c r="K604" s="20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20"/>
      <c r="E605" s="20"/>
      <c r="F605" s="41"/>
      <c r="G605" s="20"/>
      <c r="H605" s="20"/>
      <c r="I605" s="20"/>
      <c r="J605" s="20"/>
      <c r="K605" s="20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20"/>
      <c r="E606" s="20"/>
      <c r="F606" s="41"/>
      <c r="G606" s="20"/>
      <c r="H606" s="20"/>
      <c r="I606" s="20"/>
      <c r="J606" s="20"/>
      <c r="K606" s="20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20"/>
      <c r="E607" s="20"/>
      <c r="F607" s="41"/>
      <c r="G607" s="20"/>
      <c r="H607" s="20"/>
      <c r="I607" s="20"/>
      <c r="J607" s="20"/>
      <c r="K607" s="20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20"/>
      <c r="E608" s="20"/>
      <c r="F608" s="41"/>
      <c r="G608" s="20"/>
      <c r="H608" s="20"/>
      <c r="I608" s="20"/>
      <c r="J608" s="20"/>
      <c r="K608" s="20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20"/>
      <c r="E609" s="20"/>
      <c r="F609" s="41"/>
      <c r="G609" s="20"/>
      <c r="H609" s="20"/>
      <c r="I609" s="20"/>
      <c r="J609" s="20"/>
      <c r="K609" s="20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20"/>
      <c r="E610" s="20"/>
      <c r="F610" s="41"/>
      <c r="G610" s="20"/>
      <c r="H610" s="20"/>
      <c r="I610" s="20"/>
      <c r="J610" s="20"/>
      <c r="K610" s="20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20"/>
      <c r="E611" s="20"/>
      <c r="F611" s="41"/>
      <c r="G611" s="20"/>
      <c r="H611" s="20"/>
      <c r="I611" s="20"/>
      <c r="J611" s="20"/>
      <c r="K611" s="20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20"/>
      <c r="E612" s="20"/>
      <c r="F612" s="41"/>
      <c r="G612" s="20"/>
      <c r="H612" s="20"/>
      <c r="I612" s="20"/>
      <c r="J612" s="20"/>
      <c r="K612" s="20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20"/>
      <c r="E613" s="20"/>
      <c r="F613" s="41"/>
      <c r="G613" s="20"/>
      <c r="H613" s="20"/>
      <c r="I613" s="20"/>
      <c r="J613" s="20"/>
      <c r="K613" s="20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20"/>
      <c r="E614" s="20"/>
      <c r="F614" s="41"/>
      <c r="G614" s="20"/>
      <c r="H614" s="20"/>
      <c r="I614" s="20"/>
      <c r="J614" s="20"/>
      <c r="K614" s="20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20"/>
      <c r="E615" s="20"/>
      <c r="F615" s="41"/>
      <c r="G615" s="20"/>
      <c r="H615" s="20"/>
      <c r="I615" s="20"/>
      <c r="J615" s="20"/>
      <c r="K615" s="20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20"/>
      <c r="E616" s="20"/>
      <c r="F616" s="41"/>
      <c r="G616" s="20"/>
      <c r="H616" s="20"/>
      <c r="I616" s="20"/>
      <c r="J616" s="20"/>
      <c r="K616" s="20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20"/>
      <c r="E617" s="20"/>
      <c r="F617" s="41"/>
      <c r="G617" s="20"/>
      <c r="H617" s="20"/>
      <c r="I617" s="20"/>
      <c r="J617" s="20"/>
      <c r="K617" s="20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20"/>
      <c r="E618" s="20"/>
      <c r="F618" s="41"/>
      <c r="G618" s="20"/>
      <c r="H618" s="20"/>
      <c r="I618" s="20"/>
      <c r="J618" s="20"/>
      <c r="K618" s="20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20"/>
      <c r="E619" s="20"/>
      <c r="F619" s="41"/>
      <c r="G619" s="20"/>
      <c r="H619" s="20"/>
      <c r="I619" s="20"/>
      <c r="J619" s="20"/>
      <c r="K619" s="20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20"/>
      <c r="E620" s="20"/>
      <c r="F620" s="41"/>
      <c r="G620" s="20"/>
      <c r="H620" s="20"/>
      <c r="I620" s="20"/>
      <c r="J620" s="20"/>
      <c r="K620" s="20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20"/>
      <c r="E621" s="20"/>
      <c r="F621" s="41"/>
      <c r="G621" s="20"/>
      <c r="H621" s="20"/>
      <c r="I621" s="20"/>
      <c r="J621" s="20"/>
      <c r="K621" s="20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20"/>
      <c r="E622" s="20"/>
      <c r="F622" s="41"/>
      <c r="G622" s="20"/>
      <c r="H622" s="20"/>
      <c r="I622" s="20"/>
      <c r="J622" s="20"/>
      <c r="K622" s="20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20"/>
      <c r="E623" s="20"/>
      <c r="F623" s="41"/>
      <c r="G623" s="20"/>
      <c r="H623" s="20"/>
      <c r="I623" s="20"/>
      <c r="J623" s="20"/>
      <c r="K623" s="20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20"/>
      <c r="E624" s="20"/>
      <c r="F624" s="41"/>
      <c r="G624" s="20"/>
      <c r="H624" s="20"/>
      <c r="I624" s="20"/>
      <c r="J624" s="20"/>
      <c r="K624" s="20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20"/>
      <c r="E625" s="20"/>
      <c r="F625" s="41"/>
      <c r="G625" s="20"/>
      <c r="H625" s="20"/>
      <c r="I625" s="20"/>
      <c r="J625" s="20"/>
      <c r="K625" s="20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20"/>
      <c r="E626" s="20"/>
      <c r="F626" s="41"/>
      <c r="G626" s="20"/>
      <c r="H626" s="20"/>
      <c r="I626" s="20"/>
      <c r="J626" s="20"/>
      <c r="K626" s="20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20"/>
      <c r="E627" s="20"/>
      <c r="F627" s="41"/>
      <c r="G627" s="20"/>
      <c r="H627" s="20"/>
      <c r="I627" s="20"/>
      <c r="J627" s="20"/>
      <c r="K627" s="20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20"/>
      <c r="E628" s="20"/>
      <c r="F628" s="41"/>
      <c r="G628" s="20"/>
      <c r="H628" s="20"/>
      <c r="I628" s="20"/>
      <c r="J628" s="20"/>
      <c r="K628" s="20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20"/>
      <c r="E629" s="20"/>
      <c r="F629" s="41"/>
      <c r="G629" s="20"/>
      <c r="H629" s="20"/>
      <c r="I629" s="20"/>
      <c r="J629" s="20"/>
      <c r="K629" s="20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20"/>
      <c r="E630" s="20"/>
      <c r="F630" s="41"/>
      <c r="G630" s="20"/>
      <c r="H630" s="20"/>
      <c r="I630" s="20"/>
      <c r="J630" s="20"/>
      <c r="K630" s="20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20"/>
      <c r="E631" s="20"/>
      <c r="F631" s="41"/>
      <c r="G631" s="20"/>
      <c r="H631" s="20"/>
      <c r="I631" s="20"/>
      <c r="J631" s="20"/>
      <c r="K631" s="20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20"/>
      <c r="E632" s="20"/>
      <c r="F632" s="41"/>
      <c r="G632" s="20"/>
      <c r="H632" s="20"/>
      <c r="I632" s="20"/>
      <c r="J632" s="20"/>
      <c r="K632" s="20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20"/>
      <c r="E633" s="20"/>
      <c r="F633" s="41"/>
      <c r="G633" s="20"/>
      <c r="H633" s="20"/>
      <c r="I633" s="20"/>
      <c r="J633" s="20"/>
      <c r="K633" s="20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20"/>
      <c r="E634" s="20"/>
      <c r="F634" s="41"/>
      <c r="G634" s="20"/>
      <c r="H634" s="20"/>
      <c r="I634" s="20"/>
      <c r="J634" s="20"/>
      <c r="K634" s="20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20"/>
      <c r="E635" s="20"/>
      <c r="F635" s="41"/>
      <c r="G635" s="20"/>
      <c r="H635" s="20"/>
      <c r="I635" s="20"/>
      <c r="J635" s="20"/>
      <c r="K635" s="20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20"/>
      <c r="E636" s="20"/>
      <c r="F636" s="41"/>
      <c r="G636" s="20"/>
      <c r="H636" s="20"/>
      <c r="I636" s="20"/>
      <c r="J636" s="20"/>
      <c r="K636" s="20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20"/>
      <c r="E637" s="20"/>
      <c r="F637" s="41"/>
      <c r="G637" s="20"/>
      <c r="H637" s="20"/>
      <c r="I637" s="20"/>
      <c r="J637" s="20"/>
      <c r="K637" s="20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20"/>
      <c r="E638" s="20"/>
      <c r="F638" s="41"/>
      <c r="G638" s="20"/>
      <c r="H638" s="20"/>
      <c r="I638" s="20"/>
      <c r="J638" s="20"/>
      <c r="K638" s="20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20"/>
      <c r="E639" s="20"/>
      <c r="F639" s="41"/>
      <c r="G639" s="20"/>
      <c r="H639" s="20"/>
      <c r="I639" s="20"/>
      <c r="J639" s="20"/>
      <c r="K639" s="20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20"/>
      <c r="E640" s="20"/>
      <c r="F640" s="41"/>
      <c r="G640" s="20"/>
      <c r="H640" s="20"/>
      <c r="I640" s="20"/>
      <c r="J640" s="20"/>
      <c r="K640" s="20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20"/>
      <c r="E641" s="20"/>
      <c r="F641" s="41"/>
      <c r="G641" s="20"/>
      <c r="H641" s="20"/>
      <c r="I641" s="20"/>
      <c r="J641" s="20"/>
      <c r="K641" s="20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20"/>
      <c r="E642" s="20"/>
      <c r="F642" s="41"/>
      <c r="G642" s="20"/>
      <c r="H642" s="20"/>
      <c r="I642" s="20"/>
      <c r="J642" s="20"/>
      <c r="K642" s="20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20"/>
      <c r="E643" s="20"/>
      <c r="F643" s="41"/>
      <c r="G643" s="20"/>
      <c r="H643" s="20"/>
      <c r="I643" s="20"/>
      <c r="J643" s="20"/>
      <c r="K643" s="20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20"/>
      <c r="E644" s="20"/>
      <c r="F644" s="41"/>
      <c r="G644" s="20"/>
      <c r="H644" s="20"/>
      <c r="I644" s="20"/>
      <c r="J644" s="20"/>
      <c r="K644" s="20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20"/>
      <c r="E645" s="20"/>
      <c r="F645" s="41"/>
      <c r="G645" s="20"/>
      <c r="H645" s="20"/>
      <c r="I645" s="20"/>
      <c r="J645" s="20"/>
      <c r="K645" s="20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20"/>
      <c r="E646" s="20"/>
      <c r="F646" s="41"/>
      <c r="G646" s="20"/>
      <c r="H646" s="20"/>
      <c r="I646" s="20"/>
      <c r="J646" s="20"/>
      <c r="K646" s="20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20"/>
      <c r="E647" s="20"/>
      <c r="F647" s="41"/>
      <c r="G647" s="20"/>
      <c r="H647" s="20"/>
      <c r="I647" s="20"/>
      <c r="J647" s="20"/>
      <c r="K647" s="20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20"/>
      <c r="E648" s="20"/>
      <c r="F648" s="41"/>
      <c r="G648" s="20"/>
      <c r="H648" s="20"/>
      <c r="I648" s="20"/>
      <c r="J648" s="20"/>
      <c r="K648" s="20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20"/>
      <c r="E649" s="20"/>
      <c r="F649" s="41"/>
      <c r="G649" s="20"/>
      <c r="H649" s="20"/>
      <c r="I649" s="20"/>
      <c r="J649" s="20"/>
      <c r="K649" s="20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20"/>
      <c r="E650" s="20"/>
      <c r="F650" s="41"/>
      <c r="G650" s="20"/>
      <c r="H650" s="20"/>
      <c r="I650" s="20"/>
      <c r="J650" s="20"/>
      <c r="K650" s="20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20"/>
      <c r="E651" s="20"/>
      <c r="F651" s="41"/>
      <c r="G651" s="20"/>
      <c r="H651" s="20"/>
      <c r="I651" s="20"/>
      <c r="J651" s="20"/>
      <c r="K651" s="20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20"/>
      <c r="E652" s="20"/>
      <c r="F652" s="41"/>
      <c r="G652" s="20"/>
      <c r="H652" s="20"/>
      <c r="I652" s="20"/>
      <c r="J652" s="20"/>
      <c r="K652" s="20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20"/>
      <c r="E653" s="20"/>
      <c r="F653" s="41"/>
      <c r="G653" s="20"/>
      <c r="H653" s="20"/>
      <c r="I653" s="20"/>
      <c r="J653" s="20"/>
      <c r="K653" s="20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20"/>
      <c r="E654" s="20"/>
      <c r="F654" s="41"/>
      <c r="G654" s="20"/>
      <c r="H654" s="20"/>
      <c r="I654" s="20"/>
      <c r="J654" s="20"/>
      <c r="K654" s="20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20"/>
      <c r="E655" s="20"/>
      <c r="F655" s="41"/>
      <c r="G655" s="20"/>
      <c r="H655" s="20"/>
      <c r="I655" s="20"/>
      <c r="J655" s="20"/>
      <c r="K655" s="20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20"/>
      <c r="E656" s="20"/>
      <c r="F656" s="41"/>
      <c r="G656" s="20"/>
      <c r="H656" s="20"/>
      <c r="I656" s="20"/>
      <c r="J656" s="20"/>
      <c r="K656" s="20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20"/>
      <c r="E657" s="20"/>
      <c r="F657" s="41"/>
      <c r="G657" s="20"/>
      <c r="H657" s="20"/>
      <c r="I657" s="20"/>
      <c r="J657" s="20"/>
      <c r="K657" s="20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20"/>
      <c r="E658" s="20"/>
      <c r="F658" s="41"/>
      <c r="G658" s="20"/>
      <c r="H658" s="20"/>
      <c r="I658" s="20"/>
      <c r="J658" s="20"/>
      <c r="K658" s="20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20"/>
      <c r="E659" s="20"/>
      <c r="F659" s="41"/>
      <c r="G659" s="20"/>
      <c r="H659" s="20"/>
      <c r="I659" s="20"/>
      <c r="J659" s="20"/>
      <c r="K659" s="20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20"/>
      <c r="E660" s="20"/>
      <c r="F660" s="41"/>
      <c r="G660" s="20"/>
      <c r="H660" s="20"/>
      <c r="I660" s="20"/>
      <c r="J660" s="20"/>
      <c r="K660" s="20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20"/>
      <c r="E661" s="20"/>
      <c r="F661" s="41"/>
      <c r="G661" s="20"/>
      <c r="H661" s="20"/>
      <c r="I661" s="20"/>
      <c r="J661" s="20"/>
      <c r="K661" s="20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20"/>
      <c r="E662" s="20"/>
      <c r="F662" s="41"/>
      <c r="G662" s="20"/>
      <c r="H662" s="20"/>
      <c r="I662" s="20"/>
      <c r="J662" s="20"/>
      <c r="K662" s="20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20"/>
      <c r="E663" s="20"/>
      <c r="F663" s="41"/>
      <c r="G663" s="20"/>
      <c r="H663" s="20"/>
      <c r="I663" s="20"/>
      <c r="J663" s="20"/>
      <c r="K663" s="20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20"/>
      <c r="E664" s="20"/>
      <c r="F664" s="41"/>
      <c r="G664" s="20"/>
      <c r="H664" s="20"/>
      <c r="I664" s="20"/>
      <c r="J664" s="20"/>
      <c r="K664" s="20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20"/>
      <c r="E665" s="20"/>
      <c r="F665" s="41"/>
      <c r="G665" s="20"/>
      <c r="H665" s="20"/>
      <c r="I665" s="20"/>
      <c r="J665" s="20"/>
      <c r="K665" s="20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20"/>
      <c r="E666" s="20"/>
      <c r="F666" s="41"/>
      <c r="G666" s="20"/>
      <c r="H666" s="20"/>
      <c r="I666" s="20"/>
      <c r="J666" s="20"/>
      <c r="K666" s="20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20"/>
      <c r="E667" s="20"/>
      <c r="F667" s="41"/>
      <c r="G667" s="20"/>
      <c r="H667" s="20"/>
      <c r="I667" s="20"/>
      <c r="J667" s="20"/>
      <c r="K667" s="20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20"/>
      <c r="E668" s="20"/>
      <c r="F668" s="41"/>
      <c r="G668" s="20"/>
      <c r="H668" s="20"/>
      <c r="I668" s="20"/>
      <c r="J668" s="20"/>
      <c r="K668" s="20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20"/>
      <c r="E669" s="20"/>
      <c r="F669" s="41"/>
      <c r="G669" s="20"/>
      <c r="H669" s="20"/>
      <c r="I669" s="20"/>
      <c r="J669" s="20"/>
      <c r="K669" s="20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20"/>
      <c r="E670" s="20"/>
      <c r="F670" s="41"/>
      <c r="G670" s="20"/>
      <c r="H670" s="20"/>
      <c r="I670" s="20"/>
      <c r="J670" s="20"/>
      <c r="K670" s="20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20"/>
      <c r="E671" s="20"/>
      <c r="F671" s="41"/>
      <c r="G671" s="20"/>
      <c r="H671" s="20"/>
      <c r="I671" s="20"/>
      <c r="J671" s="20"/>
      <c r="K671" s="20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20"/>
      <c r="E672" s="20"/>
      <c r="F672" s="41"/>
      <c r="G672" s="20"/>
      <c r="H672" s="20"/>
      <c r="I672" s="20"/>
      <c r="J672" s="20"/>
      <c r="K672" s="20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20"/>
      <c r="E673" s="20"/>
      <c r="F673" s="41"/>
      <c r="G673" s="20"/>
      <c r="H673" s="20"/>
      <c r="I673" s="20"/>
      <c r="J673" s="20"/>
      <c r="K673" s="20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20"/>
      <c r="E674" s="20"/>
      <c r="F674" s="41"/>
      <c r="G674" s="20"/>
      <c r="H674" s="20"/>
      <c r="I674" s="20"/>
      <c r="J674" s="20"/>
      <c r="K674" s="20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20"/>
      <c r="E675" s="20"/>
      <c r="F675" s="41"/>
      <c r="G675" s="20"/>
      <c r="H675" s="20"/>
      <c r="I675" s="20"/>
      <c r="J675" s="20"/>
      <c r="K675" s="20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20"/>
      <c r="E676" s="20"/>
      <c r="F676" s="41"/>
      <c r="G676" s="20"/>
      <c r="H676" s="20"/>
      <c r="I676" s="20"/>
      <c r="J676" s="20"/>
      <c r="K676" s="20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20"/>
      <c r="E677" s="20"/>
      <c r="F677" s="41"/>
      <c r="G677" s="20"/>
      <c r="H677" s="20"/>
      <c r="I677" s="20"/>
      <c r="J677" s="20"/>
      <c r="K677" s="20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20"/>
      <c r="E678" s="20"/>
      <c r="F678" s="41"/>
      <c r="G678" s="20"/>
      <c r="H678" s="20"/>
      <c r="I678" s="20"/>
      <c r="J678" s="20"/>
      <c r="K678" s="20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20"/>
      <c r="E679" s="20"/>
      <c r="F679" s="41"/>
      <c r="G679" s="20"/>
      <c r="H679" s="20"/>
      <c r="I679" s="20"/>
      <c r="J679" s="20"/>
      <c r="K679" s="20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20"/>
      <c r="E680" s="20"/>
      <c r="F680" s="41"/>
      <c r="G680" s="20"/>
      <c r="H680" s="20"/>
      <c r="I680" s="20"/>
      <c r="J680" s="20"/>
      <c r="K680" s="20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20"/>
      <c r="E681" s="20"/>
      <c r="F681" s="41"/>
      <c r="G681" s="20"/>
      <c r="H681" s="20"/>
      <c r="I681" s="20"/>
      <c r="J681" s="20"/>
      <c r="K681" s="20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20"/>
      <c r="E682" s="20"/>
      <c r="F682" s="41"/>
      <c r="G682" s="20"/>
      <c r="H682" s="20"/>
      <c r="I682" s="20"/>
      <c r="J682" s="20"/>
      <c r="K682" s="20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20"/>
      <c r="E683" s="20"/>
      <c r="F683" s="41"/>
      <c r="G683" s="20"/>
      <c r="H683" s="20"/>
      <c r="I683" s="20"/>
      <c r="J683" s="20"/>
      <c r="K683" s="20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20"/>
      <c r="E684" s="20"/>
      <c r="F684" s="41"/>
      <c r="G684" s="20"/>
      <c r="H684" s="20"/>
      <c r="I684" s="20"/>
      <c r="J684" s="20"/>
      <c r="K684" s="20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20"/>
      <c r="E685" s="20"/>
      <c r="F685" s="41"/>
      <c r="G685" s="20"/>
      <c r="H685" s="20"/>
      <c r="I685" s="20"/>
      <c r="J685" s="20"/>
      <c r="K685" s="20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20"/>
      <c r="E686" s="20"/>
      <c r="F686" s="41"/>
      <c r="G686" s="20"/>
      <c r="H686" s="20"/>
      <c r="I686" s="20"/>
      <c r="J686" s="20"/>
      <c r="K686" s="20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20"/>
      <c r="E687" s="20"/>
      <c r="F687" s="41"/>
      <c r="G687" s="20"/>
      <c r="H687" s="20"/>
      <c r="I687" s="20"/>
      <c r="J687" s="20"/>
      <c r="K687" s="20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20"/>
      <c r="E688" s="20"/>
      <c r="F688" s="41"/>
      <c r="G688" s="20"/>
      <c r="H688" s="20"/>
      <c r="I688" s="20"/>
      <c r="J688" s="20"/>
      <c r="K688" s="20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20"/>
      <c r="E689" s="20"/>
      <c r="F689" s="41"/>
      <c r="G689" s="20"/>
      <c r="H689" s="20"/>
      <c r="I689" s="20"/>
      <c r="J689" s="20"/>
      <c r="K689" s="20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20"/>
      <c r="E690" s="20"/>
      <c r="F690" s="41"/>
      <c r="G690" s="20"/>
      <c r="H690" s="20"/>
      <c r="I690" s="20"/>
      <c r="J690" s="20"/>
      <c r="K690" s="20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20"/>
      <c r="E691" s="20"/>
      <c r="F691" s="41"/>
      <c r="G691" s="20"/>
      <c r="H691" s="20"/>
      <c r="I691" s="20"/>
      <c r="J691" s="20"/>
      <c r="K691" s="20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20"/>
      <c r="E692" s="20"/>
      <c r="F692" s="41"/>
      <c r="G692" s="20"/>
      <c r="H692" s="20"/>
      <c r="I692" s="20"/>
      <c r="J692" s="20"/>
      <c r="K692" s="20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20"/>
      <c r="E693" s="20"/>
      <c r="F693" s="41"/>
      <c r="G693" s="20"/>
      <c r="H693" s="20"/>
      <c r="I693" s="20"/>
      <c r="J693" s="20"/>
      <c r="K693" s="20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20"/>
      <c r="E694" s="20"/>
      <c r="F694" s="41"/>
      <c r="G694" s="20"/>
      <c r="H694" s="20"/>
      <c r="I694" s="20"/>
      <c r="J694" s="20"/>
      <c r="K694" s="20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20"/>
      <c r="E695" s="20"/>
      <c r="F695" s="41"/>
      <c r="G695" s="20"/>
      <c r="H695" s="20"/>
      <c r="I695" s="20"/>
      <c r="J695" s="20"/>
      <c r="K695" s="20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20"/>
      <c r="E696" s="20"/>
      <c r="F696" s="41"/>
      <c r="G696" s="20"/>
      <c r="H696" s="20"/>
      <c r="I696" s="20"/>
      <c r="J696" s="20"/>
      <c r="K696" s="20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20"/>
      <c r="E697" s="20"/>
      <c r="F697" s="41"/>
      <c r="G697" s="20"/>
      <c r="H697" s="20"/>
      <c r="I697" s="20"/>
      <c r="J697" s="20"/>
      <c r="K697" s="20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20"/>
      <c r="E698" s="20"/>
      <c r="F698" s="41"/>
      <c r="G698" s="20"/>
      <c r="H698" s="20"/>
      <c r="I698" s="20"/>
      <c r="J698" s="20"/>
      <c r="K698" s="20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20"/>
      <c r="E699" s="20"/>
      <c r="F699" s="41"/>
      <c r="G699" s="20"/>
      <c r="H699" s="20"/>
      <c r="I699" s="20"/>
      <c r="J699" s="20"/>
      <c r="K699" s="20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20"/>
      <c r="E700" s="20"/>
      <c r="F700" s="41"/>
      <c r="G700" s="20"/>
      <c r="H700" s="20"/>
      <c r="I700" s="20"/>
      <c r="J700" s="20"/>
      <c r="K700" s="20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20"/>
      <c r="E701" s="20"/>
      <c r="F701" s="41"/>
      <c r="G701" s="20"/>
      <c r="H701" s="20"/>
      <c r="I701" s="20"/>
      <c r="J701" s="20"/>
      <c r="K701" s="20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20"/>
      <c r="E702" s="20"/>
      <c r="F702" s="41"/>
      <c r="G702" s="20"/>
      <c r="H702" s="20"/>
      <c r="I702" s="20"/>
      <c r="J702" s="20"/>
      <c r="K702" s="20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20"/>
      <c r="E703" s="20"/>
      <c r="F703" s="41"/>
      <c r="G703" s="20"/>
      <c r="H703" s="20"/>
      <c r="I703" s="20"/>
      <c r="J703" s="20"/>
      <c r="K703" s="20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20"/>
      <c r="E704" s="20"/>
      <c r="F704" s="41"/>
      <c r="G704" s="20"/>
      <c r="H704" s="20"/>
      <c r="I704" s="20"/>
      <c r="J704" s="20"/>
      <c r="K704" s="20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20"/>
      <c r="E705" s="20"/>
      <c r="F705" s="41"/>
      <c r="G705" s="20"/>
      <c r="H705" s="20"/>
      <c r="I705" s="20"/>
      <c r="J705" s="20"/>
      <c r="K705" s="20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20"/>
      <c r="E706" s="20"/>
      <c r="F706" s="41"/>
      <c r="G706" s="20"/>
      <c r="H706" s="20"/>
      <c r="I706" s="20"/>
      <c r="J706" s="20"/>
      <c r="K706" s="20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20"/>
      <c r="E707" s="20"/>
      <c r="F707" s="41"/>
      <c r="G707" s="20"/>
      <c r="H707" s="20"/>
      <c r="I707" s="20"/>
      <c r="J707" s="20"/>
      <c r="K707" s="20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20"/>
      <c r="E708" s="20"/>
      <c r="F708" s="41"/>
      <c r="G708" s="20"/>
      <c r="H708" s="20"/>
      <c r="I708" s="20"/>
      <c r="J708" s="20"/>
      <c r="K708" s="20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20"/>
      <c r="E709" s="20"/>
      <c r="F709" s="41"/>
      <c r="G709" s="20"/>
      <c r="H709" s="20"/>
      <c r="I709" s="20"/>
      <c r="J709" s="20"/>
      <c r="K709" s="20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20"/>
      <c r="E710" s="20"/>
      <c r="F710" s="41"/>
      <c r="G710" s="20"/>
      <c r="H710" s="20"/>
      <c r="I710" s="20"/>
      <c r="J710" s="20"/>
      <c r="K710" s="20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20"/>
      <c r="E711" s="20"/>
      <c r="F711" s="41"/>
      <c r="G711" s="20"/>
      <c r="H711" s="20"/>
      <c r="I711" s="20"/>
      <c r="J711" s="20"/>
      <c r="K711" s="20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20"/>
      <c r="E712" s="20"/>
      <c r="F712" s="41"/>
      <c r="G712" s="20"/>
      <c r="H712" s="20"/>
      <c r="I712" s="20"/>
      <c r="J712" s="20"/>
      <c r="K712" s="20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20"/>
      <c r="E713" s="20"/>
      <c r="F713" s="41"/>
      <c r="G713" s="20"/>
      <c r="H713" s="20"/>
      <c r="I713" s="20"/>
      <c r="J713" s="20"/>
      <c r="K713" s="20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20"/>
      <c r="E714" s="20"/>
      <c r="F714" s="41"/>
      <c r="G714" s="20"/>
      <c r="H714" s="20"/>
      <c r="I714" s="20"/>
      <c r="J714" s="20"/>
      <c r="K714" s="20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20"/>
      <c r="E715" s="20"/>
      <c r="F715" s="41"/>
      <c r="G715" s="20"/>
      <c r="H715" s="20"/>
      <c r="I715" s="20"/>
      <c r="J715" s="20"/>
      <c r="K715" s="20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20"/>
      <c r="E716" s="20"/>
      <c r="F716" s="41"/>
      <c r="G716" s="20"/>
      <c r="H716" s="20"/>
      <c r="I716" s="20"/>
      <c r="J716" s="20"/>
      <c r="K716" s="20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20"/>
      <c r="E717" s="20"/>
      <c r="F717" s="41"/>
      <c r="G717" s="20"/>
      <c r="H717" s="20"/>
      <c r="I717" s="20"/>
      <c r="J717" s="20"/>
      <c r="K717" s="20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20"/>
      <c r="E718" s="20"/>
      <c r="F718" s="41"/>
      <c r="G718" s="20"/>
      <c r="H718" s="20"/>
      <c r="I718" s="20"/>
      <c r="J718" s="20"/>
      <c r="K718" s="20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20"/>
      <c r="E719" s="20"/>
      <c r="F719" s="41"/>
      <c r="G719" s="20"/>
      <c r="H719" s="20"/>
      <c r="I719" s="20"/>
      <c r="J719" s="20"/>
      <c r="K719" s="20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20"/>
      <c r="E720" s="20"/>
      <c r="F720" s="41"/>
      <c r="G720" s="20"/>
      <c r="H720" s="20"/>
      <c r="I720" s="20"/>
      <c r="J720" s="20"/>
      <c r="K720" s="20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20"/>
      <c r="E721" s="20"/>
      <c r="F721" s="41"/>
      <c r="G721" s="20"/>
      <c r="H721" s="20"/>
      <c r="I721" s="20"/>
      <c r="J721" s="20"/>
      <c r="K721" s="20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20"/>
      <c r="E722" s="20"/>
      <c r="F722" s="41"/>
      <c r="G722" s="20"/>
      <c r="H722" s="20"/>
      <c r="I722" s="20"/>
      <c r="J722" s="20"/>
      <c r="K722" s="20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20"/>
      <c r="E723" s="20"/>
      <c r="F723" s="41"/>
      <c r="G723" s="20"/>
      <c r="H723" s="20"/>
      <c r="I723" s="20"/>
      <c r="J723" s="20"/>
      <c r="K723" s="20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20"/>
      <c r="E724" s="20"/>
      <c r="F724" s="41"/>
      <c r="G724" s="20"/>
      <c r="H724" s="20"/>
      <c r="I724" s="20"/>
      <c r="J724" s="20"/>
      <c r="K724" s="20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20"/>
      <c r="E725" s="20"/>
      <c r="F725" s="41"/>
      <c r="G725" s="20"/>
      <c r="H725" s="20"/>
      <c r="I725" s="20"/>
      <c r="J725" s="20"/>
      <c r="K725" s="20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20"/>
      <c r="E726" s="20"/>
      <c r="F726" s="41"/>
      <c r="G726" s="20"/>
      <c r="H726" s="20"/>
      <c r="I726" s="20"/>
      <c r="J726" s="20"/>
      <c r="K726" s="20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20"/>
      <c r="E727" s="20"/>
      <c r="F727" s="41"/>
      <c r="G727" s="20"/>
      <c r="H727" s="20"/>
      <c r="I727" s="20"/>
      <c r="J727" s="20"/>
      <c r="K727" s="20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20"/>
      <c r="E728" s="20"/>
      <c r="F728" s="41"/>
      <c r="G728" s="20"/>
      <c r="H728" s="20"/>
      <c r="I728" s="20"/>
      <c r="J728" s="20"/>
      <c r="K728" s="20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20"/>
      <c r="E729" s="20"/>
      <c r="F729" s="41"/>
      <c r="G729" s="20"/>
      <c r="H729" s="20"/>
      <c r="I729" s="20"/>
      <c r="J729" s="20"/>
      <c r="K729" s="20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20"/>
      <c r="E730" s="20"/>
      <c r="F730" s="41"/>
      <c r="G730" s="20"/>
      <c r="H730" s="20"/>
      <c r="I730" s="20"/>
      <c r="J730" s="20"/>
      <c r="K730" s="20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20"/>
      <c r="E731" s="20"/>
      <c r="F731" s="41"/>
      <c r="G731" s="20"/>
      <c r="H731" s="20"/>
      <c r="I731" s="20"/>
      <c r="J731" s="20"/>
      <c r="K731" s="20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20"/>
      <c r="E732" s="20"/>
      <c r="F732" s="41"/>
      <c r="G732" s="20"/>
      <c r="H732" s="20"/>
      <c r="I732" s="20"/>
      <c r="J732" s="20"/>
      <c r="K732" s="20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20"/>
      <c r="E733" s="20"/>
      <c r="F733" s="41"/>
      <c r="G733" s="20"/>
      <c r="H733" s="20"/>
      <c r="I733" s="20"/>
      <c r="J733" s="20"/>
      <c r="K733" s="20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20"/>
      <c r="E734" s="20"/>
      <c r="F734" s="41"/>
      <c r="G734" s="20"/>
      <c r="H734" s="20"/>
      <c r="I734" s="20"/>
      <c r="J734" s="20"/>
      <c r="K734" s="20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20"/>
      <c r="E735" s="20"/>
      <c r="F735" s="41"/>
      <c r="G735" s="20"/>
      <c r="H735" s="20"/>
      <c r="I735" s="20"/>
      <c r="J735" s="20"/>
      <c r="K735" s="20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20"/>
      <c r="E736" s="20"/>
      <c r="F736" s="41"/>
      <c r="G736" s="20"/>
      <c r="H736" s="20"/>
      <c r="I736" s="20"/>
      <c r="J736" s="20"/>
      <c r="K736" s="20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20"/>
      <c r="E737" s="20"/>
      <c r="F737" s="41"/>
      <c r="G737" s="20"/>
      <c r="H737" s="20"/>
      <c r="I737" s="20"/>
      <c r="J737" s="20"/>
      <c r="K737" s="20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20"/>
      <c r="E738" s="20"/>
      <c r="F738" s="41"/>
      <c r="G738" s="20"/>
      <c r="H738" s="20"/>
      <c r="I738" s="20"/>
      <c r="J738" s="20"/>
      <c r="K738" s="20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20"/>
      <c r="E739" s="20"/>
      <c r="F739" s="41"/>
      <c r="G739" s="20"/>
      <c r="H739" s="20"/>
      <c r="I739" s="20"/>
      <c r="J739" s="20"/>
      <c r="K739" s="20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20"/>
      <c r="E740" s="20"/>
      <c r="F740" s="41"/>
      <c r="G740" s="20"/>
      <c r="H740" s="20"/>
      <c r="I740" s="20"/>
      <c r="J740" s="20"/>
      <c r="K740" s="20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20"/>
      <c r="E741" s="20"/>
      <c r="F741" s="41"/>
      <c r="G741" s="20"/>
      <c r="H741" s="20"/>
      <c r="I741" s="20"/>
      <c r="J741" s="20"/>
      <c r="K741" s="20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20"/>
      <c r="E742" s="20"/>
      <c r="F742" s="41"/>
      <c r="G742" s="20"/>
      <c r="H742" s="20"/>
      <c r="I742" s="20"/>
      <c r="J742" s="20"/>
      <c r="K742" s="20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20"/>
      <c r="E743" s="20"/>
      <c r="F743" s="41"/>
      <c r="G743" s="20"/>
      <c r="H743" s="20"/>
      <c r="I743" s="20"/>
      <c r="J743" s="20"/>
      <c r="K743" s="20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20"/>
      <c r="E744" s="20"/>
      <c r="F744" s="41"/>
      <c r="G744" s="20"/>
      <c r="H744" s="20"/>
      <c r="I744" s="20"/>
      <c r="J744" s="20"/>
      <c r="K744" s="20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20"/>
      <c r="E745" s="20"/>
      <c r="F745" s="41"/>
      <c r="G745" s="20"/>
      <c r="H745" s="20"/>
      <c r="I745" s="20"/>
      <c r="J745" s="20"/>
      <c r="K745" s="20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20"/>
      <c r="E746" s="20"/>
      <c r="F746" s="41"/>
      <c r="G746" s="20"/>
      <c r="H746" s="20"/>
      <c r="I746" s="20"/>
      <c r="J746" s="20"/>
      <c r="K746" s="20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20"/>
      <c r="E747" s="20"/>
      <c r="F747" s="41"/>
      <c r="G747" s="20"/>
      <c r="H747" s="20"/>
      <c r="I747" s="20"/>
      <c r="J747" s="20"/>
      <c r="K747" s="20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20"/>
      <c r="E748" s="20"/>
      <c r="F748" s="41"/>
      <c r="G748" s="20"/>
      <c r="H748" s="20"/>
      <c r="I748" s="20"/>
      <c r="J748" s="20"/>
      <c r="K748" s="20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20"/>
      <c r="E749" s="20"/>
      <c r="F749" s="41"/>
      <c r="G749" s="20"/>
      <c r="H749" s="20"/>
      <c r="I749" s="20"/>
      <c r="J749" s="20"/>
      <c r="K749" s="20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20"/>
      <c r="E750" s="20"/>
      <c r="F750" s="41"/>
      <c r="G750" s="20"/>
      <c r="H750" s="20"/>
      <c r="I750" s="20"/>
      <c r="J750" s="20"/>
      <c r="K750" s="20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20"/>
      <c r="E751" s="20"/>
      <c r="F751" s="41"/>
      <c r="G751" s="20"/>
      <c r="H751" s="20"/>
      <c r="I751" s="20"/>
      <c r="J751" s="20"/>
      <c r="K751" s="20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20"/>
      <c r="E752" s="20"/>
      <c r="F752" s="41"/>
      <c r="G752" s="20"/>
      <c r="H752" s="20"/>
      <c r="I752" s="20"/>
      <c r="J752" s="20"/>
      <c r="K752" s="20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20"/>
      <c r="E753" s="20"/>
      <c r="F753" s="41"/>
      <c r="G753" s="20"/>
      <c r="H753" s="20"/>
      <c r="I753" s="20"/>
      <c r="J753" s="20"/>
      <c r="K753" s="20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20"/>
      <c r="E754" s="20"/>
      <c r="F754" s="41"/>
      <c r="G754" s="20"/>
      <c r="H754" s="20"/>
      <c r="I754" s="20"/>
      <c r="J754" s="20"/>
      <c r="K754" s="20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20"/>
      <c r="E755" s="20"/>
      <c r="F755" s="41"/>
      <c r="G755" s="20"/>
      <c r="H755" s="20"/>
      <c r="I755" s="20"/>
      <c r="J755" s="20"/>
      <c r="K755" s="20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20"/>
      <c r="E756" s="20"/>
      <c r="F756" s="41"/>
      <c r="G756" s="20"/>
      <c r="H756" s="20"/>
      <c r="I756" s="20"/>
      <c r="J756" s="20"/>
      <c r="K756" s="20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20"/>
      <c r="E757" s="20"/>
      <c r="F757" s="41"/>
      <c r="G757" s="20"/>
      <c r="H757" s="20"/>
      <c r="I757" s="20"/>
      <c r="J757" s="20"/>
      <c r="K757" s="20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20"/>
      <c r="E758" s="20"/>
      <c r="F758" s="41"/>
      <c r="G758" s="20"/>
      <c r="H758" s="20"/>
      <c r="I758" s="20"/>
      <c r="J758" s="20"/>
      <c r="K758" s="20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20"/>
      <c r="E759" s="20"/>
      <c r="F759" s="41"/>
      <c r="G759" s="20"/>
      <c r="H759" s="20"/>
      <c r="I759" s="20"/>
      <c r="J759" s="20"/>
      <c r="K759" s="20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20"/>
      <c r="E760" s="20"/>
      <c r="F760" s="41"/>
      <c r="G760" s="20"/>
      <c r="H760" s="20"/>
      <c r="I760" s="20"/>
      <c r="J760" s="20"/>
      <c r="K760" s="20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20"/>
      <c r="E761" s="20"/>
      <c r="F761" s="41"/>
      <c r="G761" s="20"/>
      <c r="H761" s="20"/>
      <c r="I761" s="20"/>
      <c r="J761" s="20"/>
      <c r="K761" s="20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20"/>
      <c r="E762" s="20"/>
      <c r="F762" s="41"/>
      <c r="G762" s="20"/>
      <c r="H762" s="20"/>
      <c r="I762" s="20"/>
      <c r="J762" s="20"/>
      <c r="K762" s="20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20"/>
      <c r="E763" s="20"/>
      <c r="F763" s="41"/>
      <c r="G763" s="20"/>
      <c r="H763" s="20"/>
      <c r="I763" s="20"/>
      <c r="J763" s="20"/>
      <c r="K763" s="20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20"/>
      <c r="E764" s="20"/>
      <c r="F764" s="41"/>
      <c r="G764" s="20"/>
      <c r="H764" s="20"/>
      <c r="I764" s="20"/>
      <c r="J764" s="20"/>
      <c r="K764" s="20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20"/>
      <c r="E765" s="20"/>
      <c r="F765" s="41"/>
      <c r="G765" s="20"/>
      <c r="H765" s="20"/>
      <c r="I765" s="20"/>
      <c r="J765" s="20"/>
      <c r="K765" s="20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20"/>
      <c r="E766" s="20"/>
      <c r="F766" s="41"/>
      <c r="G766" s="20"/>
      <c r="H766" s="20"/>
      <c r="I766" s="20"/>
      <c r="J766" s="20"/>
      <c r="K766" s="20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20"/>
      <c r="E767" s="20"/>
      <c r="F767" s="41"/>
      <c r="G767" s="20"/>
      <c r="H767" s="20"/>
      <c r="I767" s="20"/>
      <c r="J767" s="20"/>
      <c r="K767" s="20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20"/>
      <c r="E768" s="20"/>
      <c r="F768" s="41"/>
      <c r="G768" s="20"/>
      <c r="H768" s="20"/>
      <c r="I768" s="20"/>
      <c r="J768" s="20"/>
      <c r="K768" s="20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20"/>
      <c r="E769" s="20"/>
      <c r="F769" s="41"/>
      <c r="G769" s="20"/>
      <c r="H769" s="20"/>
      <c r="I769" s="20"/>
      <c r="J769" s="20"/>
      <c r="K769" s="20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20"/>
      <c r="E770" s="20"/>
      <c r="F770" s="41"/>
      <c r="G770" s="20"/>
      <c r="H770" s="20"/>
      <c r="I770" s="20"/>
      <c r="J770" s="20"/>
      <c r="K770" s="20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20"/>
      <c r="E771" s="20"/>
      <c r="F771" s="41"/>
      <c r="G771" s="20"/>
      <c r="H771" s="20"/>
      <c r="I771" s="20"/>
      <c r="J771" s="20"/>
      <c r="K771" s="20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20"/>
      <c r="E772" s="20"/>
      <c r="F772" s="41"/>
      <c r="G772" s="20"/>
      <c r="H772" s="20"/>
      <c r="I772" s="20"/>
      <c r="J772" s="20"/>
      <c r="K772" s="20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20"/>
      <c r="E773" s="20"/>
      <c r="F773" s="41"/>
      <c r="G773" s="20"/>
      <c r="H773" s="20"/>
      <c r="I773" s="20"/>
      <c r="J773" s="20"/>
      <c r="K773" s="20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20"/>
      <c r="E774" s="20"/>
      <c r="F774" s="41"/>
      <c r="G774" s="20"/>
      <c r="H774" s="20"/>
      <c r="I774" s="20"/>
      <c r="J774" s="20"/>
      <c r="K774" s="20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20"/>
      <c r="E775" s="20"/>
      <c r="F775" s="41"/>
      <c r="G775" s="20"/>
      <c r="H775" s="20"/>
      <c r="I775" s="20"/>
      <c r="J775" s="20"/>
      <c r="K775" s="20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20"/>
      <c r="E776" s="20"/>
      <c r="F776" s="41"/>
      <c r="G776" s="20"/>
      <c r="H776" s="20"/>
      <c r="I776" s="20"/>
      <c r="J776" s="20"/>
      <c r="K776" s="20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20"/>
      <c r="E777" s="20"/>
      <c r="F777" s="41"/>
      <c r="G777" s="20"/>
      <c r="H777" s="20"/>
      <c r="I777" s="20"/>
      <c r="J777" s="20"/>
      <c r="K777" s="20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20"/>
      <c r="E778" s="20"/>
      <c r="F778" s="41"/>
      <c r="G778" s="20"/>
      <c r="H778" s="20"/>
      <c r="I778" s="20"/>
      <c r="J778" s="20"/>
      <c r="K778" s="20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20"/>
      <c r="E779" s="20"/>
      <c r="F779" s="41"/>
      <c r="G779" s="20"/>
      <c r="H779" s="20"/>
      <c r="I779" s="20"/>
      <c r="J779" s="20"/>
      <c r="K779" s="20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20"/>
      <c r="E780" s="20"/>
      <c r="F780" s="41"/>
      <c r="G780" s="20"/>
      <c r="H780" s="20"/>
      <c r="I780" s="20"/>
      <c r="J780" s="20"/>
      <c r="K780" s="20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20"/>
      <c r="E781" s="20"/>
      <c r="F781" s="41"/>
      <c r="G781" s="20"/>
      <c r="H781" s="20"/>
      <c r="I781" s="20"/>
      <c r="J781" s="20"/>
      <c r="K781" s="20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20"/>
      <c r="E782" s="20"/>
      <c r="F782" s="41"/>
      <c r="G782" s="20"/>
      <c r="H782" s="20"/>
      <c r="I782" s="20"/>
      <c r="J782" s="20"/>
      <c r="K782" s="20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20"/>
      <c r="E783" s="20"/>
      <c r="F783" s="41"/>
      <c r="G783" s="20"/>
      <c r="H783" s="20"/>
      <c r="I783" s="20"/>
      <c r="J783" s="20"/>
      <c r="K783" s="20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20"/>
      <c r="E784" s="20"/>
      <c r="F784" s="41"/>
      <c r="G784" s="20"/>
      <c r="H784" s="20"/>
      <c r="I784" s="20"/>
      <c r="J784" s="20"/>
      <c r="K784" s="20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20"/>
      <c r="E785" s="20"/>
      <c r="F785" s="41"/>
      <c r="G785" s="20"/>
      <c r="H785" s="20"/>
      <c r="I785" s="20"/>
      <c r="J785" s="20"/>
      <c r="K785" s="20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20"/>
      <c r="E786" s="20"/>
      <c r="F786" s="41"/>
      <c r="G786" s="20"/>
      <c r="H786" s="20"/>
      <c r="I786" s="20"/>
      <c r="J786" s="20"/>
      <c r="K786" s="20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20"/>
      <c r="E787" s="20"/>
      <c r="F787" s="41"/>
      <c r="G787" s="20"/>
      <c r="H787" s="20"/>
      <c r="I787" s="20"/>
      <c r="J787" s="20"/>
      <c r="K787" s="20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20"/>
      <c r="E788" s="20"/>
      <c r="F788" s="41"/>
      <c r="G788" s="20"/>
      <c r="H788" s="20"/>
      <c r="I788" s="20"/>
      <c r="J788" s="20"/>
      <c r="K788" s="20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20"/>
      <c r="E789" s="20"/>
      <c r="F789" s="41"/>
      <c r="G789" s="20"/>
      <c r="H789" s="20"/>
      <c r="I789" s="20"/>
      <c r="J789" s="20"/>
      <c r="K789" s="20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20"/>
      <c r="E790" s="20"/>
      <c r="F790" s="41"/>
      <c r="G790" s="20"/>
      <c r="H790" s="20"/>
      <c r="I790" s="20"/>
      <c r="J790" s="20"/>
      <c r="K790" s="20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20"/>
      <c r="E791" s="20"/>
      <c r="F791" s="41"/>
      <c r="G791" s="20"/>
      <c r="H791" s="20"/>
      <c r="I791" s="20"/>
      <c r="J791" s="20"/>
      <c r="K791" s="20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20"/>
      <c r="E792" s="20"/>
      <c r="F792" s="41"/>
      <c r="G792" s="20"/>
      <c r="H792" s="20"/>
      <c r="I792" s="20"/>
      <c r="J792" s="20"/>
      <c r="K792" s="20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20"/>
      <c r="E793" s="20"/>
      <c r="F793" s="41"/>
      <c r="G793" s="20"/>
      <c r="H793" s="20"/>
      <c r="I793" s="20"/>
      <c r="J793" s="20"/>
      <c r="K793" s="20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20"/>
      <c r="E794" s="20"/>
      <c r="F794" s="41"/>
      <c r="G794" s="20"/>
      <c r="H794" s="20"/>
      <c r="I794" s="20"/>
      <c r="J794" s="20"/>
      <c r="K794" s="20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20"/>
      <c r="E795" s="20"/>
      <c r="F795" s="41"/>
      <c r="G795" s="20"/>
      <c r="H795" s="20"/>
      <c r="I795" s="20"/>
      <c r="J795" s="20"/>
      <c r="K795" s="20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20"/>
      <c r="E796" s="20"/>
      <c r="F796" s="41"/>
      <c r="G796" s="20"/>
      <c r="H796" s="20"/>
      <c r="I796" s="20"/>
      <c r="J796" s="20"/>
      <c r="K796" s="20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20"/>
      <c r="E797" s="20"/>
      <c r="F797" s="41"/>
      <c r="G797" s="20"/>
      <c r="H797" s="20"/>
      <c r="I797" s="20"/>
      <c r="J797" s="20"/>
      <c r="K797" s="20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20"/>
      <c r="E798" s="20"/>
      <c r="F798" s="41"/>
      <c r="G798" s="20"/>
      <c r="H798" s="20"/>
      <c r="I798" s="20"/>
      <c r="J798" s="20"/>
      <c r="K798" s="20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20"/>
      <c r="E799" s="20"/>
      <c r="F799" s="41"/>
      <c r="G799" s="20"/>
      <c r="H799" s="20"/>
      <c r="I799" s="20"/>
      <c r="J799" s="20"/>
      <c r="K799" s="20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20"/>
      <c r="E800" s="20"/>
      <c r="F800" s="41"/>
      <c r="G800" s="20"/>
      <c r="H800" s="20"/>
      <c r="I800" s="20"/>
      <c r="J800" s="20"/>
      <c r="K800" s="20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20"/>
      <c r="E801" s="20"/>
      <c r="F801" s="41"/>
      <c r="G801" s="20"/>
      <c r="H801" s="20"/>
      <c r="I801" s="20"/>
      <c r="J801" s="20"/>
      <c r="K801" s="20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20"/>
      <c r="E802" s="20"/>
      <c r="F802" s="41"/>
      <c r="G802" s="20"/>
      <c r="H802" s="20"/>
      <c r="I802" s="20"/>
      <c r="J802" s="20"/>
      <c r="K802" s="20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20"/>
      <c r="E803" s="20"/>
      <c r="F803" s="41"/>
      <c r="G803" s="20"/>
      <c r="H803" s="20"/>
      <c r="I803" s="20"/>
      <c r="J803" s="20"/>
      <c r="K803" s="20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20"/>
      <c r="E804" s="20"/>
      <c r="F804" s="41"/>
      <c r="G804" s="20"/>
      <c r="H804" s="20"/>
      <c r="I804" s="20"/>
      <c r="J804" s="20"/>
      <c r="K804" s="20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20"/>
      <c r="E805" s="20"/>
      <c r="F805" s="41"/>
      <c r="G805" s="20"/>
      <c r="H805" s="20"/>
      <c r="I805" s="20"/>
      <c r="J805" s="20"/>
      <c r="K805" s="20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20"/>
      <c r="E806" s="20"/>
      <c r="F806" s="41"/>
      <c r="G806" s="20"/>
      <c r="H806" s="20"/>
      <c r="I806" s="20"/>
      <c r="J806" s="20"/>
      <c r="K806" s="20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20"/>
      <c r="E807" s="20"/>
      <c r="F807" s="41"/>
      <c r="G807" s="20"/>
      <c r="H807" s="20"/>
      <c r="I807" s="20"/>
      <c r="J807" s="20"/>
      <c r="K807" s="20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20"/>
      <c r="E808" s="20"/>
      <c r="F808" s="41"/>
      <c r="G808" s="20"/>
      <c r="H808" s="20"/>
      <c r="I808" s="20"/>
      <c r="J808" s="20"/>
      <c r="K808" s="20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20"/>
      <c r="E809" s="20"/>
      <c r="F809" s="41"/>
      <c r="G809" s="20"/>
      <c r="H809" s="20"/>
      <c r="I809" s="20"/>
      <c r="J809" s="20"/>
      <c r="K809" s="20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20"/>
      <c r="E810" s="20"/>
      <c r="F810" s="41"/>
      <c r="G810" s="20"/>
      <c r="H810" s="20"/>
      <c r="I810" s="20"/>
      <c r="J810" s="20"/>
      <c r="K810" s="20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20"/>
      <c r="E811" s="20"/>
      <c r="F811" s="41"/>
      <c r="G811" s="20"/>
      <c r="H811" s="20"/>
      <c r="I811" s="20"/>
      <c r="J811" s="20"/>
      <c r="K811" s="20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20"/>
      <c r="E812" s="20"/>
      <c r="F812" s="41"/>
      <c r="G812" s="20"/>
      <c r="H812" s="20"/>
      <c r="I812" s="20"/>
      <c r="J812" s="20"/>
      <c r="K812" s="20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20"/>
      <c r="E813" s="20"/>
      <c r="F813" s="41"/>
      <c r="G813" s="20"/>
      <c r="H813" s="20"/>
      <c r="I813" s="20"/>
      <c r="J813" s="20"/>
      <c r="K813" s="20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20"/>
      <c r="E814" s="20"/>
      <c r="F814" s="41"/>
      <c r="G814" s="20"/>
      <c r="H814" s="20"/>
      <c r="I814" s="20"/>
      <c r="J814" s="20"/>
      <c r="K814" s="20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20"/>
      <c r="E815" s="20"/>
      <c r="F815" s="41"/>
      <c r="G815" s="20"/>
      <c r="H815" s="20"/>
      <c r="I815" s="20"/>
      <c r="J815" s="20"/>
      <c r="K815" s="20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20"/>
      <c r="E816" s="20"/>
      <c r="F816" s="41"/>
      <c r="G816" s="20"/>
      <c r="H816" s="20"/>
      <c r="I816" s="20"/>
      <c r="J816" s="20"/>
      <c r="K816" s="20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20"/>
      <c r="E817" s="20"/>
      <c r="F817" s="41"/>
      <c r="G817" s="20"/>
      <c r="H817" s="20"/>
      <c r="I817" s="20"/>
      <c r="J817" s="20"/>
      <c r="K817" s="20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20"/>
      <c r="E818" s="20"/>
      <c r="F818" s="41"/>
      <c r="G818" s="20"/>
      <c r="H818" s="20"/>
      <c r="I818" s="20"/>
      <c r="J818" s="20"/>
      <c r="K818" s="20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20"/>
      <c r="E819" s="20"/>
      <c r="F819" s="41"/>
      <c r="G819" s="20"/>
      <c r="H819" s="20"/>
      <c r="I819" s="20"/>
      <c r="J819" s="20"/>
      <c r="K819" s="20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20"/>
      <c r="E820" s="20"/>
      <c r="F820" s="41"/>
      <c r="G820" s="20"/>
      <c r="H820" s="20"/>
      <c r="I820" s="20"/>
      <c r="J820" s="20"/>
      <c r="K820" s="20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20"/>
      <c r="E821" s="20"/>
      <c r="F821" s="41"/>
      <c r="G821" s="20"/>
      <c r="H821" s="20"/>
      <c r="I821" s="20"/>
      <c r="J821" s="20"/>
      <c r="K821" s="20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20"/>
      <c r="E822" s="20"/>
      <c r="F822" s="41"/>
      <c r="G822" s="20"/>
      <c r="H822" s="20"/>
      <c r="I822" s="20"/>
      <c r="J822" s="20"/>
      <c r="K822" s="20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20"/>
      <c r="E823" s="20"/>
      <c r="F823" s="41"/>
      <c r="G823" s="20"/>
      <c r="H823" s="20"/>
      <c r="I823" s="20"/>
      <c r="J823" s="20"/>
      <c r="K823" s="20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20"/>
      <c r="E824" s="20"/>
      <c r="F824" s="41"/>
      <c r="G824" s="20"/>
      <c r="H824" s="20"/>
      <c r="I824" s="20"/>
      <c r="J824" s="20"/>
      <c r="K824" s="20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20"/>
      <c r="E825" s="20"/>
      <c r="F825" s="41"/>
      <c r="G825" s="20"/>
      <c r="H825" s="20"/>
      <c r="I825" s="20"/>
      <c r="J825" s="20"/>
      <c r="K825" s="20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20"/>
      <c r="E826" s="20"/>
      <c r="F826" s="41"/>
      <c r="G826" s="20"/>
      <c r="H826" s="20"/>
      <c r="I826" s="20"/>
      <c r="J826" s="20"/>
      <c r="K826" s="20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20"/>
      <c r="E827" s="20"/>
      <c r="F827" s="41"/>
      <c r="G827" s="20"/>
      <c r="H827" s="20"/>
      <c r="I827" s="20"/>
      <c r="J827" s="20"/>
      <c r="K827" s="20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20"/>
      <c r="E828" s="20"/>
      <c r="F828" s="41"/>
      <c r="G828" s="20"/>
      <c r="H828" s="20"/>
      <c r="I828" s="20"/>
      <c r="J828" s="20"/>
      <c r="K828" s="20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20"/>
      <c r="E829" s="20"/>
      <c r="F829" s="41"/>
      <c r="G829" s="20"/>
      <c r="H829" s="20"/>
      <c r="I829" s="20"/>
      <c r="J829" s="20"/>
      <c r="K829" s="20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20"/>
      <c r="E830" s="20"/>
      <c r="F830" s="41"/>
      <c r="G830" s="20"/>
      <c r="H830" s="20"/>
      <c r="I830" s="20"/>
      <c r="J830" s="20"/>
      <c r="K830" s="20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20"/>
      <c r="E831" s="20"/>
      <c r="F831" s="41"/>
      <c r="G831" s="20"/>
      <c r="H831" s="20"/>
      <c r="I831" s="20"/>
      <c r="J831" s="20"/>
      <c r="K831" s="20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20"/>
      <c r="E832" s="20"/>
      <c r="F832" s="41"/>
      <c r="G832" s="20"/>
      <c r="H832" s="20"/>
      <c r="I832" s="20"/>
      <c r="J832" s="20"/>
      <c r="K832" s="20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20"/>
      <c r="E833" s="20"/>
      <c r="F833" s="41"/>
      <c r="G833" s="20"/>
      <c r="H833" s="20"/>
      <c r="I833" s="20"/>
      <c r="J833" s="20"/>
      <c r="K833" s="20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20"/>
      <c r="E834" s="20"/>
      <c r="F834" s="41"/>
      <c r="G834" s="20"/>
      <c r="H834" s="20"/>
      <c r="I834" s="20"/>
      <c r="J834" s="20"/>
      <c r="K834" s="20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20"/>
      <c r="E835" s="20"/>
      <c r="F835" s="41"/>
      <c r="G835" s="20"/>
      <c r="H835" s="20"/>
      <c r="I835" s="20"/>
      <c r="J835" s="20"/>
      <c r="K835" s="20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20"/>
      <c r="E836" s="20"/>
      <c r="F836" s="41"/>
      <c r="G836" s="20"/>
      <c r="H836" s="20"/>
      <c r="I836" s="20"/>
      <c r="J836" s="20"/>
      <c r="K836" s="20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20"/>
      <c r="E837" s="20"/>
      <c r="F837" s="41"/>
      <c r="G837" s="20"/>
      <c r="H837" s="20"/>
      <c r="I837" s="20"/>
      <c r="J837" s="20"/>
      <c r="K837" s="20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20"/>
      <c r="E838" s="20"/>
      <c r="F838" s="41"/>
      <c r="G838" s="20"/>
      <c r="H838" s="20"/>
      <c r="I838" s="20"/>
      <c r="J838" s="20"/>
      <c r="K838" s="20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20"/>
      <c r="E839" s="20"/>
      <c r="F839" s="41"/>
      <c r="G839" s="20"/>
      <c r="H839" s="20"/>
      <c r="I839" s="20"/>
      <c r="J839" s="20"/>
      <c r="K839" s="20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20"/>
      <c r="E840" s="20"/>
      <c r="F840" s="41"/>
      <c r="G840" s="20"/>
      <c r="H840" s="20"/>
      <c r="I840" s="20"/>
      <c r="J840" s="20"/>
      <c r="K840" s="20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20"/>
      <c r="E841" s="20"/>
      <c r="F841" s="41"/>
      <c r="G841" s="20"/>
      <c r="H841" s="20"/>
      <c r="I841" s="20"/>
      <c r="J841" s="20"/>
      <c r="K841" s="20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20"/>
      <c r="E842" s="20"/>
      <c r="F842" s="41"/>
      <c r="G842" s="20"/>
      <c r="H842" s="20"/>
      <c r="I842" s="20"/>
      <c r="J842" s="20"/>
      <c r="K842" s="20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20"/>
      <c r="E843" s="20"/>
      <c r="F843" s="41"/>
      <c r="G843" s="20"/>
      <c r="H843" s="20"/>
      <c r="I843" s="20"/>
      <c r="J843" s="20"/>
      <c r="K843" s="20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20"/>
      <c r="E844" s="20"/>
      <c r="F844" s="41"/>
      <c r="G844" s="20"/>
      <c r="H844" s="20"/>
      <c r="I844" s="20"/>
      <c r="J844" s="20"/>
      <c r="K844" s="20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20"/>
      <c r="E845" s="20"/>
      <c r="F845" s="41"/>
      <c r="G845" s="20"/>
      <c r="H845" s="20"/>
      <c r="I845" s="20"/>
      <c r="J845" s="20"/>
      <c r="K845" s="20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20"/>
      <c r="E846" s="20"/>
      <c r="F846" s="41"/>
      <c r="G846" s="20"/>
      <c r="H846" s="20"/>
      <c r="I846" s="20"/>
      <c r="J846" s="20"/>
      <c r="K846" s="20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20"/>
      <c r="E847" s="20"/>
      <c r="F847" s="41"/>
      <c r="G847" s="20"/>
      <c r="H847" s="20"/>
      <c r="I847" s="20"/>
      <c r="J847" s="20"/>
      <c r="K847" s="20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20"/>
      <c r="E848" s="20"/>
      <c r="F848" s="41"/>
      <c r="G848" s="20"/>
      <c r="H848" s="20"/>
      <c r="I848" s="20"/>
      <c r="J848" s="20"/>
      <c r="K848" s="20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20"/>
      <c r="E849" s="20"/>
      <c r="F849" s="41"/>
      <c r="G849" s="20"/>
      <c r="H849" s="20"/>
      <c r="I849" s="20"/>
      <c r="J849" s="20"/>
      <c r="K849" s="20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20"/>
      <c r="E850" s="20"/>
      <c r="F850" s="41"/>
      <c r="G850" s="20"/>
      <c r="H850" s="20"/>
      <c r="I850" s="20"/>
      <c r="J850" s="20"/>
      <c r="K850" s="20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20"/>
      <c r="E851" s="20"/>
      <c r="F851" s="41"/>
      <c r="G851" s="20"/>
      <c r="H851" s="20"/>
      <c r="I851" s="20"/>
      <c r="J851" s="20"/>
      <c r="K851" s="20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20"/>
      <c r="E852" s="20"/>
      <c r="F852" s="41"/>
      <c r="G852" s="20"/>
      <c r="H852" s="20"/>
      <c r="I852" s="20"/>
      <c r="J852" s="20"/>
      <c r="K852" s="20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20"/>
      <c r="E853" s="20"/>
      <c r="F853" s="41"/>
      <c r="G853" s="20"/>
      <c r="H853" s="20"/>
      <c r="I853" s="20"/>
      <c r="J853" s="20"/>
      <c r="K853" s="20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20"/>
      <c r="E854" s="20"/>
      <c r="F854" s="41"/>
      <c r="G854" s="20"/>
      <c r="H854" s="20"/>
      <c r="I854" s="20"/>
      <c r="J854" s="20"/>
      <c r="K854" s="20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20"/>
      <c r="E855" s="20"/>
      <c r="F855" s="41"/>
      <c r="G855" s="20"/>
      <c r="H855" s="20"/>
      <c r="I855" s="20"/>
      <c r="J855" s="20"/>
      <c r="K855" s="20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20"/>
      <c r="E856" s="20"/>
      <c r="F856" s="41"/>
      <c r="G856" s="20"/>
      <c r="H856" s="20"/>
      <c r="I856" s="20"/>
      <c r="J856" s="20"/>
      <c r="K856" s="20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20"/>
      <c r="E857" s="20"/>
      <c r="F857" s="41"/>
      <c r="G857" s="20"/>
      <c r="H857" s="20"/>
      <c r="I857" s="20"/>
      <c r="J857" s="20"/>
      <c r="K857" s="20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20"/>
      <c r="E858" s="20"/>
      <c r="F858" s="41"/>
      <c r="G858" s="20"/>
      <c r="H858" s="20"/>
      <c r="I858" s="20"/>
      <c r="J858" s="20"/>
      <c r="K858" s="20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20"/>
      <c r="E859" s="20"/>
      <c r="F859" s="41"/>
      <c r="G859" s="20"/>
      <c r="H859" s="20"/>
      <c r="I859" s="20"/>
      <c r="J859" s="20"/>
      <c r="K859" s="20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20"/>
      <c r="E860" s="20"/>
      <c r="F860" s="41"/>
      <c r="G860" s="20"/>
      <c r="H860" s="20"/>
      <c r="I860" s="20"/>
      <c r="J860" s="20"/>
      <c r="K860" s="20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20"/>
      <c r="E861" s="20"/>
      <c r="F861" s="41"/>
      <c r="G861" s="20"/>
      <c r="H861" s="20"/>
      <c r="I861" s="20"/>
      <c r="J861" s="20"/>
      <c r="K861" s="20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20"/>
      <c r="E862" s="20"/>
      <c r="F862" s="41"/>
      <c r="G862" s="20"/>
      <c r="H862" s="20"/>
      <c r="I862" s="20"/>
      <c r="J862" s="20"/>
      <c r="K862" s="20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20"/>
      <c r="E863" s="20"/>
      <c r="F863" s="41"/>
      <c r="G863" s="20"/>
      <c r="H863" s="20"/>
      <c r="I863" s="20"/>
      <c r="J863" s="20"/>
      <c r="K863" s="20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20"/>
      <c r="E864" s="20"/>
      <c r="F864" s="41"/>
      <c r="G864" s="20"/>
      <c r="H864" s="20"/>
      <c r="I864" s="20"/>
      <c r="J864" s="20"/>
      <c r="K864" s="20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20"/>
      <c r="E865" s="20"/>
      <c r="F865" s="41"/>
      <c r="G865" s="20"/>
      <c r="H865" s="20"/>
      <c r="I865" s="20"/>
      <c r="J865" s="20"/>
      <c r="K865" s="20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20"/>
      <c r="E866" s="20"/>
      <c r="F866" s="41"/>
      <c r="G866" s="20"/>
      <c r="H866" s="20"/>
      <c r="I866" s="20"/>
      <c r="J866" s="20"/>
      <c r="K866" s="20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20"/>
      <c r="E867" s="20"/>
      <c r="F867" s="41"/>
      <c r="G867" s="20"/>
      <c r="H867" s="20"/>
      <c r="I867" s="20"/>
      <c r="J867" s="20"/>
      <c r="K867" s="20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20"/>
      <c r="E868" s="20"/>
      <c r="F868" s="41"/>
      <c r="G868" s="20"/>
      <c r="H868" s="20"/>
      <c r="I868" s="20"/>
      <c r="J868" s="20"/>
      <c r="K868" s="20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20"/>
      <c r="E869" s="20"/>
      <c r="F869" s="41"/>
      <c r="G869" s="20"/>
      <c r="H869" s="20"/>
      <c r="I869" s="20"/>
      <c r="J869" s="20"/>
      <c r="K869" s="20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20"/>
      <c r="E870" s="20"/>
      <c r="F870" s="41"/>
      <c r="G870" s="20"/>
      <c r="H870" s="20"/>
      <c r="I870" s="20"/>
      <c r="J870" s="20"/>
      <c r="K870" s="20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20"/>
      <c r="E871" s="20"/>
      <c r="F871" s="41"/>
      <c r="G871" s="20"/>
      <c r="H871" s="20"/>
      <c r="I871" s="20"/>
      <c r="J871" s="20"/>
      <c r="K871" s="20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20"/>
      <c r="E872" s="20"/>
      <c r="F872" s="41"/>
      <c r="G872" s="20"/>
      <c r="H872" s="20"/>
      <c r="I872" s="20"/>
      <c r="J872" s="20"/>
      <c r="K872" s="20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20"/>
      <c r="E873" s="20"/>
      <c r="F873" s="41"/>
      <c r="G873" s="20"/>
      <c r="H873" s="20"/>
      <c r="I873" s="20"/>
      <c r="J873" s="20"/>
      <c r="K873" s="20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20"/>
      <c r="E874" s="20"/>
      <c r="F874" s="41"/>
      <c r="G874" s="20"/>
      <c r="H874" s="20"/>
      <c r="I874" s="20"/>
      <c r="J874" s="20"/>
      <c r="K874" s="20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20"/>
      <c r="E875" s="20"/>
      <c r="F875" s="41"/>
      <c r="G875" s="20"/>
      <c r="H875" s="20"/>
      <c r="I875" s="20"/>
      <c r="J875" s="20"/>
      <c r="K875" s="20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20"/>
      <c r="E876" s="20"/>
      <c r="F876" s="41"/>
      <c r="G876" s="20"/>
      <c r="H876" s="20"/>
      <c r="I876" s="20"/>
      <c r="J876" s="20"/>
      <c r="K876" s="20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20"/>
      <c r="E877" s="20"/>
      <c r="F877" s="41"/>
      <c r="G877" s="20"/>
      <c r="H877" s="20"/>
      <c r="I877" s="20"/>
      <c r="J877" s="20"/>
      <c r="K877" s="20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20"/>
      <c r="E878" s="20"/>
      <c r="F878" s="41"/>
      <c r="G878" s="20"/>
      <c r="H878" s="20"/>
      <c r="I878" s="20"/>
      <c r="J878" s="20"/>
      <c r="K878" s="20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20"/>
      <c r="E879" s="20"/>
      <c r="F879" s="41"/>
      <c r="G879" s="20"/>
      <c r="H879" s="20"/>
      <c r="I879" s="20"/>
      <c r="J879" s="20"/>
      <c r="K879" s="20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20"/>
      <c r="E880" s="20"/>
      <c r="F880" s="41"/>
      <c r="G880" s="20"/>
      <c r="H880" s="20"/>
      <c r="I880" s="20"/>
      <c r="J880" s="20"/>
      <c r="K880" s="20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20"/>
      <c r="E881" s="20"/>
      <c r="F881" s="41"/>
      <c r="G881" s="20"/>
      <c r="H881" s="20"/>
      <c r="I881" s="20"/>
      <c r="J881" s="20"/>
      <c r="K881" s="20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20"/>
      <c r="E882" s="20"/>
      <c r="F882" s="41"/>
      <c r="G882" s="20"/>
      <c r="H882" s="20"/>
      <c r="I882" s="20"/>
      <c r="J882" s="20"/>
      <c r="K882" s="20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20"/>
      <c r="E883" s="20"/>
      <c r="F883" s="41"/>
      <c r="G883" s="20"/>
      <c r="H883" s="20"/>
      <c r="I883" s="20"/>
      <c r="J883" s="20"/>
      <c r="K883" s="20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20"/>
      <c r="E884" s="20"/>
      <c r="F884" s="41"/>
      <c r="G884" s="20"/>
      <c r="H884" s="20"/>
      <c r="I884" s="20"/>
      <c r="J884" s="20"/>
      <c r="K884" s="20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20"/>
      <c r="E885" s="20"/>
      <c r="F885" s="41"/>
      <c r="G885" s="20"/>
      <c r="H885" s="20"/>
      <c r="I885" s="20"/>
      <c r="J885" s="20"/>
      <c r="K885" s="20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20"/>
      <c r="E886" s="20"/>
      <c r="F886" s="41"/>
      <c r="G886" s="20"/>
      <c r="H886" s="20"/>
      <c r="I886" s="20"/>
      <c r="J886" s="20"/>
      <c r="K886" s="20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20"/>
      <c r="E887" s="20"/>
      <c r="F887" s="41"/>
      <c r="G887" s="20"/>
      <c r="H887" s="20"/>
      <c r="I887" s="20"/>
      <c r="J887" s="20"/>
      <c r="K887" s="20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20"/>
      <c r="E888" s="20"/>
      <c r="F888" s="41"/>
      <c r="G888" s="20"/>
      <c r="H888" s="20"/>
      <c r="I888" s="20"/>
      <c r="J888" s="20"/>
      <c r="K888" s="20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20"/>
      <c r="E889" s="20"/>
      <c r="F889" s="41"/>
      <c r="G889" s="20"/>
      <c r="H889" s="20"/>
      <c r="I889" s="20"/>
      <c r="J889" s="20"/>
      <c r="K889" s="20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20"/>
      <c r="E890" s="20"/>
      <c r="F890" s="41"/>
      <c r="G890" s="20"/>
      <c r="H890" s="20"/>
      <c r="I890" s="20"/>
      <c r="J890" s="20"/>
      <c r="K890" s="20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20"/>
      <c r="E891" s="20"/>
      <c r="F891" s="41"/>
      <c r="G891" s="20"/>
      <c r="H891" s="20"/>
      <c r="I891" s="20"/>
      <c r="J891" s="20"/>
      <c r="K891" s="20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20"/>
      <c r="E892" s="20"/>
      <c r="F892" s="41"/>
      <c r="G892" s="20"/>
      <c r="H892" s="20"/>
      <c r="I892" s="20"/>
      <c r="J892" s="20"/>
      <c r="K892" s="20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20"/>
      <c r="E893" s="20"/>
      <c r="F893" s="41"/>
      <c r="G893" s="20"/>
      <c r="H893" s="20"/>
      <c r="I893" s="20"/>
      <c r="J893" s="20"/>
      <c r="K893" s="20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20"/>
      <c r="E894" s="20"/>
      <c r="F894" s="41"/>
      <c r="G894" s="20"/>
      <c r="H894" s="20"/>
      <c r="I894" s="20"/>
      <c r="J894" s="20"/>
      <c r="K894" s="20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20"/>
      <c r="E895" s="20"/>
      <c r="F895" s="41"/>
      <c r="G895" s="20"/>
      <c r="H895" s="20"/>
      <c r="I895" s="20"/>
      <c r="J895" s="20"/>
      <c r="K895" s="20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20"/>
      <c r="E896" s="20"/>
      <c r="F896" s="41"/>
      <c r="G896" s="20"/>
      <c r="H896" s="20"/>
      <c r="I896" s="20"/>
      <c r="J896" s="20"/>
      <c r="K896" s="20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20"/>
      <c r="E897" s="20"/>
      <c r="F897" s="41"/>
      <c r="G897" s="20"/>
      <c r="H897" s="20"/>
      <c r="I897" s="20"/>
      <c r="J897" s="20"/>
      <c r="K897" s="20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20"/>
      <c r="E898" s="20"/>
      <c r="F898" s="41"/>
      <c r="G898" s="20"/>
      <c r="H898" s="20"/>
      <c r="I898" s="20"/>
      <c r="J898" s="20"/>
      <c r="K898" s="20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20"/>
      <c r="E899" s="20"/>
      <c r="F899" s="41"/>
      <c r="G899" s="20"/>
      <c r="H899" s="20"/>
      <c r="I899" s="20"/>
      <c r="J899" s="20"/>
      <c r="K899" s="20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20"/>
      <c r="E900" s="20"/>
      <c r="F900" s="41"/>
      <c r="G900" s="20"/>
      <c r="H900" s="20"/>
      <c r="I900" s="20"/>
      <c r="J900" s="20"/>
      <c r="K900" s="20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20"/>
      <c r="E901" s="20"/>
      <c r="F901" s="41"/>
      <c r="G901" s="20"/>
      <c r="H901" s="20"/>
      <c r="I901" s="20"/>
      <c r="J901" s="20"/>
      <c r="K901" s="20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20"/>
      <c r="E902" s="20"/>
      <c r="F902" s="41"/>
      <c r="G902" s="20"/>
      <c r="H902" s="20"/>
      <c r="I902" s="20"/>
      <c r="J902" s="20"/>
      <c r="K902" s="20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20"/>
      <c r="E903" s="20"/>
      <c r="F903" s="41"/>
      <c r="G903" s="20"/>
      <c r="H903" s="20"/>
      <c r="I903" s="20"/>
      <c r="J903" s="20"/>
      <c r="K903" s="20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20"/>
      <c r="E904" s="20"/>
      <c r="F904" s="41"/>
      <c r="G904" s="20"/>
      <c r="H904" s="20"/>
      <c r="I904" s="20"/>
      <c r="J904" s="20"/>
      <c r="K904" s="20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20"/>
      <c r="E905" s="20"/>
      <c r="F905" s="41"/>
      <c r="G905" s="20"/>
      <c r="H905" s="20"/>
      <c r="I905" s="20"/>
      <c r="J905" s="20"/>
      <c r="K905" s="20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20"/>
      <c r="E906" s="20"/>
      <c r="F906" s="41"/>
      <c r="G906" s="20"/>
      <c r="H906" s="20"/>
      <c r="I906" s="20"/>
      <c r="J906" s="20"/>
      <c r="K906" s="20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20"/>
      <c r="E907" s="20"/>
      <c r="F907" s="41"/>
      <c r="G907" s="20"/>
      <c r="H907" s="20"/>
      <c r="I907" s="20"/>
      <c r="J907" s="20"/>
      <c r="K907" s="20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20"/>
      <c r="E908" s="20"/>
      <c r="F908" s="41"/>
      <c r="G908" s="20"/>
      <c r="H908" s="20"/>
      <c r="I908" s="20"/>
      <c r="J908" s="20"/>
      <c r="K908" s="20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20"/>
      <c r="E909" s="20"/>
      <c r="F909" s="41"/>
      <c r="G909" s="20"/>
      <c r="H909" s="20"/>
      <c r="I909" s="20"/>
      <c r="J909" s="20"/>
      <c r="K909" s="20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20"/>
      <c r="E910" s="20"/>
      <c r="F910" s="41"/>
      <c r="G910" s="20"/>
      <c r="H910" s="20"/>
      <c r="I910" s="20"/>
      <c r="J910" s="20"/>
      <c r="K910" s="20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20"/>
      <c r="E911" s="20"/>
      <c r="F911" s="41"/>
      <c r="G911" s="20"/>
      <c r="H911" s="20"/>
      <c r="I911" s="20"/>
      <c r="J911" s="20"/>
      <c r="K911" s="20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20"/>
      <c r="E912" s="20"/>
      <c r="F912" s="41"/>
      <c r="G912" s="20"/>
      <c r="H912" s="20"/>
      <c r="I912" s="20"/>
      <c r="J912" s="20"/>
      <c r="K912" s="20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20"/>
      <c r="E913" s="20"/>
      <c r="F913" s="41"/>
      <c r="G913" s="20"/>
      <c r="H913" s="20"/>
      <c r="I913" s="20"/>
      <c r="J913" s="20"/>
      <c r="K913" s="20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20"/>
      <c r="E914" s="20"/>
      <c r="F914" s="41"/>
      <c r="G914" s="20"/>
      <c r="H914" s="20"/>
      <c r="I914" s="20"/>
      <c r="J914" s="20"/>
      <c r="K914" s="20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20"/>
      <c r="E915" s="20"/>
      <c r="F915" s="41"/>
      <c r="G915" s="20"/>
      <c r="H915" s="20"/>
      <c r="I915" s="20"/>
      <c r="J915" s="20"/>
      <c r="K915" s="20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20"/>
      <c r="E916" s="20"/>
      <c r="F916" s="41"/>
      <c r="G916" s="20"/>
      <c r="H916" s="20"/>
      <c r="I916" s="20"/>
      <c r="J916" s="20"/>
      <c r="K916" s="20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20"/>
      <c r="E917" s="20"/>
      <c r="F917" s="41"/>
      <c r="G917" s="20"/>
      <c r="H917" s="20"/>
      <c r="I917" s="20"/>
      <c r="J917" s="20"/>
      <c r="K917" s="20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20"/>
      <c r="E918" s="20"/>
      <c r="F918" s="41"/>
      <c r="G918" s="20"/>
      <c r="H918" s="20"/>
      <c r="I918" s="20"/>
      <c r="J918" s="20"/>
      <c r="K918" s="20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20"/>
      <c r="E919" s="20"/>
      <c r="F919" s="41"/>
      <c r="G919" s="20"/>
      <c r="H919" s="20"/>
      <c r="I919" s="20"/>
      <c r="J919" s="20"/>
      <c r="K919" s="20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20"/>
      <c r="E920" s="20"/>
      <c r="F920" s="41"/>
      <c r="G920" s="20"/>
      <c r="H920" s="20"/>
      <c r="I920" s="20"/>
      <c r="J920" s="20"/>
      <c r="K920" s="20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20"/>
      <c r="E921" s="20"/>
      <c r="F921" s="41"/>
      <c r="G921" s="20"/>
      <c r="H921" s="20"/>
      <c r="I921" s="20"/>
      <c r="J921" s="20"/>
      <c r="K921" s="20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20"/>
      <c r="E922" s="20"/>
      <c r="F922" s="41"/>
      <c r="G922" s="20"/>
      <c r="H922" s="20"/>
      <c r="I922" s="20"/>
      <c r="J922" s="20"/>
      <c r="K922" s="20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20"/>
      <c r="E923" s="20"/>
      <c r="F923" s="41"/>
      <c r="G923" s="20"/>
      <c r="H923" s="20"/>
      <c r="I923" s="20"/>
      <c r="J923" s="20"/>
      <c r="K923" s="20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20"/>
      <c r="E924" s="20"/>
      <c r="F924" s="41"/>
      <c r="G924" s="20"/>
      <c r="H924" s="20"/>
      <c r="I924" s="20"/>
      <c r="J924" s="20"/>
      <c r="K924" s="20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20"/>
      <c r="E925" s="20"/>
      <c r="F925" s="41"/>
      <c r="G925" s="20"/>
      <c r="H925" s="20"/>
      <c r="I925" s="20"/>
      <c r="J925" s="20"/>
      <c r="K925" s="20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20"/>
      <c r="E926" s="20"/>
      <c r="F926" s="41"/>
      <c r="G926" s="20"/>
      <c r="H926" s="20"/>
      <c r="I926" s="20"/>
      <c r="J926" s="20"/>
      <c r="K926" s="20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20"/>
      <c r="E927" s="20"/>
      <c r="F927" s="41"/>
      <c r="G927" s="20"/>
      <c r="H927" s="20"/>
      <c r="I927" s="20"/>
      <c r="J927" s="20"/>
      <c r="K927" s="20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20"/>
      <c r="E928" s="20"/>
      <c r="F928" s="41"/>
      <c r="G928" s="20"/>
      <c r="H928" s="20"/>
      <c r="I928" s="20"/>
      <c r="J928" s="20"/>
      <c r="K928" s="20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20"/>
      <c r="E929" s="20"/>
      <c r="F929" s="41"/>
      <c r="G929" s="20"/>
      <c r="H929" s="20"/>
      <c r="I929" s="20"/>
      <c r="J929" s="20"/>
      <c r="K929" s="20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20"/>
      <c r="E930" s="20"/>
      <c r="F930" s="41"/>
      <c r="G930" s="20"/>
      <c r="H930" s="20"/>
      <c r="I930" s="20"/>
      <c r="J930" s="20"/>
      <c r="K930" s="20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20"/>
      <c r="E931" s="20"/>
      <c r="F931" s="41"/>
      <c r="G931" s="20"/>
      <c r="H931" s="20"/>
      <c r="I931" s="20"/>
      <c r="J931" s="20"/>
      <c r="K931" s="20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20"/>
      <c r="E932" s="20"/>
      <c r="F932" s="41"/>
      <c r="G932" s="20"/>
      <c r="H932" s="20"/>
      <c r="I932" s="20"/>
      <c r="J932" s="20"/>
      <c r="K932" s="20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20"/>
      <c r="E933" s="20"/>
      <c r="F933" s="41"/>
      <c r="G933" s="20"/>
      <c r="H933" s="20"/>
      <c r="I933" s="20"/>
      <c r="J933" s="20"/>
      <c r="K933" s="20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20"/>
      <c r="E934" s="20"/>
      <c r="F934" s="41"/>
      <c r="G934" s="20"/>
      <c r="H934" s="20"/>
      <c r="I934" s="20"/>
      <c r="J934" s="20"/>
      <c r="K934" s="20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20"/>
      <c r="E935" s="20"/>
      <c r="F935" s="41"/>
      <c r="G935" s="20"/>
      <c r="H935" s="20"/>
      <c r="I935" s="20"/>
      <c r="J935" s="20"/>
      <c r="K935" s="20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20"/>
      <c r="E936" s="20"/>
      <c r="F936" s="41"/>
      <c r="G936" s="20"/>
      <c r="H936" s="20"/>
      <c r="I936" s="20"/>
      <c r="J936" s="20"/>
      <c r="K936" s="20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20"/>
      <c r="E937" s="20"/>
      <c r="F937" s="41"/>
      <c r="G937" s="20"/>
      <c r="H937" s="20"/>
      <c r="I937" s="20"/>
      <c r="J937" s="20"/>
      <c r="K937" s="20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20"/>
      <c r="E938" s="20"/>
      <c r="F938" s="41"/>
      <c r="G938" s="20"/>
      <c r="H938" s="20"/>
      <c r="I938" s="20"/>
      <c r="J938" s="20"/>
      <c r="K938" s="20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20"/>
      <c r="E939" s="20"/>
      <c r="F939" s="41"/>
      <c r="G939" s="20"/>
      <c r="H939" s="20"/>
      <c r="I939" s="20"/>
      <c r="J939" s="20"/>
      <c r="K939" s="20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20"/>
      <c r="E940" s="20"/>
      <c r="F940" s="41"/>
      <c r="G940" s="20"/>
      <c r="H940" s="20"/>
      <c r="I940" s="20"/>
      <c r="J940" s="20"/>
      <c r="K940" s="20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20"/>
      <c r="E941" s="20"/>
      <c r="F941" s="41"/>
      <c r="G941" s="20"/>
      <c r="H941" s="20"/>
      <c r="I941" s="20"/>
      <c r="J941" s="20"/>
      <c r="K941" s="20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20"/>
      <c r="E942" s="20"/>
      <c r="F942" s="41"/>
      <c r="G942" s="20"/>
      <c r="H942" s="20"/>
      <c r="I942" s="20"/>
      <c r="J942" s="20"/>
      <c r="K942" s="20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20"/>
      <c r="E943" s="20"/>
      <c r="F943" s="41"/>
      <c r="G943" s="20"/>
      <c r="H943" s="20"/>
      <c r="I943" s="20"/>
      <c r="J943" s="20"/>
      <c r="K943" s="20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20"/>
      <c r="E944" s="20"/>
      <c r="F944" s="41"/>
      <c r="G944" s="20"/>
      <c r="H944" s="20"/>
      <c r="I944" s="20"/>
      <c r="J944" s="20"/>
      <c r="K944" s="20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20"/>
      <c r="E945" s="20"/>
      <c r="F945" s="41"/>
      <c r="G945" s="20"/>
      <c r="H945" s="20"/>
      <c r="I945" s="20"/>
      <c r="J945" s="20"/>
      <c r="K945" s="20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20"/>
      <c r="E946" s="20"/>
      <c r="F946" s="41"/>
      <c r="G946" s="20"/>
      <c r="H946" s="20"/>
      <c r="I946" s="20"/>
      <c r="J946" s="20"/>
      <c r="K946" s="20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20"/>
      <c r="E947" s="20"/>
      <c r="F947" s="41"/>
      <c r="G947" s="20"/>
      <c r="H947" s="20"/>
      <c r="I947" s="20"/>
      <c r="J947" s="20"/>
      <c r="K947" s="20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20"/>
      <c r="E948" s="20"/>
      <c r="F948" s="41"/>
      <c r="G948" s="20"/>
      <c r="H948" s="20"/>
      <c r="I948" s="20"/>
      <c r="J948" s="20"/>
      <c r="K948" s="20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20"/>
      <c r="E949" s="20"/>
      <c r="F949" s="41"/>
      <c r="G949" s="20"/>
      <c r="H949" s="20"/>
      <c r="I949" s="20"/>
      <c r="J949" s="20"/>
      <c r="K949" s="20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20"/>
      <c r="E950" s="20"/>
      <c r="F950" s="41"/>
      <c r="G950" s="20"/>
      <c r="H950" s="20"/>
      <c r="I950" s="20"/>
      <c r="J950" s="20"/>
      <c r="K950" s="20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20"/>
      <c r="E951" s="20"/>
      <c r="F951" s="41"/>
      <c r="G951" s="20"/>
      <c r="H951" s="20"/>
      <c r="I951" s="20"/>
      <c r="J951" s="20"/>
      <c r="K951" s="20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20"/>
      <c r="E952" s="20"/>
      <c r="F952" s="41"/>
      <c r="G952" s="20"/>
      <c r="H952" s="20"/>
      <c r="I952" s="20"/>
      <c r="J952" s="20"/>
      <c r="K952" s="20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20"/>
      <c r="E953" s="20"/>
      <c r="F953" s="41"/>
      <c r="G953" s="20"/>
      <c r="H953" s="20"/>
      <c r="I953" s="20"/>
      <c r="J953" s="20"/>
      <c r="K953" s="20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20"/>
      <c r="E954" s="20"/>
      <c r="F954" s="41"/>
      <c r="G954" s="20"/>
      <c r="H954" s="20"/>
      <c r="I954" s="20"/>
      <c r="J954" s="20"/>
      <c r="K954" s="20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20"/>
      <c r="E955" s="20"/>
      <c r="F955" s="41"/>
      <c r="G955" s="20"/>
      <c r="H955" s="20"/>
      <c r="I955" s="20"/>
      <c r="J955" s="20"/>
      <c r="K955" s="20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20"/>
      <c r="E956" s="20"/>
      <c r="F956" s="41"/>
      <c r="G956" s="20"/>
      <c r="H956" s="20"/>
      <c r="I956" s="20"/>
      <c r="J956" s="20"/>
      <c r="K956" s="20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20"/>
      <c r="E957" s="20"/>
      <c r="F957" s="41"/>
      <c r="G957" s="20"/>
      <c r="H957" s="20"/>
      <c r="I957" s="20"/>
      <c r="J957" s="20"/>
      <c r="K957" s="20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20"/>
      <c r="E958" s="20"/>
      <c r="F958" s="41"/>
      <c r="G958" s="20"/>
      <c r="H958" s="20"/>
      <c r="I958" s="20"/>
      <c r="J958" s="20"/>
      <c r="K958" s="20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20"/>
      <c r="E959" s="20"/>
      <c r="F959" s="41"/>
      <c r="G959" s="20"/>
      <c r="H959" s="20"/>
      <c r="I959" s="20"/>
      <c r="J959" s="20"/>
      <c r="K959" s="20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20"/>
      <c r="E960" s="20"/>
      <c r="F960" s="41"/>
      <c r="G960" s="20"/>
      <c r="H960" s="20"/>
      <c r="I960" s="20"/>
      <c r="J960" s="20"/>
      <c r="K960" s="20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20"/>
      <c r="E961" s="20"/>
      <c r="F961" s="41"/>
      <c r="G961" s="20"/>
      <c r="H961" s="20"/>
      <c r="I961" s="20"/>
      <c r="J961" s="20"/>
      <c r="K961" s="20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20"/>
      <c r="E962" s="20"/>
      <c r="F962" s="41"/>
      <c r="G962" s="20"/>
      <c r="H962" s="20"/>
      <c r="I962" s="20"/>
      <c r="J962" s="20"/>
      <c r="K962" s="20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20"/>
      <c r="E963" s="20"/>
      <c r="F963" s="41"/>
      <c r="G963" s="20"/>
      <c r="H963" s="20"/>
      <c r="I963" s="20"/>
      <c r="J963" s="20"/>
      <c r="K963" s="20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20"/>
      <c r="E964" s="20"/>
      <c r="F964" s="41"/>
      <c r="G964" s="20"/>
      <c r="H964" s="20"/>
      <c r="I964" s="20"/>
      <c r="J964" s="20"/>
      <c r="K964" s="20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20"/>
      <c r="E965" s="20"/>
      <c r="F965" s="41"/>
      <c r="G965" s="20"/>
      <c r="H965" s="20"/>
      <c r="I965" s="20"/>
      <c r="J965" s="20"/>
      <c r="K965" s="20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20"/>
      <c r="E966" s="20"/>
      <c r="F966" s="41"/>
      <c r="G966" s="20"/>
      <c r="H966" s="20"/>
      <c r="I966" s="20"/>
      <c r="J966" s="20"/>
      <c r="K966" s="20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20"/>
      <c r="E967" s="20"/>
      <c r="F967" s="41"/>
      <c r="G967" s="20"/>
      <c r="H967" s="20"/>
      <c r="I967" s="20"/>
      <c r="J967" s="20"/>
      <c r="K967" s="20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20"/>
      <c r="E968" s="20"/>
      <c r="F968" s="41"/>
      <c r="G968" s="20"/>
      <c r="H968" s="20"/>
      <c r="I968" s="20"/>
      <c r="J968" s="20"/>
      <c r="K968" s="20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20"/>
      <c r="E969" s="20"/>
      <c r="F969" s="41"/>
      <c r="G969" s="20"/>
      <c r="H969" s="20"/>
      <c r="I969" s="20"/>
      <c r="J969" s="20"/>
      <c r="K969" s="20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20"/>
      <c r="E970" s="20"/>
      <c r="F970" s="41"/>
      <c r="G970" s="20"/>
      <c r="H970" s="20"/>
      <c r="I970" s="20"/>
      <c r="J970" s="20"/>
      <c r="K970" s="20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20"/>
      <c r="E971" s="20"/>
      <c r="F971" s="41"/>
      <c r="G971" s="20"/>
      <c r="H971" s="20"/>
      <c r="I971" s="20"/>
      <c r="J971" s="20"/>
      <c r="K971" s="20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20"/>
      <c r="E972" s="20"/>
      <c r="F972" s="41"/>
      <c r="G972" s="20"/>
      <c r="H972" s="20"/>
      <c r="I972" s="20"/>
      <c r="J972" s="20"/>
      <c r="K972" s="20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20"/>
      <c r="E973" s="20"/>
      <c r="F973" s="41"/>
      <c r="G973" s="20"/>
      <c r="H973" s="20"/>
      <c r="I973" s="20"/>
      <c r="J973" s="20"/>
      <c r="K973" s="20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20"/>
      <c r="E974" s="20"/>
      <c r="F974" s="41"/>
      <c r="G974" s="20"/>
      <c r="H974" s="20"/>
      <c r="I974" s="20"/>
      <c r="J974" s="20"/>
      <c r="K974" s="20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20"/>
      <c r="E975" s="20"/>
      <c r="F975" s="41"/>
      <c r="G975" s="20"/>
      <c r="H975" s="20"/>
      <c r="I975" s="20"/>
      <c r="J975" s="20"/>
      <c r="K975" s="20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20"/>
      <c r="E976" s="20"/>
      <c r="F976" s="41"/>
      <c r="G976" s="20"/>
      <c r="H976" s="20"/>
      <c r="I976" s="20"/>
      <c r="J976" s="20"/>
      <c r="K976" s="20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20"/>
      <c r="E977" s="20"/>
      <c r="F977" s="41"/>
      <c r="G977" s="20"/>
      <c r="H977" s="20"/>
      <c r="I977" s="20"/>
      <c r="J977" s="20"/>
      <c r="K977" s="20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20"/>
      <c r="E978" s="20"/>
      <c r="F978" s="41"/>
      <c r="G978" s="20"/>
      <c r="H978" s="20"/>
      <c r="I978" s="20"/>
      <c r="J978" s="20"/>
      <c r="K978" s="20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20"/>
      <c r="E979" s="20"/>
      <c r="F979" s="41"/>
      <c r="G979" s="20"/>
      <c r="H979" s="20"/>
      <c r="I979" s="20"/>
      <c r="J979" s="20"/>
      <c r="K979" s="20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20"/>
      <c r="E980" s="20"/>
      <c r="F980" s="41"/>
      <c r="G980" s="20"/>
      <c r="H980" s="20"/>
      <c r="I980" s="20"/>
      <c r="J980" s="20"/>
      <c r="K980" s="20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20"/>
      <c r="E981" s="20"/>
      <c r="F981" s="41"/>
      <c r="G981" s="20"/>
      <c r="H981" s="20"/>
      <c r="I981" s="20"/>
      <c r="J981" s="20"/>
      <c r="K981" s="20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20"/>
      <c r="E982" s="20"/>
      <c r="F982" s="41"/>
      <c r="G982" s="20"/>
      <c r="H982" s="20"/>
      <c r="I982" s="20"/>
      <c r="J982" s="20"/>
      <c r="K982" s="20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20"/>
      <c r="E983" s="20"/>
      <c r="F983" s="41"/>
      <c r="G983" s="20"/>
      <c r="H983" s="20"/>
      <c r="I983" s="20"/>
      <c r="J983" s="20"/>
      <c r="K983" s="20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20"/>
      <c r="E984" s="20"/>
      <c r="F984" s="41"/>
      <c r="G984" s="20"/>
      <c r="H984" s="20"/>
      <c r="I984" s="20"/>
      <c r="J984" s="20"/>
      <c r="K984" s="20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20"/>
      <c r="E985" s="20"/>
      <c r="F985" s="41"/>
      <c r="G985" s="20"/>
      <c r="H985" s="20"/>
      <c r="I985" s="20"/>
      <c r="J985" s="20"/>
      <c r="K985" s="20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20"/>
      <c r="E986" s="20"/>
      <c r="F986" s="41"/>
      <c r="G986" s="20"/>
      <c r="H986" s="20"/>
      <c r="I986" s="20"/>
      <c r="J986" s="20"/>
      <c r="K986" s="20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20"/>
      <c r="E987" s="20"/>
      <c r="F987" s="41"/>
      <c r="G987" s="20"/>
      <c r="H987" s="20"/>
      <c r="I987" s="20"/>
      <c r="J987" s="20"/>
      <c r="K987" s="20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20"/>
      <c r="E988" s="20"/>
      <c r="F988" s="41"/>
      <c r="G988" s="20"/>
      <c r="H988" s="20"/>
      <c r="I988" s="20"/>
      <c r="J988" s="20"/>
      <c r="K988" s="20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20"/>
      <c r="E989" s="20"/>
      <c r="F989" s="41"/>
      <c r="G989" s="20"/>
      <c r="H989" s="20"/>
      <c r="I989" s="20"/>
      <c r="J989" s="20"/>
      <c r="K989" s="20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20"/>
      <c r="E990" s="20"/>
      <c r="F990" s="41"/>
      <c r="G990" s="20"/>
      <c r="H990" s="20"/>
      <c r="I990" s="20"/>
      <c r="J990" s="20"/>
      <c r="K990" s="20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20"/>
      <c r="E991" s="20"/>
      <c r="F991" s="41"/>
      <c r="G991" s="20"/>
      <c r="H991" s="20"/>
      <c r="I991" s="20"/>
      <c r="J991" s="20"/>
      <c r="K991" s="20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20"/>
      <c r="E992" s="20"/>
      <c r="F992" s="41"/>
      <c r="G992" s="20"/>
      <c r="H992" s="20"/>
      <c r="I992" s="20"/>
      <c r="J992" s="20"/>
      <c r="K992" s="20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20"/>
      <c r="E993" s="20"/>
      <c r="F993" s="41"/>
      <c r="G993" s="20"/>
      <c r="H993" s="20"/>
      <c r="I993" s="20"/>
      <c r="J993" s="20"/>
      <c r="K993" s="20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20"/>
      <c r="E994" s="20"/>
      <c r="F994" s="41"/>
      <c r="G994" s="20"/>
      <c r="H994" s="20"/>
      <c r="I994" s="20"/>
      <c r="J994" s="20"/>
      <c r="K994" s="20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20"/>
      <c r="E995" s="20"/>
      <c r="F995" s="41"/>
      <c r="G995" s="20"/>
      <c r="H995" s="20"/>
      <c r="I995" s="20"/>
      <c r="J995" s="20"/>
      <c r="K995" s="20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20"/>
      <c r="E996" s="20"/>
      <c r="F996" s="41"/>
      <c r="G996" s="20"/>
      <c r="H996" s="20"/>
      <c r="I996" s="20"/>
      <c r="J996" s="20"/>
      <c r="K996" s="20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20"/>
      <c r="E997" s="20"/>
      <c r="F997" s="41"/>
      <c r="G997" s="20"/>
      <c r="H997" s="20"/>
      <c r="I997" s="20"/>
      <c r="J997" s="20"/>
      <c r="K997" s="20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20"/>
      <c r="E998" s="20"/>
      <c r="F998" s="41"/>
      <c r="G998" s="20"/>
      <c r="H998" s="20"/>
      <c r="I998" s="20"/>
      <c r="J998" s="20"/>
      <c r="K998" s="20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20"/>
      <c r="E999" s="20"/>
      <c r="F999" s="41"/>
      <c r="G999" s="20"/>
      <c r="H999" s="20"/>
      <c r="I999" s="20"/>
      <c r="J999" s="20"/>
      <c r="K999" s="20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20"/>
      <c r="E1000" s="20"/>
      <c r="F1000" s="41"/>
      <c r="G1000" s="20"/>
      <c r="H1000" s="20"/>
      <c r="I1000" s="20"/>
      <c r="J1000" s="20"/>
      <c r="K1000" s="20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D1:K1"/>
    <mergeCell ref="D2:F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28.78"/>
    <col customWidth="1" min="3" max="3" width="12.67"/>
    <col customWidth="1" min="4" max="4" width="10.67"/>
    <col customWidth="1" min="5" max="5" width="21.11"/>
    <col customWidth="1" min="6" max="6" width="29.44"/>
    <col customWidth="1" min="7" max="7" width="32.33"/>
    <col customWidth="1" min="8" max="8" width="14.44"/>
    <col customWidth="1" min="9" max="26" width="8.78"/>
  </cols>
  <sheetData>
    <row r="1" ht="15.75" customHeight="1">
      <c r="A1" s="89">
        <v>2019.0</v>
      </c>
      <c r="C1" s="43"/>
      <c r="D1" s="90"/>
    </row>
    <row r="2" ht="15.75" customHeight="1">
      <c r="A2" s="91" t="s">
        <v>73</v>
      </c>
      <c r="C2" s="43"/>
      <c r="D2" s="90"/>
    </row>
    <row r="3" ht="15.75" customHeight="1">
      <c r="A3" s="92" t="s">
        <v>74</v>
      </c>
      <c r="B3" s="92" t="s">
        <v>75</v>
      </c>
      <c r="C3" s="93" t="s">
        <v>76</v>
      </c>
      <c r="D3" s="92" t="s">
        <v>77</v>
      </c>
      <c r="E3" s="92" t="s">
        <v>78</v>
      </c>
      <c r="F3" s="92"/>
      <c r="G3" s="94" t="s">
        <v>79</v>
      </c>
      <c r="H3" s="94" t="s">
        <v>80</v>
      </c>
    </row>
    <row r="4" ht="15.75" customHeight="1">
      <c r="A4" s="95">
        <v>43472.0</v>
      </c>
      <c r="B4" s="96" t="s">
        <v>12</v>
      </c>
      <c r="C4" s="97">
        <v>2450.0</v>
      </c>
      <c r="D4" s="98" t="s">
        <v>56</v>
      </c>
      <c r="E4" s="99" t="s">
        <v>267</v>
      </c>
      <c r="F4" s="99"/>
      <c r="G4" s="96" t="s">
        <v>12</v>
      </c>
      <c r="H4" s="43">
        <f>C4+C5+C6+C8+C9+C11+C12+C13+C14+C15+C17+C18+C19+C21+C23+C24+C25+C27+C28+C30+C33+C41</f>
        <v>31710</v>
      </c>
      <c r="J4" s="100"/>
      <c r="K4" s="101"/>
    </row>
    <row r="5" ht="15.75" customHeight="1">
      <c r="A5" s="95">
        <v>43479.0</v>
      </c>
      <c r="B5" s="102" t="s">
        <v>12</v>
      </c>
      <c r="C5" s="97">
        <v>1600.0</v>
      </c>
      <c r="D5" s="98" t="s">
        <v>56</v>
      </c>
      <c r="E5" s="99" t="s">
        <v>268</v>
      </c>
      <c r="F5" s="99"/>
      <c r="G5" s="96" t="s">
        <v>83</v>
      </c>
      <c r="H5" s="43">
        <f>C35+C36+C37+C40+C42+C44</f>
        <v>14948.73</v>
      </c>
    </row>
    <row r="6" ht="15.75" customHeight="1">
      <c r="A6" s="95">
        <v>43487.0</v>
      </c>
      <c r="B6" s="96" t="s">
        <v>12</v>
      </c>
      <c r="C6" s="97">
        <v>1760.0</v>
      </c>
      <c r="D6" s="90"/>
      <c r="E6" s="102" t="s">
        <v>81</v>
      </c>
      <c r="G6" s="96" t="s">
        <v>14</v>
      </c>
      <c r="H6" s="43">
        <f>C10+C26+C29+C31+C34</f>
        <v>1387.8</v>
      </c>
      <c r="K6" s="96"/>
    </row>
    <row r="7" ht="15.75" customHeight="1">
      <c r="A7" s="95">
        <v>43487.0</v>
      </c>
      <c r="B7" s="96" t="s">
        <v>15</v>
      </c>
      <c r="C7" s="97">
        <v>75.0</v>
      </c>
      <c r="D7" s="90"/>
      <c r="G7" s="96" t="s">
        <v>15</v>
      </c>
      <c r="H7" s="43">
        <f>C7+C16+C20+C22+C32</f>
        <v>375</v>
      </c>
      <c r="K7" s="96"/>
    </row>
    <row r="8" ht="15.75" customHeight="1">
      <c r="A8" s="95">
        <v>43491.0</v>
      </c>
      <c r="B8" s="96" t="s">
        <v>12</v>
      </c>
      <c r="C8" s="97">
        <v>700.0</v>
      </c>
      <c r="D8" s="90" t="s">
        <v>56</v>
      </c>
      <c r="E8" s="99" t="s">
        <v>269</v>
      </c>
      <c r="F8" s="99"/>
      <c r="G8" s="96" t="s">
        <v>88</v>
      </c>
      <c r="H8" s="43">
        <f>C45</f>
        <v>1</v>
      </c>
      <c r="K8" s="96"/>
    </row>
    <row r="9" ht="15.75" customHeight="1">
      <c r="A9" s="95">
        <v>43507.0</v>
      </c>
      <c r="B9" s="103" t="s">
        <v>12</v>
      </c>
      <c r="C9" s="43">
        <v>350.0</v>
      </c>
      <c r="D9" s="98"/>
      <c r="E9" s="99" t="s">
        <v>270</v>
      </c>
      <c r="F9" s="99"/>
      <c r="G9" s="96" t="s">
        <v>90</v>
      </c>
      <c r="H9" s="43"/>
      <c r="K9" s="96"/>
    </row>
    <row r="10" ht="15.75" customHeight="1">
      <c r="A10" s="95">
        <v>43507.0</v>
      </c>
      <c r="B10" s="103" t="s">
        <v>271</v>
      </c>
      <c r="C10" s="106">
        <v>50.0</v>
      </c>
      <c r="D10" s="98" t="s">
        <v>56</v>
      </c>
      <c r="E10" s="99" t="s">
        <v>272</v>
      </c>
      <c r="F10" s="99"/>
      <c r="G10" s="104" t="s">
        <v>18</v>
      </c>
      <c r="H10" s="105">
        <f>C38+C39+C43</f>
        <v>6769.29</v>
      </c>
      <c r="K10" s="96"/>
    </row>
    <row r="11" ht="15.75" customHeight="1">
      <c r="A11" s="95">
        <v>43507.0</v>
      </c>
      <c r="B11" s="103" t="s">
        <v>12</v>
      </c>
      <c r="C11" s="43">
        <v>1400.0</v>
      </c>
      <c r="D11" s="98"/>
      <c r="E11" s="99" t="s">
        <v>268</v>
      </c>
      <c r="F11" s="99"/>
      <c r="I11" s="99"/>
    </row>
    <row r="12" ht="15.75" customHeight="1">
      <c r="A12" s="95">
        <v>43511.0</v>
      </c>
      <c r="B12" s="103" t="s">
        <v>12</v>
      </c>
      <c r="C12" s="43">
        <v>350.0</v>
      </c>
      <c r="D12" s="90"/>
      <c r="E12" s="99" t="s">
        <v>273</v>
      </c>
      <c r="F12" s="99"/>
      <c r="I12" s="107"/>
    </row>
    <row r="13" ht="15.75" customHeight="1">
      <c r="A13" s="95">
        <v>43525.0</v>
      </c>
      <c r="B13" s="103" t="s">
        <v>12</v>
      </c>
      <c r="C13" s="43">
        <v>3150.0</v>
      </c>
      <c r="D13" s="90"/>
      <c r="E13" s="99" t="s">
        <v>274</v>
      </c>
      <c r="F13" s="99"/>
    </row>
    <row r="14" ht="15.75" customHeight="1">
      <c r="A14" s="95">
        <v>43528.0</v>
      </c>
      <c r="B14" s="103" t="s">
        <v>12</v>
      </c>
      <c r="C14" s="43">
        <v>350.0</v>
      </c>
      <c r="D14" s="98"/>
      <c r="E14" s="99" t="s">
        <v>270</v>
      </c>
      <c r="F14" s="99"/>
      <c r="G14" s="108"/>
    </row>
    <row r="15" ht="15.75" customHeight="1">
      <c r="A15" s="95">
        <v>43542.0</v>
      </c>
      <c r="B15" s="103" t="s">
        <v>12</v>
      </c>
      <c r="C15" s="43">
        <v>3500.0</v>
      </c>
      <c r="D15" s="98"/>
      <c r="E15" s="99" t="s">
        <v>275</v>
      </c>
      <c r="F15" s="99"/>
      <c r="G15" s="108"/>
      <c r="H15" s="43"/>
    </row>
    <row r="16" ht="15.75" customHeight="1">
      <c r="A16" s="95">
        <v>43542.0</v>
      </c>
      <c r="B16" s="103" t="s">
        <v>15</v>
      </c>
      <c r="C16" s="43">
        <v>75.0</v>
      </c>
      <c r="D16" s="98"/>
      <c r="E16" s="99" t="s">
        <v>276</v>
      </c>
      <c r="F16" s="99"/>
      <c r="G16" s="108"/>
      <c r="H16" s="43"/>
    </row>
    <row r="17" ht="15.75" customHeight="1">
      <c r="A17" s="95">
        <v>43542.0</v>
      </c>
      <c r="B17" s="103" t="s">
        <v>12</v>
      </c>
      <c r="C17" s="43">
        <v>3850.0</v>
      </c>
      <c r="D17" s="98"/>
      <c r="E17" s="99" t="s">
        <v>277</v>
      </c>
      <c r="F17" s="99"/>
      <c r="G17" s="108"/>
      <c r="H17" s="43"/>
    </row>
    <row r="18" ht="15.75" customHeight="1">
      <c r="A18" s="95">
        <v>43542.0</v>
      </c>
      <c r="B18" s="103" t="s">
        <v>12</v>
      </c>
      <c r="C18" s="43">
        <v>4550.0</v>
      </c>
      <c r="D18" s="98"/>
      <c r="E18" s="99" t="s">
        <v>278</v>
      </c>
      <c r="F18" s="99"/>
      <c r="G18" s="108"/>
      <c r="H18" s="43"/>
    </row>
    <row r="19" ht="15.75" customHeight="1">
      <c r="A19" s="95">
        <v>43549.0</v>
      </c>
      <c r="B19" s="103" t="s">
        <v>12</v>
      </c>
      <c r="C19" s="43">
        <v>1400.0</v>
      </c>
      <c r="D19" s="98"/>
      <c r="E19" s="99" t="s">
        <v>268</v>
      </c>
      <c r="F19" s="99"/>
      <c r="G19" s="108"/>
      <c r="H19" s="43"/>
    </row>
    <row r="20" ht="15.75" customHeight="1">
      <c r="A20" s="95">
        <v>43549.0</v>
      </c>
      <c r="B20" s="103" t="s">
        <v>15</v>
      </c>
      <c r="C20" s="43">
        <v>75.0</v>
      </c>
      <c r="D20" s="98"/>
      <c r="E20" s="99" t="s">
        <v>279</v>
      </c>
      <c r="F20" s="99"/>
      <c r="G20" s="108"/>
      <c r="H20" s="43"/>
    </row>
    <row r="21" ht="15.75" customHeight="1">
      <c r="A21" s="95">
        <v>43556.0</v>
      </c>
      <c r="B21" s="103" t="s">
        <v>12</v>
      </c>
      <c r="C21" s="43">
        <v>2450.0</v>
      </c>
      <c r="D21" s="98"/>
      <c r="E21" s="99" t="s">
        <v>267</v>
      </c>
      <c r="F21" s="99"/>
      <c r="G21" s="108"/>
      <c r="H21" s="43"/>
    </row>
    <row r="22" ht="15.75" customHeight="1">
      <c r="A22" s="95">
        <v>43556.0</v>
      </c>
      <c r="B22" s="103" t="s">
        <v>15</v>
      </c>
      <c r="C22" s="43">
        <v>75.0</v>
      </c>
      <c r="D22" s="98"/>
      <c r="E22" s="99" t="s">
        <v>280</v>
      </c>
      <c r="F22" s="99"/>
      <c r="G22" s="108"/>
      <c r="H22" s="43"/>
    </row>
    <row r="23" ht="15.75" customHeight="1">
      <c r="A23" s="95">
        <v>43563.0</v>
      </c>
      <c r="B23" s="103" t="s">
        <v>12</v>
      </c>
      <c r="C23" s="43">
        <v>350.0</v>
      </c>
      <c r="D23" s="98"/>
      <c r="E23" s="99" t="s">
        <v>270</v>
      </c>
      <c r="F23" s="99"/>
      <c r="G23" s="108"/>
      <c r="H23" s="43"/>
    </row>
    <row r="24" ht="15.75" customHeight="1">
      <c r="A24" s="95">
        <v>43570.0</v>
      </c>
      <c r="B24" s="103" t="s">
        <v>12</v>
      </c>
      <c r="C24" s="43">
        <v>350.0</v>
      </c>
      <c r="D24" s="98"/>
      <c r="E24" s="99" t="s">
        <v>270</v>
      </c>
      <c r="F24" s="99"/>
      <c r="G24" s="104"/>
      <c r="H24" s="43"/>
    </row>
    <row r="25" ht="15.75" customHeight="1">
      <c r="A25" s="95">
        <v>43577.0</v>
      </c>
      <c r="B25" s="103" t="s">
        <v>12</v>
      </c>
      <c r="C25" s="43">
        <v>350.0</v>
      </c>
      <c r="D25" s="98"/>
      <c r="E25" s="99" t="s">
        <v>270</v>
      </c>
      <c r="F25" s="99"/>
      <c r="G25" s="104"/>
      <c r="H25" s="43"/>
    </row>
    <row r="26" ht="15.75" customHeight="1">
      <c r="A26" s="95">
        <v>43577.0</v>
      </c>
      <c r="B26" s="103" t="s">
        <v>271</v>
      </c>
      <c r="C26" s="43">
        <v>30.63</v>
      </c>
      <c r="D26" s="98"/>
      <c r="E26" s="99" t="s">
        <v>281</v>
      </c>
      <c r="F26" s="99"/>
      <c r="G26" s="104"/>
      <c r="H26" s="43"/>
    </row>
    <row r="27" ht="15.75" customHeight="1">
      <c r="A27" s="95">
        <v>43584.0</v>
      </c>
      <c r="B27" s="103" t="s">
        <v>12</v>
      </c>
      <c r="C27" s="43">
        <v>350.0</v>
      </c>
      <c r="D27" s="98"/>
      <c r="E27" s="99" t="s">
        <v>270</v>
      </c>
      <c r="F27" s="99"/>
      <c r="G27" s="104"/>
      <c r="H27" s="43"/>
    </row>
    <row r="28" ht="15.75" customHeight="1">
      <c r="A28" s="95">
        <v>43591.0</v>
      </c>
      <c r="B28" s="103" t="s">
        <v>12</v>
      </c>
      <c r="C28" s="43">
        <v>700.0</v>
      </c>
      <c r="D28" s="98"/>
      <c r="E28" s="99" t="s">
        <v>269</v>
      </c>
      <c r="F28" s="99"/>
      <c r="G28" s="104"/>
      <c r="H28" s="43"/>
    </row>
    <row r="29" ht="15.75" customHeight="1">
      <c r="A29" s="95">
        <v>43591.0</v>
      </c>
      <c r="B29" s="103" t="s">
        <v>271</v>
      </c>
      <c r="C29" s="43">
        <v>100.0</v>
      </c>
      <c r="D29" s="98"/>
      <c r="E29" s="99" t="s">
        <v>282</v>
      </c>
      <c r="F29" s="99"/>
      <c r="G29" s="104"/>
      <c r="H29" s="43"/>
    </row>
    <row r="30" ht="15.75" customHeight="1">
      <c r="A30" s="95">
        <v>43623.0</v>
      </c>
      <c r="B30" s="103" t="s">
        <v>12</v>
      </c>
      <c r="C30" s="43">
        <v>700.0</v>
      </c>
      <c r="D30" s="98"/>
      <c r="E30" s="99" t="s">
        <v>283</v>
      </c>
      <c r="F30" s="99"/>
      <c r="G30" s="104"/>
      <c r="H30" s="43"/>
    </row>
    <row r="31" ht="15.75" customHeight="1">
      <c r="A31" s="95">
        <v>43623.0</v>
      </c>
      <c r="B31" s="103" t="s">
        <v>271</v>
      </c>
      <c r="C31" s="43">
        <v>61.71</v>
      </c>
      <c r="D31" s="98"/>
      <c r="E31" s="99" t="s">
        <v>284</v>
      </c>
      <c r="F31" s="99"/>
      <c r="G31" s="104"/>
      <c r="H31" s="43"/>
    </row>
    <row r="32" ht="15.75" customHeight="1">
      <c r="A32" s="95">
        <v>43623.0</v>
      </c>
      <c r="B32" s="103" t="s">
        <v>15</v>
      </c>
      <c r="C32" s="43">
        <v>75.0</v>
      </c>
      <c r="D32" s="98"/>
      <c r="E32" s="99" t="s">
        <v>285</v>
      </c>
      <c r="F32" s="99"/>
      <c r="G32" s="104"/>
      <c r="H32" s="43"/>
    </row>
    <row r="33" ht="15.75" customHeight="1">
      <c r="A33" s="95">
        <v>43640.0</v>
      </c>
      <c r="B33" s="103" t="s">
        <v>12</v>
      </c>
      <c r="C33" s="43">
        <v>700.0</v>
      </c>
      <c r="D33" s="98"/>
      <c r="E33" s="99" t="s">
        <v>286</v>
      </c>
      <c r="F33" s="99"/>
      <c r="G33" s="104"/>
      <c r="H33" s="43"/>
    </row>
    <row r="34" ht="15.75" customHeight="1">
      <c r="A34" s="95">
        <v>43640.0</v>
      </c>
      <c r="B34" s="103" t="s">
        <v>271</v>
      </c>
      <c r="C34" s="43">
        <v>1145.46</v>
      </c>
      <c r="D34" s="98"/>
      <c r="E34" s="99" t="s">
        <v>286</v>
      </c>
      <c r="F34" s="99"/>
      <c r="G34" s="104"/>
      <c r="H34" s="43"/>
    </row>
    <row r="35" ht="15.75" customHeight="1">
      <c r="A35" s="95">
        <v>43640.0</v>
      </c>
      <c r="B35" s="103" t="s">
        <v>105</v>
      </c>
      <c r="C35" s="43">
        <v>1380.01</v>
      </c>
      <c r="D35" s="98"/>
      <c r="E35" s="99" t="s">
        <v>284</v>
      </c>
      <c r="F35" s="99"/>
      <c r="G35" s="104"/>
      <c r="H35" s="43"/>
    </row>
    <row r="36" ht="15.75" customHeight="1">
      <c r="A36" s="95">
        <v>43665.0</v>
      </c>
      <c r="B36" s="103" t="s">
        <v>105</v>
      </c>
      <c r="C36" s="43">
        <v>2829.0</v>
      </c>
      <c r="D36" s="98"/>
      <c r="E36" s="99" t="s">
        <v>106</v>
      </c>
      <c r="F36" s="99"/>
      <c r="G36" s="104"/>
      <c r="H36" s="43"/>
    </row>
    <row r="37" ht="15.75" customHeight="1">
      <c r="A37" s="95">
        <v>43689.0</v>
      </c>
      <c r="B37" s="103" t="s">
        <v>105</v>
      </c>
      <c r="C37" s="43">
        <v>2829.0</v>
      </c>
      <c r="D37" s="98"/>
      <c r="E37" s="99"/>
      <c r="F37" s="99"/>
      <c r="G37" s="104"/>
      <c r="H37" s="43"/>
    </row>
    <row r="38" ht="15.75" customHeight="1">
      <c r="A38" s="95">
        <v>43700.0</v>
      </c>
      <c r="B38" s="103" t="s">
        <v>18</v>
      </c>
      <c r="C38" s="43">
        <v>1000.0</v>
      </c>
      <c r="D38" s="98"/>
      <c r="E38" s="99" t="s">
        <v>287</v>
      </c>
      <c r="F38" s="99"/>
      <c r="G38" s="104"/>
      <c r="H38" s="43"/>
    </row>
    <row r="39" ht="15.75" customHeight="1">
      <c r="A39" s="95">
        <v>43714.0</v>
      </c>
      <c r="B39" s="103" t="s">
        <v>18</v>
      </c>
      <c r="C39" s="43">
        <v>2780.0</v>
      </c>
      <c r="D39" s="98"/>
      <c r="E39" s="99" t="s">
        <v>288</v>
      </c>
      <c r="F39" s="99"/>
      <c r="G39" s="104"/>
      <c r="H39" s="43"/>
    </row>
    <row r="40" ht="15.75" customHeight="1">
      <c r="A40" s="95">
        <v>43728.0</v>
      </c>
      <c r="B40" s="103" t="s">
        <v>105</v>
      </c>
      <c r="C40" s="43">
        <v>2829.0</v>
      </c>
      <c r="D40" s="98"/>
      <c r="E40" s="99"/>
      <c r="F40" s="99"/>
      <c r="G40" s="104"/>
      <c r="H40" s="43"/>
    </row>
    <row r="41" ht="15.75" customHeight="1">
      <c r="A41" s="95">
        <v>43766.0</v>
      </c>
      <c r="B41" s="103" t="s">
        <v>12</v>
      </c>
      <c r="C41" s="43">
        <v>350.0</v>
      </c>
      <c r="D41" s="98"/>
      <c r="E41" s="99" t="s">
        <v>289</v>
      </c>
      <c r="F41" s="99"/>
      <c r="G41" s="104"/>
      <c r="H41" s="43"/>
    </row>
    <row r="42" ht="15.75" customHeight="1">
      <c r="A42" s="95">
        <v>43766.0</v>
      </c>
      <c r="B42" s="103" t="s">
        <v>105</v>
      </c>
      <c r="C42" s="43">
        <v>2829.0</v>
      </c>
      <c r="D42" s="98"/>
      <c r="E42" s="99"/>
      <c r="F42" s="99"/>
      <c r="G42" s="104"/>
      <c r="H42" s="43"/>
    </row>
    <row r="43" ht="15.75" customHeight="1">
      <c r="A43" s="95">
        <v>43775.0</v>
      </c>
      <c r="B43" s="103" t="s">
        <v>290</v>
      </c>
      <c r="C43" s="43">
        <v>2989.29</v>
      </c>
      <c r="D43" s="98"/>
      <c r="E43" s="99" t="s">
        <v>291</v>
      </c>
      <c r="F43" s="99"/>
      <c r="G43" s="104"/>
      <c r="H43" s="43"/>
    </row>
    <row r="44" ht="15.75" customHeight="1">
      <c r="A44" s="95">
        <v>43782.0</v>
      </c>
      <c r="B44" s="103" t="s">
        <v>105</v>
      </c>
      <c r="C44" s="43">
        <v>2252.72</v>
      </c>
      <c r="D44" s="98"/>
      <c r="E44" s="99" t="s">
        <v>106</v>
      </c>
      <c r="F44" s="99"/>
      <c r="G44" s="104"/>
      <c r="H44" s="43"/>
    </row>
    <row r="45" ht="15.75" customHeight="1">
      <c r="A45" s="95">
        <v>43812.0</v>
      </c>
      <c r="B45" s="103" t="s">
        <v>292</v>
      </c>
      <c r="C45" s="43">
        <v>1.0</v>
      </c>
      <c r="D45" s="98"/>
      <c r="E45" s="99" t="s">
        <v>293</v>
      </c>
      <c r="F45" s="99"/>
      <c r="G45" s="104"/>
      <c r="H45" s="43"/>
    </row>
    <row r="46" ht="15.75" customHeight="1">
      <c r="A46" s="95"/>
      <c r="B46" s="103"/>
      <c r="C46" s="43"/>
      <c r="D46" s="98"/>
      <c r="E46" s="99"/>
      <c r="F46" s="99"/>
      <c r="G46" s="104"/>
      <c r="H46" s="105"/>
    </row>
    <row r="47" ht="15.75" customHeight="1">
      <c r="A47" s="95"/>
      <c r="B47" s="99"/>
      <c r="C47" s="109"/>
      <c r="D47" s="98"/>
      <c r="E47" s="99"/>
      <c r="F47" s="99"/>
      <c r="H47" s="2"/>
    </row>
    <row r="48" ht="15.75" customHeight="1">
      <c r="A48" s="110" t="s">
        <v>115</v>
      </c>
      <c r="B48" s="99"/>
      <c r="C48" s="111">
        <f>SUM(C4:C47)</f>
        <v>55191.82</v>
      </c>
      <c r="D48" s="98"/>
      <c r="E48" s="99"/>
      <c r="F48" s="99"/>
      <c r="H48" s="112">
        <f>SUM(H4:H46)</f>
        <v>55191.82</v>
      </c>
    </row>
    <row r="49" ht="15.75" customHeight="1">
      <c r="A49" s="90"/>
      <c r="B49" s="99"/>
      <c r="C49" s="113"/>
      <c r="D49" s="98"/>
      <c r="E49" s="99"/>
      <c r="F49" s="99"/>
    </row>
    <row r="50" ht="15.75" customHeight="1">
      <c r="A50" s="114"/>
      <c r="B50" s="115"/>
      <c r="C50" s="116"/>
      <c r="D50" s="117"/>
      <c r="E50" s="118"/>
      <c r="F50" s="115"/>
      <c r="G50" s="119"/>
      <c r="H50" s="119"/>
      <c r="I50" s="119"/>
      <c r="K50" s="99"/>
    </row>
    <row r="51" ht="15.75" customHeight="1">
      <c r="A51" s="90"/>
      <c r="C51" s="43"/>
      <c r="D51" s="90"/>
    </row>
    <row r="52" ht="15.75" customHeight="1">
      <c r="A52" s="120" t="s">
        <v>20</v>
      </c>
      <c r="C52" s="43"/>
      <c r="D52" s="90"/>
    </row>
    <row r="53" ht="15.75" customHeight="1">
      <c r="A53" s="92" t="s">
        <v>116</v>
      </c>
      <c r="B53" s="121" t="s">
        <v>117</v>
      </c>
      <c r="C53" s="122" t="s">
        <v>76</v>
      </c>
      <c r="D53" s="123" t="s">
        <v>118</v>
      </c>
      <c r="E53" s="121" t="s">
        <v>119</v>
      </c>
      <c r="F53" s="121" t="s">
        <v>77</v>
      </c>
      <c r="G53" s="94" t="s">
        <v>79</v>
      </c>
      <c r="H53" s="94" t="s">
        <v>80</v>
      </c>
    </row>
    <row r="54" ht="15.75" customHeight="1">
      <c r="A54" s="95"/>
      <c r="C54" s="43"/>
      <c r="D54" s="90"/>
      <c r="E54" s="96"/>
      <c r="F54" s="99"/>
      <c r="G54" s="102" t="s">
        <v>124</v>
      </c>
      <c r="H54" s="43">
        <f>C56+C65+C68+C73+C79+C83+C96+C131+C138</f>
        <v>706.62</v>
      </c>
      <c r="K54" s="101" t="s">
        <v>125</v>
      </c>
    </row>
    <row r="55" ht="15.75" customHeight="1">
      <c r="A55" s="95">
        <v>43474.0</v>
      </c>
      <c r="B55" s="102" t="s">
        <v>140</v>
      </c>
      <c r="C55" s="43">
        <v>22.03</v>
      </c>
      <c r="D55" s="90" t="s">
        <v>138</v>
      </c>
      <c r="E55" s="96" t="s">
        <v>294</v>
      </c>
      <c r="F55" s="99"/>
      <c r="G55" s="96" t="s">
        <v>129</v>
      </c>
      <c r="H55" s="43"/>
    </row>
    <row r="56" ht="15.75" customHeight="1">
      <c r="A56" s="95">
        <v>43488.0</v>
      </c>
      <c r="B56" s="102" t="s">
        <v>124</v>
      </c>
      <c r="C56" s="43">
        <v>87.5</v>
      </c>
      <c r="D56" s="90">
        <v>1011.0</v>
      </c>
      <c r="E56" s="96" t="s">
        <v>142</v>
      </c>
      <c r="F56" s="99" t="s">
        <v>143</v>
      </c>
      <c r="G56" s="96" t="s">
        <v>133</v>
      </c>
      <c r="K56" s="124" t="s">
        <v>134</v>
      </c>
    </row>
    <row r="57" ht="15.75" customHeight="1">
      <c r="A57" s="95">
        <v>43493.0</v>
      </c>
      <c r="B57" s="102" t="s">
        <v>130</v>
      </c>
      <c r="C57" s="43">
        <v>400.0</v>
      </c>
      <c r="D57" s="90">
        <v>1012.0</v>
      </c>
      <c r="E57" s="96" t="s">
        <v>295</v>
      </c>
      <c r="F57" s="99"/>
      <c r="G57" s="96" t="s">
        <v>135</v>
      </c>
      <c r="H57" s="43"/>
      <c r="K57" s="104" t="s">
        <v>136</v>
      </c>
    </row>
    <row r="58" ht="15.75" customHeight="1">
      <c r="A58" s="95">
        <v>43493.0</v>
      </c>
      <c r="B58" s="102" t="s">
        <v>296</v>
      </c>
      <c r="C58" s="43">
        <v>83.33</v>
      </c>
      <c r="D58" s="90">
        <v>1009.0</v>
      </c>
      <c r="E58" s="96" t="s">
        <v>297</v>
      </c>
      <c r="F58" s="99"/>
      <c r="G58" s="96" t="s">
        <v>141</v>
      </c>
      <c r="H58" s="43"/>
      <c r="K58" s="104" t="s">
        <v>135</v>
      </c>
    </row>
    <row r="59" ht="15.75" customHeight="1">
      <c r="A59" s="95">
        <v>43494.0</v>
      </c>
      <c r="B59" s="102" t="s">
        <v>296</v>
      </c>
      <c r="C59" s="43">
        <v>20.47</v>
      </c>
      <c r="D59" s="90">
        <v>1008.0</v>
      </c>
      <c r="E59" s="96" t="s">
        <v>298</v>
      </c>
      <c r="F59" s="99"/>
      <c r="G59" s="96" t="s">
        <v>144</v>
      </c>
      <c r="H59" s="43">
        <f>C85+C87+C92+C94+C98</f>
        <v>9455.73</v>
      </c>
      <c r="K59" s="104" t="s">
        <v>145</v>
      </c>
    </row>
    <row r="60" ht="15.75" customHeight="1">
      <c r="A60" s="95">
        <v>43497.0</v>
      </c>
      <c r="B60" s="102" t="s">
        <v>299</v>
      </c>
      <c r="C60" s="43">
        <v>39.0</v>
      </c>
      <c r="D60" s="90">
        <v>1014.0</v>
      </c>
      <c r="E60" s="96" t="s">
        <v>300</v>
      </c>
      <c r="F60" s="99"/>
      <c r="G60" s="96" t="s">
        <v>148</v>
      </c>
      <c r="H60" s="43">
        <f>C69+C74+C75+C78+C84+C108+C114+C123+C126+C133</f>
        <v>9568.68</v>
      </c>
      <c r="I60" s="107"/>
      <c r="K60" s="104" t="s">
        <v>141</v>
      </c>
    </row>
    <row r="61" ht="15.75" customHeight="1">
      <c r="A61" s="95">
        <v>43501.0</v>
      </c>
      <c r="B61" s="102" t="s">
        <v>296</v>
      </c>
      <c r="C61" s="43">
        <v>58.5</v>
      </c>
      <c r="D61" s="90">
        <v>1010.0</v>
      </c>
      <c r="E61" s="96" t="s">
        <v>208</v>
      </c>
      <c r="F61" s="99"/>
      <c r="G61" s="96" t="s">
        <v>150</v>
      </c>
      <c r="H61" s="43">
        <f>C90+C102+C127</f>
        <v>8684.53</v>
      </c>
      <c r="K61" s="104" t="s">
        <v>151</v>
      </c>
    </row>
    <row r="62" ht="15.75" customHeight="1">
      <c r="A62" s="95">
        <v>43504.0</v>
      </c>
      <c r="B62" s="102" t="s">
        <v>140</v>
      </c>
      <c r="C62" s="43">
        <v>22.03</v>
      </c>
      <c r="D62" s="90" t="s">
        <v>138</v>
      </c>
      <c r="E62" s="96" t="s">
        <v>294</v>
      </c>
      <c r="F62" s="99"/>
      <c r="G62" s="96" t="s">
        <v>152</v>
      </c>
      <c r="H62" s="43">
        <f>C136+C140</f>
        <v>21644.39</v>
      </c>
      <c r="K62" s="104"/>
    </row>
    <row r="63" ht="15.75" customHeight="1">
      <c r="A63" s="95">
        <v>43509.0</v>
      </c>
      <c r="B63" s="102" t="s">
        <v>182</v>
      </c>
      <c r="C63" s="43">
        <v>39.06</v>
      </c>
      <c r="D63" s="90">
        <v>1013.0</v>
      </c>
      <c r="E63" s="96" t="s">
        <v>301</v>
      </c>
      <c r="F63" s="99"/>
      <c r="G63" s="96" t="s">
        <v>151</v>
      </c>
      <c r="H63" s="43"/>
      <c r="K63" s="104" t="s">
        <v>156</v>
      </c>
    </row>
    <row r="64" ht="15.75" customHeight="1">
      <c r="A64" s="95">
        <v>43511.0</v>
      </c>
      <c r="B64" s="102" t="s">
        <v>177</v>
      </c>
      <c r="C64" s="43">
        <v>64.0</v>
      </c>
      <c r="D64" s="90">
        <v>1016.0</v>
      </c>
      <c r="E64" s="96" t="s">
        <v>178</v>
      </c>
      <c r="F64" s="99"/>
      <c r="G64" s="96" t="s">
        <v>153</v>
      </c>
      <c r="H64" s="43">
        <f>C120+C128</f>
        <v>1494.41</v>
      </c>
      <c r="K64" s="104" t="s">
        <v>158</v>
      </c>
    </row>
    <row r="65" ht="15.75" customHeight="1">
      <c r="A65" s="95">
        <v>43516.0</v>
      </c>
      <c r="B65" s="102" t="s">
        <v>124</v>
      </c>
      <c r="C65" s="43">
        <v>71.25</v>
      </c>
      <c r="D65" s="90">
        <v>1015.0</v>
      </c>
      <c r="E65" s="96" t="s">
        <v>142</v>
      </c>
      <c r="F65" s="99" t="s">
        <v>187</v>
      </c>
      <c r="G65" s="96" t="s">
        <v>159</v>
      </c>
      <c r="H65" s="43">
        <f>C100+C105+C113+C115+C121</f>
        <v>4625</v>
      </c>
      <c r="K65" s="104" t="s">
        <v>232</v>
      </c>
    </row>
    <row r="66" ht="15.75" customHeight="1">
      <c r="A66" s="95">
        <v>43537.0</v>
      </c>
      <c r="B66" s="102" t="s">
        <v>140</v>
      </c>
      <c r="C66" s="43">
        <v>22.86</v>
      </c>
      <c r="D66" s="90" t="s">
        <v>138</v>
      </c>
      <c r="E66" s="104" t="s">
        <v>294</v>
      </c>
      <c r="F66" s="99"/>
      <c r="G66" s="96" t="s">
        <v>126</v>
      </c>
      <c r="H66" s="43">
        <f>C82+C86</f>
        <v>2746</v>
      </c>
      <c r="K66" s="104" t="s">
        <v>167</v>
      </c>
    </row>
    <row r="67" ht="15.75" customHeight="1">
      <c r="A67" s="95">
        <v>43549.0</v>
      </c>
      <c r="B67" s="102" t="s">
        <v>302</v>
      </c>
      <c r="C67" s="43">
        <v>55.0</v>
      </c>
      <c r="D67" s="90">
        <v>1017.0</v>
      </c>
      <c r="E67" s="96" t="s">
        <v>303</v>
      </c>
      <c r="F67" s="99" t="s">
        <v>304</v>
      </c>
      <c r="G67" s="96" t="s">
        <v>167</v>
      </c>
      <c r="H67" s="43"/>
      <c r="K67" s="104" t="s">
        <v>160</v>
      </c>
    </row>
    <row r="68" ht="15.75" customHeight="1">
      <c r="A68" s="95">
        <v>43556.0</v>
      </c>
      <c r="B68" s="102" t="s">
        <v>124</v>
      </c>
      <c r="C68" s="43">
        <v>70.0</v>
      </c>
      <c r="D68" s="90">
        <v>1019.0</v>
      </c>
      <c r="E68" s="96" t="s">
        <v>142</v>
      </c>
      <c r="F68" s="99" t="s">
        <v>210</v>
      </c>
      <c r="G68" s="96" t="s">
        <v>146</v>
      </c>
      <c r="H68" s="43">
        <f>C58+C59+C61</f>
        <v>162.3</v>
      </c>
      <c r="K68" s="104" t="s">
        <v>164</v>
      </c>
    </row>
    <row r="69" ht="15.75" customHeight="1">
      <c r="A69" s="95">
        <v>43558.0</v>
      </c>
      <c r="B69" s="102" t="s">
        <v>172</v>
      </c>
      <c r="C69" s="43">
        <v>354.18</v>
      </c>
      <c r="D69" s="90">
        <v>1018.0</v>
      </c>
      <c r="E69" s="104" t="s">
        <v>305</v>
      </c>
      <c r="F69" s="99" t="s">
        <v>306</v>
      </c>
      <c r="G69" s="96" t="s">
        <v>164</v>
      </c>
      <c r="H69" s="43">
        <f>C60</f>
        <v>39</v>
      </c>
      <c r="K69" s="104" t="s">
        <v>5</v>
      </c>
    </row>
    <row r="70" ht="15.75" customHeight="1">
      <c r="A70" s="95">
        <v>43558.0</v>
      </c>
      <c r="B70" s="102" t="s">
        <v>130</v>
      </c>
      <c r="C70" s="43">
        <v>1725.0</v>
      </c>
      <c r="D70" s="90">
        <v>1018.0</v>
      </c>
      <c r="E70" s="104" t="s">
        <v>305</v>
      </c>
      <c r="F70" s="99" t="s">
        <v>307</v>
      </c>
      <c r="G70" s="96" t="s">
        <v>175</v>
      </c>
      <c r="H70" s="43">
        <f>C64+C67+C80+C103</f>
        <v>242.5</v>
      </c>
      <c r="K70" s="104" t="s">
        <v>168</v>
      </c>
    </row>
    <row r="71" ht="15.75" customHeight="1">
      <c r="A71" s="95">
        <v>43564.0</v>
      </c>
      <c r="B71" s="102" t="s">
        <v>140</v>
      </c>
      <c r="C71" s="43">
        <v>41.94</v>
      </c>
      <c r="D71" s="90" t="s">
        <v>138</v>
      </c>
      <c r="E71" s="96" t="s">
        <v>294</v>
      </c>
      <c r="G71" s="96" t="s">
        <v>180</v>
      </c>
      <c r="H71" s="43">
        <f>C89+C91+C93+C97+C99+C101+C106+C110+C112+C117+C119+C122</f>
        <v>4681.1</v>
      </c>
      <c r="K71" s="104" t="s">
        <v>171</v>
      </c>
    </row>
    <row r="72" ht="15.75" customHeight="1">
      <c r="A72" s="125">
        <v>43573.0</v>
      </c>
      <c r="B72" s="102" t="s">
        <v>130</v>
      </c>
      <c r="C72" s="43">
        <v>827.63</v>
      </c>
      <c r="D72" s="90">
        <v>1020.0</v>
      </c>
      <c r="E72" s="96" t="s">
        <v>308</v>
      </c>
      <c r="F72" s="102" t="s">
        <v>309</v>
      </c>
      <c r="G72" s="96" t="s">
        <v>185</v>
      </c>
      <c r="H72" s="43">
        <f>C104+C116+C130</f>
        <v>4993.69</v>
      </c>
      <c r="K72" s="104" t="s">
        <v>176</v>
      </c>
    </row>
    <row r="73" ht="15.75" customHeight="1">
      <c r="A73" s="95">
        <v>43585.0</v>
      </c>
      <c r="B73" s="102" t="s">
        <v>124</v>
      </c>
      <c r="C73" s="43">
        <v>52.5</v>
      </c>
      <c r="D73" s="90">
        <v>1022.0</v>
      </c>
      <c r="E73" s="104" t="s">
        <v>142</v>
      </c>
      <c r="F73" s="99" t="s">
        <v>220</v>
      </c>
      <c r="G73" s="96" t="s">
        <v>5</v>
      </c>
      <c r="H73" s="43"/>
      <c r="K73" s="104" t="s">
        <v>181</v>
      </c>
    </row>
    <row r="74" ht="15.75" customHeight="1">
      <c r="A74" s="95">
        <v>43586.0</v>
      </c>
      <c r="B74" s="102" t="s">
        <v>172</v>
      </c>
      <c r="C74" s="43">
        <v>400.0</v>
      </c>
      <c r="D74" s="90">
        <v>1021.0</v>
      </c>
      <c r="E74" s="96" t="s">
        <v>310</v>
      </c>
      <c r="F74" s="102" t="s">
        <v>311</v>
      </c>
      <c r="G74" s="96" t="s">
        <v>168</v>
      </c>
      <c r="H74" s="43"/>
      <c r="K74" s="104" t="s">
        <v>186</v>
      </c>
    </row>
    <row r="75" ht="15.75" customHeight="1">
      <c r="A75" s="95">
        <v>43588.0</v>
      </c>
      <c r="B75" s="102" t="s">
        <v>172</v>
      </c>
      <c r="C75" s="43">
        <v>166.79</v>
      </c>
      <c r="D75" s="90">
        <v>1023.0</v>
      </c>
      <c r="E75" s="96" t="s">
        <v>305</v>
      </c>
      <c r="F75" s="102" t="s">
        <v>312</v>
      </c>
      <c r="G75" s="96" t="s">
        <v>171</v>
      </c>
      <c r="K75" s="102" t="s">
        <v>188</v>
      </c>
    </row>
    <row r="76" ht="15.75" customHeight="1">
      <c r="A76" s="95">
        <v>43588.0</v>
      </c>
      <c r="B76" s="96" t="s">
        <v>130</v>
      </c>
      <c r="C76" s="43">
        <v>475.0</v>
      </c>
      <c r="D76" s="90">
        <v>1023.0</v>
      </c>
      <c r="E76" s="96" t="s">
        <v>305</v>
      </c>
      <c r="F76" s="102" t="s">
        <v>307</v>
      </c>
      <c r="G76" s="96" t="s">
        <v>196</v>
      </c>
      <c r="H76" s="43">
        <f>C109+C111+C118+C125+C135+C139</f>
        <v>544.34</v>
      </c>
      <c r="K76" s="124" t="s">
        <v>193</v>
      </c>
    </row>
    <row r="77" ht="15.75" customHeight="1">
      <c r="A77" s="95">
        <v>43593.0</v>
      </c>
      <c r="B77" s="102" t="s">
        <v>140</v>
      </c>
      <c r="C77" s="43">
        <v>29.03</v>
      </c>
      <c r="D77" s="90" t="s">
        <v>138</v>
      </c>
      <c r="E77" s="104" t="s">
        <v>294</v>
      </c>
      <c r="G77" s="96" t="s">
        <v>130</v>
      </c>
      <c r="H77" s="43">
        <f>C57+C70+C72+C76+C134</f>
        <v>4090.13</v>
      </c>
      <c r="K77" s="104" t="s">
        <v>195</v>
      </c>
    </row>
    <row r="78" ht="15.75" customHeight="1">
      <c r="A78" s="95">
        <v>43599.0</v>
      </c>
      <c r="B78" s="102" t="s">
        <v>172</v>
      </c>
      <c r="C78" s="43">
        <v>600.0</v>
      </c>
      <c r="D78" s="90">
        <v>1024.0</v>
      </c>
      <c r="E78" s="96" t="s">
        <v>313</v>
      </c>
      <c r="F78" s="102" t="s">
        <v>314</v>
      </c>
      <c r="G78" s="96" t="s">
        <v>176</v>
      </c>
      <c r="H78" s="43">
        <f>C129</f>
        <v>2160</v>
      </c>
      <c r="K78" s="104" t="s">
        <v>144</v>
      </c>
    </row>
    <row r="79" ht="15.75" customHeight="1">
      <c r="A79" s="95">
        <v>43599.0</v>
      </c>
      <c r="B79" s="102" t="s">
        <v>124</v>
      </c>
      <c r="C79" s="43">
        <v>122.5</v>
      </c>
      <c r="D79" s="90">
        <v>1025.0</v>
      </c>
      <c r="E79" s="96" t="s">
        <v>142</v>
      </c>
      <c r="F79" s="99" t="s">
        <v>229</v>
      </c>
      <c r="G79" s="96" t="s">
        <v>181</v>
      </c>
      <c r="H79" s="43">
        <f>C63</f>
        <v>39.06</v>
      </c>
      <c r="K79" s="104" t="s">
        <v>153</v>
      </c>
    </row>
    <row r="80" ht="15.75" customHeight="1">
      <c r="A80" s="95">
        <v>43599.0</v>
      </c>
      <c r="B80" s="102" t="s">
        <v>302</v>
      </c>
      <c r="C80" s="43">
        <v>68.5</v>
      </c>
      <c r="D80" s="90">
        <v>1025.0</v>
      </c>
      <c r="E80" s="96" t="s">
        <v>142</v>
      </c>
      <c r="F80" s="102" t="s">
        <v>315</v>
      </c>
      <c r="G80" s="96" t="s">
        <v>186</v>
      </c>
      <c r="H80" s="43"/>
      <c r="K80" s="104" t="s">
        <v>199</v>
      </c>
    </row>
    <row r="81" ht="15.75" customHeight="1">
      <c r="A81" s="95">
        <v>43623.0</v>
      </c>
      <c r="B81" s="102" t="s">
        <v>140</v>
      </c>
      <c r="C81" s="43">
        <v>24.28</v>
      </c>
      <c r="D81" s="90" t="s">
        <v>138</v>
      </c>
      <c r="E81" s="96" t="s">
        <v>294</v>
      </c>
      <c r="G81" s="96" t="s">
        <v>204</v>
      </c>
      <c r="H81" s="43">
        <f>C55+C62+C66+C71+C77+C81+C88+C95+C107+C124+C132+C137</f>
        <v>379.51</v>
      </c>
      <c r="K81" s="104" t="s">
        <v>161</v>
      </c>
    </row>
    <row r="82" ht="15.75" customHeight="1">
      <c r="A82" s="95">
        <v>43627.0</v>
      </c>
      <c r="B82" s="102" t="s">
        <v>126</v>
      </c>
      <c r="C82" s="43">
        <v>1807.0</v>
      </c>
      <c r="D82" s="90">
        <v>1028.0</v>
      </c>
      <c r="E82" s="96" t="s">
        <v>211</v>
      </c>
      <c r="F82" s="102" t="s">
        <v>212</v>
      </c>
      <c r="K82" s="104" t="s">
        <v>203</v>
      </c>
    </row>
    <row r="83" ht="15.75" customHeight="1">
      <c r="A83" s="95">
        <v>43628.0</v>
      </c>
      <c r="B83" s="102" t="s">
        <v>124</v>
      </c>
      <c r="C83" s="43">
        <v>35.0</v>
      </c>
      <c r="D83" s="90">
        <v>1026.0</v>
      </c>
      <c r="E83" s="96" t="s">
        <v>142</v>
      </c>
      <c r="F83" s="102" t="s">
        <v>234</v>
      </c>
      <c r="K83" s="104" t="s">
        <v>205</v>
      </c>
    </row>
    <row r="84" ht="15.75" customHeight="1">
      <c r="A84" s="95">
        <v>43633.0</v>
      </c>
      <c r="B84" s="102" t="s">
        <v>172</v>
      </c>
      <c r="C84" s="43">
        <v>675.0</v>
      </c>
      <c r="D84" s="90">
        <v>1027.0</v>
      </c>
      <c r="E84" s="96" t="s">
        <v>316</v>
      </c>
      <c r="F84" s="102" t="s">
        <v>317</v>
      </c>
      <c r="K84" s="104"/>
    </row>
    <row r="85" ht="15.75" customHeight="1">
      <c r="A85" s="95">
        <v>43634.0</v>
      </c>
      <c r="B85" s="102" t="s">
        <v>144</v>
      </c>
      <c r="C85" s="43">
        <v>1960.3</v>
      </c>
      <c r="D85" s="90">
        <v>1029.0</v>
      </c>
      <c r="E85" s="96" t="s">
        <v>242</v>
      </c>
      <c r="F85" s="102" t="s">
        <v>144</v>
      </c>
      <c r="K85" s="104"/>
    </row>
    <row r="86" ht="15.75" customHeight="1">
      <c r="A86" s="95">
        <v>43644.0</v>
      </c>
      <c r="B86" s="102" t="s">
        <v>126</v>
      </c>
      <c r="C86" s="43">
        <v>939.0</v>
      </c>
      <c r="D86" s="90">
        <v>1030.0</v>
      </c>
      <c r="E86" s="96" t="s">
        <v>318</v>
      </c>
      <c r="F86" s="102" t="s">
        <v>233</v>
      </c>
      <c r="K86" s="104"/>
    </row>
    <row r="87" ht="15.75" customHeight="1">
      <c r="A87" s="95">
        <v>43648.0</v>
      </c>
      <c r="B87" s="102" t="s">
        <v>144</v>
      </c>
      <c r="C87" s="43">
        <v>4904.15</v>
      </c>
      <c r="D87" s="90">
        <v>1033.0</v>
      </c>
      <c r="E87" s="96" t="s">
        <v>242</v>
      </c>
      <c r="F87" s="102" t="s">
        <v>144</v>
      </c>
      <c r="K87" s="104"/>
    </row>
    <row r="88" ht="15.75" customHeight="1">
      <c r="A88" s="95">
        <v>43656.0</v>
      </c>
      <c r="B88" s="102" t="s">
        <v>140</v>
      </c>
      <c r="C88" s="43">
        <v>39.22</v>
      </c>
      <c r="D88" s="90" t="s">
        <v>138</v>
      </c>
      <c r="E88" s="96" t="s">
        <v>294</v>
      </c>
      <c r="K88" s="104"/>
    </row>
    <row r="89" ht="15.75" customHeight="1">
      <c r="A89" s="95">
        <v>43676.0</v>
      </c>
      <c r="B89" s="102" t="s">
        <v>319</v>
      </c>
      <c r="C89" s="43">
        <v>820.57</v>
      </c>
      <c r="D89" s="90" t="s">
        <v>121</v>
      </c>
      <c r="E89" s="96" t="s">
        <v>320</v>
      </c>
      <c r="F89" s="102" t="s">
        <v>321</v>
      </c>
      <c r="K89" s="104"/>
    </row>
    <row r="90" ht="15.75" customHeight="1">
      <c r="A90" s="95">
        <v>43677.0</v>
      </c>
      <c r="B90" s="102" t="s">
        <v>322</v>
      </c>
      <c r="C90" s="43">
        <v>3023.76</v>
      </c>
      <c r="D90" s="90" t="s">
        <v>121</v>
      </c>
      <c r="E90" s="96" t="s">
        <v>323</v>
      </c>
      <c r="F90" s="102" t="s">
        <v>324</v>
      </c>
      <c r="K90" s="104"/>
    </row>
    <row r="91" ht="15.75" customHeight="1">
      <c r="A91" s="95">
        <v>43682.0</v>
      </c>
      <c r="B91" s="102" t="s">
        <v>325</v>
      </c>
      <c r="C91" s="43">
        <v>4.99</v>
      </c>
      <c r="D91" s="90" t="s">
        <v>121</v>
      </c>
      <c r="E91" s="96" t="s">
        <v>122</v>
      </c>
      <c r="F91" s="102" t="s">
        <v>326</v>
      </c>
      <c r="K91" s="104"/>
    </row>
    <row r="92" ht="15.75" customHeight="1">
      <c r="A92" s="95">
        <v>43682.0</v>
      </c>
      <c r="B92" s="102" t="s">
        <v>144</v>
      </c>
      <c r="C92" s="43">
        <v>93.0</v>
      </c>
      <c r="D92" s="90" t="s">
        <v>121</v>
      </c>
      <c r="E92" s="96" t="s">
        <v>327</v>
      </c>
      <c r="F92" s="102" t="s">
        <v>328</v>
      </c>
      <c r="K92" s="104"/>
    </row>
    <row r="93" ht="15.75" customHeight="1">
      <c r="A93" s="95">
        <v>43684.0</v>
      </c>
      <c r="B93" s="102" t="s">
        <v>325</v>
      </c>
      <c r="C93" s="43">
        <v>960.01</v>
      </c>
      <c r="D93" s="90" t="s">
        <v>121</v>
      </c>
      <c r="E93" s="96" t="s">
        <v>242</v>
      </c>
      <c r="F93" s="102" t="s">
        <v>329</v>
      </c>
      <c r="K93" s="104"/>
    </row>
    <row r="94" ht="15.75" customHeight="1">
      <c r="A94" s="95">
        <v>43684.0</v>
      </c>
      <c r="B94" s="102" t="s">
        <v>144</v>
      </c>
      <c r="C94" s="43">
        <v>1284.93</v>
      </c>
      <c r="D94" s="90" t="s">
        <v>121</v>
      </c>
      <c r="E94" s="96" t="s">
        <v>242</v>
      </c>
      <c r="F94" s="102" t="s">
        <v>144</v>
      </c>
      <c r="K94" s="104"/>
    </row>
    <row r="95" ht="15.75" customHeight="1">
      <c r="A95" s="95">
        <v>43685.0</v>
      </c>
      <c r="B95" s="102" t="s">
        <v>140</v>
      </c>
      <c r="C95" s="43">
        <v>39.59</v>
      </c>
      <c r="D95" s="90" t="s">
        <v>138</v>
      </c>
      <c r="E95" s="96" t="s">
        <v>294</v>
      </c>
      <c r="K95" s="104"/>
    </row>
    <row r="96" ht="15.75" customHeight="1">
      <c r="A96" s="95">
        <v>43686.0</v>
      </c>
      <c r="B96" s="102" t="s">
        <v>124</v>
      </c>
      <c r="C96" s="43">
        <v>87.5</v>
      </c>
      <c r="D96" s="90">
        <v>1034.0</v>
      </c>
      <c r="E96" s="96" t="s">
        <v>142</v>
      </c>
      <c r="F96" s="102" t="s">
        <v>330</v>
      </c>
      <c r="K96" s="104"/>
    </row>
    <row r="97" ht="15.75" customHeight="1">
      <c r="A97" s="95">
        <v>43697.0</v>
      </c>
      <c r="B97" s="102" t="s">
        <v>319</v>
      </c>
      <c r="C97" s="43">
        <v>114.83</v>
      </c>
      <c r="D97" s="90">
        <v>1031.0</v>
      </c>
      <c r="E97" s="96" t="s">
        <v>331</v>
      </c>
      <c r="F97" s="102" t="s">
        <v>321</v>
      </c>
      <c r="K97" s="104"/>
    </row>
    <row r="98" ht="15.75" customHeight="1">
      <c r="A98" s="95">
        <v>43698.0</v>
      </c>
      <c r="B98" s="102" t="s">
        <v>144</v>
      </c>
      <c r="C98" s="43">
        <v>1213.35</v>
      </c>
      <c r="D98" s="90" t="s">
        <v>121</v>
      </c>
      <c r="E98" s="96" t="s">
        <v>242</v>
      </c>
      <c r="F98" s="102" t="s">
        <v>144</v>
      </c>
      <c r="K98" s="104"/>
    </row>
    <row r="99" ht="15.75" customHeight="1">
      <c r="A99" s="95">
        <v>43698.0</v>
      </c>
      <c r="B99" s="102" t="s">
        <v>319</v>
      </c>
      <c r="C99" s="43">
        <v>236.7</v>
      </c>
      <c r="D99" s="90">
        <v>1032.0</v>
      </c>
      <c r="E99" s="96" t="s">
        <v>331</v>
      </c>
      <c r="F99" s="102" t="s">
        <v>321</v>
      </c>
      <c r="K99" s="104"/>
    </row>
    <row r="100" ht="15.75" customHeight="1">
      <c r="A100" s="95">
        <v>43703.0</v>
      </c>
      <c r="B100" s="102" t="s">
        <v>159</v>
      </c>
      <c r="C100" s="43">
        <v>1550.0</v>
      </c>
      <c r="D100" s="90">
        <v>1035.0</v>
      </c>
      <c r="E100" s="96" t="s">
        <v>332</v>
      </c>
      <c r="F100" s="102" t="s">
        <v>333</v>
      </c>
      <c r="K100" s="104"/>
    </row>
    <row r="101" ht="15.75" customHeight="1">
      <c r="A101" s="95">
        <v>43704.0</v>
      </c>
      <c r="B101" s="102" t="s">
        <v>319</v>
      </c>
      <c r="C101" s="43">
        <v>378.63</v>
      </c>
      <c r="D101" s="90">
        <v>1037.0</v>
      </c>
      <c r="E101" s="96" t="s">
        <v>331</v>
      </c>
      <c r="F101" s="102" t="s">
        <v>321</v>
      </c>
      <c r="K101" s="104"/>
    </row>
    <row r="102" ht="15.75" customHeight="1">
      <c r="A102" s="95">
        <v>43707.0</v>
      </c>
      <c r="B102" s="102" t="s">
        <v>322</v>
      </c>
      <c r="C102" s="43">
        <v>1291.47</v>
      </c>
      <c r="D102" s="90" t="s">
        <v>121</v>
      </c>
      <c r="E102" s="96" t="s">
        <v>323</v>
      </c>
      <c r="F102" s="102" t="s">
        <v>324</v>
      </c>
      <c r="K102" s="104"/>
    </row>
    <row r="103" ht="15.75" customHeight="1">
      <c r="A103" s="95">
        <v>43711.0</v>
      </c>
      <c r="B103" s="102" t="s">
        <v>302</v>
      </c>
      <c r="C103" s="43">
        <v>55.0</v>
      </c>
      <c r="D103" s="90" t="s">
        <v>121</v>
      </c>
      <c r="E103" s="96" t="s">
        <v>178</v>
      </c>
      <c r="F103" s="102" t="s">
        <v>334</v>
      </c>
      <c r="K103" s="104"/>
    </row>
    <row r="104" ht="15.75" customHeight="1">
      <c r="A104" s="95">
        <v>43713.0</v>
      </c>
      <c r="B104" s="102" t="s">
        <v>231</v>
      </c>
      <c r="C104" s="43">
        <v>2800.0</v>
      </c>
      <c r="D104" s="90">
        <v>1038.0</v>
      </c>
      <c r="E104" s="96" t="s">
        <v>305</v>
      </c>
      <c r="F104" s="102" t="s">
        <v>218</v>
      </c>
      <c r="K104" s="104"/>
    </row>
    <row r="105" ht="15.75" customHeight="1">
      <c r="A105" s="95">
        <v>43714.0</v>
      </c>
      <c r="B105" s="102" t="s">
        <v>159</v>
      </c>
      <c r="C105" s="43">
        <v>350.0</v>
      </c>
      <c r="D105" s="90">
        <v>1036.0</v>
      </c>
      <c r="E105" s="96" t="s">
        <v>332</v>
      </c>
      <c r="F105" s="102" t="s">
        <v>333</v>
      </c>
      <c r="K105" s="104"/>
    </row>
    <row r="106" ht="15.75" customHeight="1">
      <c r="A106" s="95">
        <v>43717.0</v>
      </c>
      <c r="B106" s="102" t="s">
        <v>325</v>
      </c>
      <c r="C106" s="43">
        <v>72.95</v>
      </c>
      <c r="D106" s="90" t="s">
        <v>121</v>
      </c>
      <c r="E106" s="96" t="s">
        <v>122</v>
      </c>
      <c r="F106" s="102" t="s">
        <v>335</v>
      </c>
      <c r="K106" s="104"/>
    </row>
    <row r="107" ht="15.75" customHeight="1">
      <c r="A107" s="95">
        <v>43717.0</v>
      </c>
      <c r="B107" s="102" t="s">
        <v>140</v>
      </c>
      <c r="C107" s="43">
        <v>41.61</v>
      </c>
      <c r="D107" s="90" t="s">
        <v>138</v>
      </c>
      <c r="E107" s="96" t="s">
        <v>294</v>
      </c>
      <c r="K107" s="104"/>
    </row>
    <row r="108" ht="15.75" customHeight="1">
      <c r="A108" s="95">
        <v>43717.0</v>
      </c>
      <c r="B108" s="102" t="s">
        <v>172</v>
      </c>
      <c r="C108" s="43">
        <v>5310.72</v>
      </c>
      <c r="D108" s="90">
        <v>1045.0</v>
      </c>
      <c r="E108" s="96" t="s">
        <v>336</v>
      </c>
      <c r="F108" s="102" t="s">
        <v>337</v>
      </c>
      <c r="K108" s="104"/>
    </row>
    <row r="109" ht="15.75" customHeight="1">
      <c r="A109" s="95">
        <v>43719.0</v>
      </c>
      <c r="B109" s="102" t="s">
        <v>189</v>
      </c>
      <c r="C109" s="43">
        <v>239.96</v>
      </c>
      <c r="D109" s="90" t="s">
        <v>121</v>
      </c>
      <c r="E109" s="96" t="s">
        <v>122</v>
      </c>
      <c r="F109" s="102" t="s">
        <v>338</v>
      </c>
      <c r="K109" s="104"/>
    </row>
    <row r="110" ht="15.75" customHeight="1">
      <c r="A110" s="95">
        <v>43719.0</v>
      </c>
      <c r="B110" s="102" t="s">
        <v>325</v>
      </c>
      <c r="C110" s="43">
        <v>769.33</v>
      </c>
      <c r="D110" s="90" t="s">
        <v>121</v>
      </c>
      <c r="E110" s="96" t="s">
        <v>242</v>
      </c>
      <c r="F110" s="102" t="s">
        <v>339</v>
      </c>
      <c r="K110" s="104"/>
    </row>
    <row r="111" ht="15.75" customHeight="1">
      <c r="A111" s="95">
        <v>43720.0</v>
      </c>
      <c r="B111" s="102" t="s">
        <v>189</v>
      </c>
      <c r="C111" s="43">
        <v>172.79</v>
      </c>
      <c r="D111" s="90" t="s">
        <v>121</v>
      </c>
      <c r="E111" s="96" t="s">
        <v>122</v>
      </c>
      <c r="F111" s="102" t="s">
        <v>340</v>
      </c>
      <c r="K111" s="104"/>
    </row>
    <row r="112" ht="15.75" customHeight="1">
      <c r="A112" s="95">
        <v>43720.0</v>
      </c>
      <c r="B112" s="102" t="s">
        <v>319</v>
      </c>
      <c r="C112" s="43">
        <v>351.2</v>
      </c>
      <c r="D112" s="90">
        <v>1040.0</v>
      </c>
      <c r="E112" s="96" t="s">
        <v>331</v>
      </c>
      <c r="F112" s="102" t="s">
        <v>321</v>
      </c>
    </row>
    <row r="113" ht="15.75" customHeight="1">
      <c r="A113" s="95">
        <v>43720.0</v>
      </c>
      <c r="B113" s="102" t="s">
        <v>159</v>
      </c>
      <c r="C113" s="43">
        <v>825.0</v>
      </c>
      <c r="D113" s="90">
        <v>1046.0</v>
      </c>
      <c r="E113" s="96" t="s">
        <v>316</v>
      </c>
      <c r="F113" s="102" t="s">
        <v>341</v>
      </c>
    </row>
    <row r="114" ht="15.75" customHeight="1">
      <c r="A114" s="95">
        <v>43724.0</v>
      </c>
      <c r="B114" s="102" t="s">
        <v>172</v>
      </c>
      <c r="C114" s="43">
        <v>10.99</v>
      </c>
      <c r="D114" s="90" t="s">
        <v>121</v>
      </c>
      <c r="E114" s="96" t="s">
        <v>122</v>
      </c>
      <c r="F114" s="102" t="s">
        <v>342</v>
      </c>
    </row>
    <row r="115" ht="15.75" customHeight="1">
      <c r="A115" s="95">
        <v>43724.0</v>
      </c>
      <c r="B115" s="102" t="s">
        <v>159</v>
      </c>
      <c r="C115" s="43">
        <v>1000.0</v>
      </c>
      <c r="D115" s="90">
        <v>1041.0</v>
      </c>
      <c r="E115" s="96" t="s">
        <v>332</v>
      </c>
      <c r="F115" s="102" t="s">
        <v>333</v>
      </c>
    </row>
    <row r="116" ht="15.75" customHeight="1">
      <c r="A116" s="95">
        <v>43727.0</v>
      </c>
      <c r="B116" s="102" t="s">
        <v>231</v>
      </c>
      <c r="C116" s="43">
        <v>1552.16</v>
      </c>
      <c r="D116" s="90">
        <v>1042.0</v>
      </c>
      <c r="E116" s="96" t="s">
        <v>305</v>
      </c>
      <c r="F116" s="102" t="s">
        <v>218</v>
      </c>
    </row>
    <row r="117" ht="15.75" customHeight="1">
      <c r="A117" s="95">
        <v>43728.0</v>
      </c>
      <c r="B117" s="102" t="s">
        <v>325</v>
      </c>
      <c r="C117" s="43">
        <v>7.82</v>
      </c>
      <c r="D117" s="90" t="s">
        <v>121</v>
      </c>
      <c r="E117" s="96" t="s">
        <v>343</v>
      </c>
      <c r="F117" s="102" t="s">
        <v>344</v>
      </c>
    </row>
    <row r="118" ht="15.75" customHeight="1">
      <c r="A118" s="95">
        <v>43731.0</v>
      </c>
      <c r="B118" s="102" t="s">
        <v>189</v>
      </c>
      <c r="C118" s="43">
        <v>37.21</v>
      </c>
      <c r="D118" s="90" t="s">
        <v>121</v>
      </c>
      <c r="E118" s="96" t="s">
        <v>191</v>
      </c>
      <c r="F118" s="102" t="s">
        <v>192</v>
      </c>
    </row>
    <row r="119" ht="15.75" customHeight="1">
      <c r="A119" s="95">
        <v>43731.0</v>
      </c>
      <c r="B119" s="102" t="s">
        <v>325</v>
      </c>
      <c r="C119" s="43">
        <v>86.1</v>
      </c>
      <c r="D119" s="90" t="s">
        <v>121</v>
      </c>
      <c r="E119" s="96" t="s">
        <v>122</v>
      </c>
      <c r="F119" s="102" t="s">
        <v>344</v>
      </c>
    </row>
    <row r="120" ht="15.75" customHeight="1">
      <c r="A120" s="95">
        <v>43735.0</v>
      </c>
      <c r="B120" s="102" t="s">
        <v>153</v>
      </c>
      <c r="C120" s="43">
        <v>389.85</v>
      </c>
      <c r="D120" s="90">
        <v>1047.0</v>
      </c>
      <c r="E120" s="96" t="s">
        <v>154</v>
      </c>
      <c r="F120" s="102" t="s">
        <v>345</v>
      </c>
    </row>
    <row r="121" ht="15.75" customHeight="1">
      <c r="A121" s="95">
        <v>43738.0</v>
      </c>
      <c r="B121" s="102" t="s">
        <v>159</v>
      </c>
      <c r="C121" s="43">
        <v>900.0</v>
      </c>
      <c r="D121" s="90">
        <v>1049.0</v>
      </c>
      <c r="E121" s="96" t="s">
        <v>332</v>
      </c>
      <c r="F121" s="102" t="s">
        <v>333</v>
      </c>
    </row>
    <row r="122" ht="15.75" customHeight="1">
      <c r="A122" s="95">
        <v>43740.0</v>
      </c>
      <c r="B122" s="102" t="s">
        <v>319</v>
      </c>
      <c r="C122" s="43">
        <v>877.97</v>
      </c>
      <c r="D122" s="90">
        <v>1048.0</v>
      </c>
      <c r="E122" s="96" t="s">
        <v>331</v>
      </c>
      <c r="F122" s="102" t="s">
        <v>346</v>
      </c>
    </row>
    <row r="123" ht="15.75" customHeight="1">
      <c r="A123" s="95">
        <v>43745.0</v>
      </c>
      <c r="B123" s="102" t="s">
        <v>172</v>
      </c>
      <c r="C123" s="43">
        <v>284.32</v>
      </c>
      <c r="D123" s="90" t="s">
        <v>121</v>
      </c>
      <c r="E123" s="96" t="s">
        <v>122</v>
      </c>
      <c r="F123" s="102" t="s">
        <v>347</v>
      </c>
    </row>
    <row r="124" ht="15.75" customHeight="1">
      <c r="A124" s="95">
        <v>43749.0</v>
      </c>
      <c r="B124" s="102" t="s">
        <v>140</v>
      </c>
      <c r="C124" s="43">
        <v>32.93</v>
      </c>
      <c r="D124" s="90" t="s">
        <v>138</v>
      </c>
      <c r="E124" s="96" t="s">
        <v>294</v>
      </c>
    </row>
    <row r="125" ht="15.75" customHeight="1">
      <c r="A125" s="95">
        <v>43759.0</v>
      </c>
      <c r="B125" s="102" t="s">
        <v>189</v>
      </c>
      <c r="C125" s="43">
        <v>31.46</v>
      </c>
      <c r="D125" s="90" t="s">
        <v>121</v>
      </c>
      <c r="E125" s="96" t="s">
        <v>191</v>
      </c>
      <c r="F125" s="102" t="s">
        <v>192</v>
      </c>
    </row>
    <row r="126" ht="15.75" customHeight="1">
      <c r="A126" s="95">
        <v>43767.0</v>
      </c>
      <c r="B126" s="102" t="s">
        <v>172</v>
      </c>
      <c r="C126" s="43">
        <v>1090.16</v>
      </c>
      <c r="D126" s="90">
        <v>1050.0</v>
      </c>
      <c r="E126" s="96" t="s">
        <v>336</v>
      </c>
      <c r="F126" s="102" t="s">
        <v>337</v>
      </c>
    </row>
    <row r="127" ht="15.75" customHeight="1">
      <c r="A127" s="95">
        <v>43770.0</v>
      </c>
      <c r="B127" s="102" t="s">
        <v>322</v>
      </c>
      <c r="C127" s="43">
        <v>4369.3</v>
      </c>
      <c r="D127" s="90" t="s">
        <v>190</v>
      </c>
      <c r="E127" s="96" t="s">
        <v>323</v>
      </c>
      <c r="F127" s="102" t="s">
        <v>348</v>
      </c>
    </row>
    <row r="128" ht="15.75" customHeight="1">
      <c r="A128" s="95">
        <v>43770.0</v>
      </c>
      <c r="B128" s="102" t="s">
        <v>153</v>
      </c>
      <c r="C128" s="43">
        <v>1104.56</v>
      </c>
      <c r="D128" s="90">
        <v>1051.0</v>
      </c>
      <c r="E128" s="96" t="s">
        <v>154</v>
      </c>
      <c r="F128" s="102" t="s">
        <v>349</v>
      </c>
    </row>
    <row r="129" ht="15.75" customHeight="1">
      <c r="A129" s="95">
        <v>43770.0</v>
      </c>
      <c r="B129" s="102" t="s">
        <v>251</v>
      </c>
      <c r="C129" s="43">
        <v>2160.0</v>
      </c>
      <c r="D129" s="90">
        <v>1052.0</v>
      </c>
      <c r="E129" s="96" t="s">
        <v>252</v>
      </c>
    </row>
    <row r="130" ht="15.75" customHeight="1">
      <c r="A130" s="95">
        <v>43774.0</v>
      </c>
      <c r="B130" s="102" t="s">
        <v>231</v>
      </c>
      <c r="C130" s="43">
        <v>641.53</v>
      </c>
      <c r="D130" s="90">
        <v>1053.0</v>
      </c>
      <c r="E130" s="96" t="s">
        <v>305</v>
      </c>
      <c r="F130" s="102" t="s">
        <v>218</v>
      </c>
    </row>
    <row r="131" ht="15.75" customHeight="1">
      <c r="A131" s="95">
        <v>43775.0</v>
      </c>
      <c r="B131" s="102" t="s">
        <v>124</v>
      </c>
      <c r="C131" s="43">
        <v>87.5</v>
      </c>
      <c r="D131" s="90">
        <v>1054.0</v>
      </c>
      <c r="E131" s="96" t="s">
        <v>142</v>
      </c>
      <c r="F131" s="102" t="s">
        <v>350</v>
      </c>
    </row>
    <row r="132" ht="15.75" customHeight="1">
      <c r="A132" s="95">
        <v>43776.0</v>
      </c>
      <c r="B132" s="102" t="s">
        <v>140</v>
      </c>
      <c r="C132" s="43">
        <v>29.16</v>
      </c>
      <c r="D132" s="90" t="s">
        <v>138</v>
      </c>
      <c r="E132" s="96" t="s">
        <v>294</v>
      </c>
    </row>
    <row r="133" ht="15.75" customHeight="1">
      <c r="A133" s="95">
        <v>43788.0</v>
      </c>
      <c r="B133" s="102" t="s">
        <v>172</v>
      </c>
      <c r="C133" s="43">
        <v>676.52</v>
      </c>
      <c r="D133" s="90">
        <v>1055.0</v>
      </c>
      <c r="E133" s="96" t="s">
        <v>305</v>
      </c>
      <c r="F133" s="102" t="s">
        <v>337</v>
      </c>
    </row>
    <row r="134" ht="15.75" customHeight="1">
      <c r="A134" s="95">
        <v>43788.0</v>
      </c>
      <c r="B134" s="102" t="s">
        <v>130</v>
      </c>
      <c r="C134" s="43">
        <v>662.5</v>
      </c>
      <c r="D134" s="90">
        <v>1055.0</v>
      </c>
      <c r="E134" s="96" t="s">
        <v>305</v>
      </c>
      <c r="F134" s="102" t="s">
        <v>351</v>
      </c>
    </row>
    <row r="135" ht="15.75" customHeight="1">
      <c r="A135" s="95">
        <v>43790.0</v>
      </c>
      <c r="B135" s="102" t="s">
        <v>189</v>
      </c>
      <c r="C135" s="43">
        <v>31.46</v>
      </c>
      <c r="D135" s="90" t="s">
        <v>190</v>
      </c>
      <c r="E135" s="96" t="s">
        <v>191</v>
      </c>
      <c r="F135" s="102" t="s">
        <v>192</v>
      </c>
    </row>
    <row r="136" ht="15.75" customHeight="1">
      <c r="A136" s="95">
        <v>43798.0</v>
      </c>
      <c r="B136" s="102" t="s">
        <v>322</v>
      </c>
      <c r="C136" s="43">
        <v>20000.0</v>
      </c>
      <c r="D136" s="90">
        <v>1056.0</v>
      </c>
      <c r="E136" s="96" t="s">
        <v>352</v>
      </c>
      <c r="F136" s="102" t="s">
        <v>353</v>
      </c>
    </row>
    <row r="137" ht="15.75" customHeight="1">
      <c r="A137" s="95">
        <v>43809.0</v>
      </c>
      <c r="B137" s="102" t="s">
        <v>140</v>
      </c>
      <c r="C137" s="43">
        <v>34.83</v>
      </c>
      <c r="D137" s="90" t="s">
        <v>138</v>
      </c>
      <c r="E137" s="96" t="s">
        <v>294</v>
      </c>
    </row>
    <row r="138" ht="15.75" customHeight="1">
      <c r="A138" s="95">
        <v>43812.0</v>
      </c>
      <c r="B138" s="102" t="s">
        <v>124</v>
      </c>
      <c r="C138" s="43">
        <v>92.87</v>
      </c>
      <c r="D138" s="90">
        <v>1057.0</v>
      </c>
      <c r="E138" s="96" t="s">
        <v>142</v>
      </c>
      <c r="F138" s="102" t="s">
        <v>254</v>
      </c>
    </row>
    <row r="139" ht="15.75" customHeight="1">
      <c r="A139" s="95">
        <v>43822.0</v>
      </c>
      <c r="B139" s="102" t="s">
        <v>189</v>
      </c>
      <c r="C139" s="43">
        <v>31.46</v>
      </c>
      <c r="D139" s="90" t="s">
        <v>190</v>
      </c>
      <c r="E139" s="96" t="s">
        <v>191</v>
      </c>
      <c r="F139" s="102" t="s">
        <v>192</v>
      </c>
    </row>
    <row r="140" ht="15.75" customHeight="1">
      <c r="A140" s="95">
        <v>43829.0</v>
      </c>
      <c r="B140" s="102" t="s">
        <v>322</v>
      </c>
      <c r="C140" s="43">
        <v>1644.39</v>
      </c>
      <c r="D140" s="90">
        <v>1059.0</v>
      </c>
      <c r="E140" s="96" t="s">
        <v>354</v>
      </c>
      <c r="F140" s="102" t="s">
        <v>163</v>
      </c>
    </row>
    <row r="141" ht="15.75" customHeight="1">
      <c r="D141" s="90"/>
    </row>
    <row r="142" ht="15.75" customHeight="1">
      <c r="A142" s="110" t="s">
        <v>115</v>
      </c>
      <c r="C142" s="126">
        <f>SUM(C54:C140)</f>
        <v>76256.99</v>
      </c>
      <c r="D142" s="90"/>
      <c r="G142" s="104" t="s">
        <v>257</v>
      </c>
      <c r="H142" s="127">
        <f>SUM(H54:H114)</f>
        <v>76256.99</v>
      </c>
    </row>
    <row r="143" ht="15.75" customHeight="1">
      <c r="D143" s="90"/>
    </row>
    <row r="144" ht="15.75" customHeight="1">
      <c r="D144" s="90"/>
    </row>
    <row r="145" ht="15.75" customHeight="1">
      <c r="A145" s="128" t="s">
        <v>258</v>
      </c>
      <c r="B145" s="129"/>
      <c r="C145" s="43"/>
      <c r="D145" s="90"/>
    </row>
    <row r="146" ht="15.75" customHeight="1">
      <c r="A146" s="92" t="s">
        <v>116</v>
      </c>
      <c r="B146" s="121" t="s">
        <v>117</v>
      </c>
      <c r="C146" s="122" t="s">
        <v>76</v>
      </c>
      <c r="D146" s="90"/>
      <c r="E146" s="121" t="s">
        <v>119</v>
      </c>
      <c r="F146" s="121" t="s">
        <v>77</v>
      </c>
    </row>
    <row r="147" ht="15.75" customHeight="1">
      <c r="D147" s="90"/>
    </row>
    <row r="148" ht="15.75" customHeight="1">
      <c r="A148" s="130">
        <v>43815.0</v>
      </c>
      <c r="B148" s="102" t="s">
        <v>322</v>
      </c>
      <c r="C148" s="131">
        <v>20315.0</v>
      </c>
      <c r="D148" s="90"/>
      <c r="E148" s="102" t="s">
        <v>355</v>
      </c>
      <c r="F148" s="102" t="s">
        <v>356</v>
      </c>
    </row>
    <row r="149" ht="15.75" customHeight="1">
      <c r="A149" s="130">
        <v>43815.0</v>
      </c>
      <c r="B149" s="102" t="s">
        <v>357</v>
      </c>
      <c r="C149" s="132">
        <v>50.0</v>
      </c>
      <c r="D149" s="90"/>
      <c r="E149" s="102" t="s">
        <v>358</v>
      </c>
      <c r="F149" s="102" t="s">
        <v>359</v>
      </c>
    </row>
    <row r="150" ht="15.75" customHeight="1">
      <c r="A150" s="130">
        <v>43815.0</v>
      </c>
      <c r="B150" s="102" t="s">
        <v>357</v>
      </c>
      <c r="C150" s="132">
        <v>1.0</v>
      </c>
      <c r="D150" s="90"/>
      <c r="E150" s="102" t="s">
        <v>358</v>
      </c>
      <c r="F150" s="102" t="s">
        <v>360</v>
      </c>
    </row>
    <row r="151" ht="15.75" customHeight="1">
      <c r="D151" s="90"/>
    </row>
    <row r="152" ht="15.75" customHeight="1">
      <c r="A152" s="110" t="s">
        <v>115</v>
      </c>
      <c r="C152" s="126">
        <f>SUM(C148:C151)</f>
        <v>20366</v>
      </c>
      <c r="D152" s="90"/>
      <c r="G152" s="104"/>
      <c r="H152" s="133"/>
    </row>
    <row r="153" ht="15.75" customHeight="1">
      <c r="D153" s="90"/>
    </row>
    <row r="154" ht="15.75" customHeight="1">
      <c r="D154" s="90"/>
    </row>
    <row r="155" ht="15.75" customHeight="1">
      <c r="D155" s="90"/>
    </row>
    <row r="156" ht="15.75" customHeight="1">
      <c r="D156" s="90"/>
    </row>
    <row r="157" ht="15.75" customHeight="1">
      <c r="D157" s="90"/>
    </row>
    <row r="158" ht="15.75" customHeight="1">
      <c r="D158" s="90"/>
    </row>
    <row r="159" ht="15.75" customHeight="1">
      <c r="D159" s="90"/>
    </row>
    <row r="160" ht="15.75" customHeight="1">
      <c r="D160" s="90"/>
    </row>
    <row r="161" ht="15.75" customHeight="1">
      <c r="D161" s="90"/>
    </row>
    <row r="162" ht="15.75" customHeight="1">
      <c r="D162" s="90"/>
    </row>
    <row r="163" ht="15.75" customHeight="1">
      <c r="D163" s="90"/>
    </row>
    <row r="164" ht="15.75" customHeight="1">
      <c r="D164" s="90"/>
    </row>
    <row r="165" ht="15.75" customHeight="1">
      <c r="D165" s="90"/>
    </row>
    <row r="166" ht="15.75" customHeight="1">
      <c r="D166" s="90"/>
    </row>
    <row r="167" ht="15.75" customHeight="1">
      <c r="D167" s="90"/>
    </row>
    <row r="168" ht="15.75" customHeight="1">
      <c r="D168" s="90"/>
    </row>
    <row r="169" ht="15.75" customHeight="1">
      <c r="D169" s="90"/>
    </row>
    <row r="170" ht="15.75" customHeight="1">
      <c r="D170" s="90"/>
    </row>
    <row r="171" ht="15.75" customHeight="1">
      <c r="D171" s="90"/>
    </row>
    <row r="172" ht="15.75" customHeight="1">
      <c r="D172" s="90"/>
    </row>
    <row r="173" ht="15.75" customHeight="1">
      <c r="D173" s="90"/>
    </row>
    <row r="174" ht="15.75" customHeight="1">
      <c r="D174" s="90"/>
    </row>
    <row r="175" ht="15.75" customHeight="1">
      <c r="D175" s="90"/>
    </row>
    <row r="176" ht="15.75" customHeight="1">
      <c r="D176" s="90"/>
    </row>
    <row r="177" ht="15.75" customHeight="1">
      <c r="D177" s="90"/>
    </row>
    <row r="178" ht="15.75" customHeight="1">
      <c r="D178" s="90"/>
    </row>
    <row r="179" ht="15.75" customHeight="1">
      <c r="D179" s="90"/>
    </row>
    <row r="180" ht="15.75" customHeight="1">
      <c r="D180" s="90"/>
    </row>
    <row r="181" ht="15.75" customHeight="1">
      <c r="D181" s="90"/>
    </row>
    <row r="182" ht="15.75" customHeight="1">
      <c r="D182" s="90"/>
    </row>
    <row r="183" ht="15.75" customHeight="1">
      <c r="D183" s="90"/>
    </row>
    <row r="184" ht="15.75" customHeight="1">
      <c r="D184" s="90"/>
    </row>
    <row r="185" ht="15.75" customHeight="1">
      <c r="D185" s="90"/>
    </row>
    <row r="186" ht="15.75" customHeight="1">
      <c r="D186" s="90"/>
    </row>
    <row r="187" ht="15.75" customHeight="1">
      <c r="D187" s="90"/>
    </row>
    <row r="188" ht="15.75" customHeight="1">
      <c r="D188" s="90"/>
    </row>
    <row r="189" ht="15.75" customHeight="1">
      <c r="D189" s="90"/>
    </row>
    <row r="190" ht="15.75" customHeight="1">
      <c r="D190" s="90"/>
    </row>
    <row r="191" ht="15.75" customHeight="1">
      <c r="D191" s="90"/>
    </row>
    <row r="192" ht="15.75" customHeight="1">
      <c r="D192" s="90"/>
    </row>
    <row r="193" ht="15.75" customHeight="1">
      <c r="D193" s="90"/>
    </row>
    <row r="194" ht="15.75" customHeight="1">
      <c r="D194" s="90"/>
    </row>
    <row r="195" ht="15.75" customHeight="1">
      <c r="D195" s="90"/>
    </row>
    <row r="196" ht="15.75" customHeight="1">
      <c r="D196" s="90"/>
    </row>
    <row r="197" ht="15.75" customHeight="1">
      <c r="D197" s="90"/>
    </row>
    <row r="198" ht="15.75" customHeight="1">
      <c r="D198" s="90"/>
    </row>
    <row r="199" ht="15.75" customHeight="1">
      <c r="D199" s="90"/>
    </row>
    <row r="200" ht="15.75" customHeight="1">
      <c r="D200" s="90"/>
    </row>
    <row r="201" ht="15.75" customHeight="1">
      <c r="D201" s="90"/>
    </row>
    <row r="202" ht="15.75" customHeight="1">
      <c r="D202" s="90"/>
    </row>
    <row r="203" ht="15.75" customHeight="1">
      <c r="D203" s="90"/>
    </row>
    <row r="204" ht="15.75" customHeight="1">
      <c r="D204" s="90"/>
    </row>
    <row r="205" ht="15.75" customHeight="1">
      <c r="D205" s="90"/>
    </row>
    <row r="206" ht="15.75" customHeight="1">
      <c r="D206" s="90"/>
    </row>
    <row r="207" ht="15.75" customHeight="1">
      <c r="D207" s="90"/>
    </row>
    <row r="208" ht="15.75" customHeight="1">
      <c r="D208" s="90"/>
    </row>
    <row r="209" ht="15.75" customHeight="1">
      <c r="D209" s="90"/>
    </row>
    <row r="210" ht="15.75" customHeight="1">
      <c r="D210" s="90"/>
    </row>
    <row r="211" ht="15.75" customHeight="1">
      <c r="D211" s="90"/>
    </row>
    <row r="212" ht="15.75" customHeight="1">
      <c r="D212" s="90"/>
    </row>
    <row r="213" ht="15.75" customHeight="1">
      <c r="D213" s="90"/>
    </row>
    <row r="214" ht="15.75" customHeight="1">
      <c r="D214" s="90"/>
    </row>
    <row r="215" ht="15.75" customHeight="1">
      <c r="D215" s="90"/>
    </row>
    <row r="216" ht="15.75" customHeight="1">
      <c r="D216" s="90"/>
    </row>
    <row r="217" ht="15.75" customHeight="1">
      <c r="D217" s="90"/>
    </row>
    <row r="218" ht="15.75" customHeight="1">
      <c r="D218" s="90"/>
    </row>
    <row r="219" ht="15.75" customHeight="1">
      <c r="D219" s="90"/>
    </row>
    <row r="220" ht="15.75" customHeight="1">
      <c r="D220" s="90"/>
    </row>
    <row r="221" ht="15.75" customHeight="1">
      <c r="D221" s="90"/>
    </row>
    <row r="222" ht="15.75" customHeight="1">
      <c r="D222" s="90"/>
    </row>
    <row r="223" ht="15.75" customHeight="1">
      <c r="D223" s="90"/>
    </row>
    <row r="224" ht="15.75" customHeight="1">
      <c r="D224" s="90"/>
    </row>
    <row r="225" ht="15.75" customHeight="1">
      <c r="D225" s="90"/>
    </row>
    <row r="226" ht="15.75" customHeight="1">
      <c r="D226" s="90"/>
    </row>
    <row r="227" ht="15.75" customHeight="1">
      <c r="D227" s="90"/>
    </row>
    <row r="228" ht="15.75" customHeight="1">
      <c r="D228" s="90"/>
    </row>
    <row r="229" ht="15.75" customHeight="1">
      <c r="D229" s="90"/>
    </row>
    <row r="230" ht="15.75" customHeight="1">
      <c r="D230" s="90"/>
    </row>
    <row r="231" ht="15.75" customHeight="1">
      <c r="D231" s="90"/>
    </row>
    <row r="232" ht="15.75" customHeight="1">
      <c r="D232" s="90"/>
    </row>
    <row r="233" ht="15.75" customHeight="1">
      <c r="D233" s="90"/>
    </row>
    <row r="234" ht="15.75" customHeight="1">
      <c r="D234" s="90"/>
    </row>
    <row r="235" ht="15.75" customHeight="1">
      <c r="D235" s="90"/>
    </row>
    <row r="236" ht="15.75" customHeight="1">
      <c r="D236" s="90"/>
    </row>
    <row r="237" ht="15.75" customHeight="1">
      <c r="D237" s="90"/>
    </row>
    <row r="238" ht="15.75" customHeight="1">
      <c r="D238" s="90"/>
    </row>
    <row r="239" ht="15.75" customHeight="1">
      <c r="D239" s="90"/>
    </row>
    <row r="240" ht="15.75" customHeight="1">
      <c r="D240" s="90"/>
    </row>
    <row r="241" ht="15.75" customHeight="1">
      <c r="D241" s="90"/>
    </row>
    <row r="242" ht="15.75" customHeight="1">
      <c r="D242" s="90"/>
    </row>
    <row r="243" ht="15.75" customHeight="1">
      <c r="D243" s="90"/>
    </row>
    <row r="244" ht="15.75" customHeight="1">
      <c r="D244" s="90"/>
    </row>
    <row r="245" ht="15.75" customHeight="1">
      <c r="D245" s="90"/>
    </row>
    <row r="246" ht="15.75" customHeight="1">
      <c r="D246" s="90"/>
    </row>
    <row r="247" ht="15.75" customHeight="1">
      <c r="D247" s="90"/>
    </row>
    <row r="248" ht="15.75" customHeight="1">
      <c r="D248" s="90"/>
    </row>
    <row r="249" ht="15.75" customHeight="1">
      <c r="D249" s="90"/>
    </row>
    <row r="250" ht="15.75" customHeight="1">
      <c r="D250" s="90"/>
    </row>
    <row r="251" ht="15.75" customHeight="1">
      <c r="D251" s="90"/>
    </row>
    <row r="252" ht="15.75" customHeight="1">
      <c r="D252" s="90"/>
    </row>
    <row r="253" ht="15.75" customHeight="1">
      <c r="D253" s="90"/>
    </row>
    <row r="254" ht="15.75" customHeight="1">
      <c r="D254" s="90"/>
    </row>
    <row r="255" ht="15.75" customHeight="1">
      <c r="D255" s="90"/>
    </row>
    <row r="256" ht="15.75" customHeight="1">
      <c r="D256" s="90"/>
    </row>
    <row r="257" ht="15.75" customHeight="1">
      <c r="D257" s="90"/>
    </row>
    <row r="258" ht="15.75" customHeight="1">
      <c r="D258" s="90"/>
    </row>
    <row r="259" ht="15.75" customHeight="1">
      <c r="D259" s="90"/>
    </row>
    <row r="260" ht="15.75" customHeight="1">
      <c r="D260" s="90"/>
    </row>
    <row r="261" ht="15.75" customHeight="1">
      <c r="D261" s="90"/>
    </row>
    <row r="262" ht="15.75" customHeight="1">
      <c r="D262" s="90"/>
    </row>
    <row r="263" ht="15.75" customHeight="1">
      <c r="D263" s="90"/>
    </row>
    <row r="264" ht="15.75" customHeight="1">
      <c r="D264" s="90"/>
    </row>
    <row r="265" ht="15.75" customHeight="1">
      <c r="D265" s="90"/>
    </row>
    <row r="266" ht="15.75" customHeight="1">
      <c r="D266" s="90"/>
    </row>
    <row r="267" ht="15.75" customHeight="1">
      <c r="D267" s="90"/>
    </row>
    <row r="268" ht="15.75" customHeight="1">
      <c r="D268" s="90"/>
    </row>
    <row r="269" ht="15.75" customHeight="1">
      <c r="D269" s="90"/>
    </row>
    <row r="270" ht="15.75" customHeight="1">
      <c r="D270" s="90"/>
    </row>
    <row r="271" ht="15.75" customHeight="1">
      <c r="D271" s="90"/>
    </row>
    <row r="272" ht="15.75" customHeight="1">
      <c r="D272" s="90"/>
    </row>
    <row r="273" ht="15.75" customHeight="1">
      <c r="D273" s="90"/>
    </row>
    <row r="274" ht="15.75" customHeight="1">
      <c r="D274" s="90"/>
    </row>
    <row r="275" ht="15.75" customHeight="1">
      <c r="D275" s="90"/>
    </row>
    <row r="276" ht="15.75" customHeight="1">
      <c r="D276" s="90"/>
    </row>
    <row r="277" ht="15.75" customHeight="1">
      <c r="D277" s="90"/>
    </row>
    <row r="278" ht="15.75" customHeight="1">
      <c r="D278" s="90"/>
    </row>
    <row r="279" ht="15.75" customHeight="1">
      <c r="D279" s="90"/>
    </row>
    <row r="280" ht="15.75" customHeight="1">
      <c r="D280" s="90"/>
    </row>
    <row r="281" ht="15.75" customHeight="1">
      <c r="D281" s="90"/>
    </row>
    <row r="282" ht="15.75" customHeight="1">
      <c r="D282" s="90"/>
    </row>
    <row r="283" ht="15.75" customHeight="1">
      <c r="D283" s="90"/>
    </row>
    <row r="284" ht="15.75" customHeight="1">
      <c r="D284" s="90"/>
    </row>
    <row r="285" ht="15.75" customHeight="1">
      <c r="D285" s="90"/>
    </row>
    <row r="286" ht="15.75" customHeight="1">
      <c r="D286" s="90"/>
    </row>
    <row r="287" ht="15.75" customHeight="1">
      <c r="D287" s="90"/>
    </row>
    <row r="288" ht="15.75" customHeight="1">
      <c r="D288" s="90"/>
    </row>
    <row r="289" ht="15.75" customHeight="1">
      <c r="D289" s="90"/>
    </row>
    <row r="290" ht="15.75" customHeight="1">
      <c r="D290" s="90"/>
    </row>
    <row r="291" ht="15.75" customHeight="1">
      <c r="D291" s="90"/>
    </row>
    <row r="292" ht="15.75" customHeight="1">
      <c r="D292" s="90"/>
    </row>
    <row r="293" ht="15.75" customHeight="1">
      <c r="D293" s="90"/>
    </row>
    <row r="294" ht="15.75" customHeight="1">
      <c r="D294" s="90"/>
    </row>
    <row r="295" ht="15.75" customHeight="1">
      <c r="D295" s="90"/>
    </row>
    <row r="296" ht="15.75" customHeight="1">
      <c r="D296" s="90"/>
    </row>
    <row r="297" ht="15.75" customHeight="1">
      <c r="D297" s="90"/>
    </row>
    <row r="298" ht="15.75" customHeight="1">
      <c r="D298" s="90"/>
    </row>
    <row r="299" ht="15.75" customHeight="1">
      <c r="D299" s="90"/>
    </row>
    <row r="300" ht="15.75" customHeight="1">
      <c r="D300" s="90"/>
    </row>
    <row r="301" ht="15.75" customHeight="1">
      <c r="D301" s="90"/>
    </row>
    <row r="302" ht="15.75" customHeight="1">
      <c r="D302" s="90"/>
    </row>
    <row r="303" ht="15.75" customHeight="1">
      <c r="D303" s="90"/>
    </row>
    <row r="304" ht="15.75" customHeight="1">
      <c r="D304" s="90"/>
    </row>
    <row r="305" ht="15.75" customHeight="1">
      <c r="D305" s="90"/>
    </row>
    <row r="306" ht="15.75" customHeight="1">
      <c r="D306" s="90"/>
    </row>
    <row r="307" ht="15.75" customHeight="1">
      <c r="D307" s="90"/>
    </row>
    <row r="308" ht="15.75" customHeight="1">
      <c r="D308" s="90"/>
    </row>
    <row r="309" ht="15.75" customHeight="1">
      <c r="D309" s="90"/>
    </row>
    <row r="310" ht="15.75" customHeight="1">
      <c r="D310" s="90"/>
    </row>
    <row r="311" ht="15.75" customHeight="1">
      <c r="D311" s="90"/>
    </row>
    <row r="312" ht="15.75" customHeight="1">
      <c r="D312" s="90"/>
    </row>
    <row r="313" ht="15.75" customHeight="1">
      <c r="D313" s="90"/>
    </row>
    <row r="314" ht="15.75" customHeight="1">
      <c r="D314" s="90"/>
    </row>
    <row r="315" ht="15.75" customHeight="1">
      <c r="D315" s="90"/>
    </row>
    <row r="316" ht="15.75" customHeight="1">
      <c r="D316" s="90"/>
    </row>
    <row r="317" ht="15.75" customHeight="1">
      <c r="D317" s="90"/>
    </row>
    <row r="318" ht="15.75" customHeight="1">
      <c r="D318" s="90"/>
    </row>
    <row r="319" ht="15.75" customHeight="1">
      <c r="D319" s="90"/>
    </row>
    <row r="320" ht="15.75" customHeight="1">
      <c r="D320" s="90"/>
    </row>
    <row r="321" ht="15.75" customHeight="1">
      <c r="D321" s="90"/>
    </row>
    <row r="322" ht="15.75" customHeight="1">
      <c r="D322" s="90"/>
    </row>
    <row r="323" ht="15.75" customHeight="1">
      <c r="D323" s="90"/>
    </row>
    <row r="324" ht="15.75" customHeight="1">
      <c r="D324" s="90"/>
    </row>
    <row r="325" ht="15.75" customHeight="1">
      <c r="D325" s="90"/>
    </row>
    <row r="326" ht="15.75" customHeight="1">
      <c r="D326" s="90"/>
    </row>
    <row r="327" ht="15.75" customHeight="1">
      <c r="D327" s="90"/>
    </row>
    <row r="328" ht="15.75" customHeight="1">
      <c r="D328" s="90"/>
    </row>
    <row r="329" ht="15.75" customHeight="1">
      <c r="D329" s="90"/>
    </row>
    <row r="330" ht="15.75" customHeight="1">
      <c r="D330" s="90"/>
    </row>
    <row r="331" ht="15.75" customHeight="1">
      <c r="D331" s="90"/>
    </row>
    <row r="332" ht="15.75" customHeight="1">
      <c r="D332" s="90"/>
    </row>
    <row r="333" ht="15.75" customHeight="1">
      <c r="D333" s="90"/>
    </row>
    <row r="334" ht="15.75" customHeight="1">
      <c r="D334" s="90"/>
    </row>
    <row r="335" ht="15.75" customHeight="1">
      <c r="D335" s="90"/>
    </row>
    <row r="336" ht="15.75" customHeight="1">
      <c r="D336" s="90"/>
    </row>
    <row r="337" ht="15.75" customHeight="1">
      <c r="D337" s="90"/>
    </row>
    <row r="338" ht="15.75" customHeight="1">
      <c r="D338" s="90"/>
    </row>
    <row r="339" ht="15.75" customHeight="1">
      <c r="D339" s="90"/>
    </row>
    <row r="340" ht="15.75" customHeight="1">
      <c r="D340" s="90"/>
    </row>
    <row r="341" ht="15.75" customHeight="1">
      <c r="D341" s="90"/>
    </row>
    <row r="342" ht="15.75" customHeight="1">
      <c r="D342" s="90"/>
    </row>
    <row r="343" ht="15.75" customHeight="1">
      <c r="D343" s="90"/>
    </row>
    <row r="344" ht="15.75" customHeight="1">
      <c r="D344" s="90"/>
    </row>
    <row r="345" ht="15.75" customHeight="1">
      <c r="D345" s="90"/>
    </row>
    <row r="346" ht="15.75" customHeight="1">
      <c r="D346" s="90"/>
    </row>
    <row r="347" ht="15.75" customHeight="1">
      <c r="D347" s="90"/>
    </row>
    <row r="348" ht="15.75" customHeight="1">
      <c r="D348" s="90"/>
    </row>
    <row r="349" ht="15.75" customHeight="1">
      <c r="D349" s="90"/>
    </row>
    <row r="350" ht="15.75" customHeight="1">
      <c r="D350" s="90"/>
    </row>
    <row r="351" ht="15.75" customHeight="1">
      <c r="D351" s="90"/>
    </row>
    <row r="352" ht="15.75" customHeight="1">
      <c r="D352" s="90"/>
    </row>
    <row r="353" ht="15.75" customHeight="1">
      <c r="D353" s="90"/>
    </row>
    <row r="354" ht="15.75" customHeight="1">
      <c r="D354" s="90"/>
    </row>
    <row r="355" ht="15.75" customHeight="1">
      <c r="D355" s="90"/>
    </row>
    <row r="356" ht="15.75" customHeight="1">
      <c r="D356" s="90"/>
    </row>
    <row r="357" ht="15.75" customHeight="1">
      <c r="D357" s="90"/>
    </row>
    <row r="358" ht="15.75" customHeight="1">
      <c r="D358" s="90"/>
    </row>
    <row r="359" ht="15.75" customHeight="1">
      <c r="D359" s="90"/>
    </row>
    <row r="360" ht="15.75" customHeight="1">
      <c r="D360" s="90"/>
    </row>
    <row r="361" ht="15.75" customHeight="1">
      <c r="D361" s="90"/>
    </row>
    <row r="362" ht="15.75" customHeight="1">
      <c r="D362" s="90"/>
    </row>
    <row r="363" ht="15.75" customHeight="1">
      <c r="D363" s="90"/>
    </row>
    <row r="364" ht="15.75" customHeight="1">
      <c r="D364" s="90"/>
    </row>
    <row r="365" ht="15.75" customHeight="1">
      <c r="D365" s="90"/>
    </row>
    <row r="366" ht="15.75" customHeight="1">
      <c r="D366" s="90"/>
    </row>
    <row r="367" ht="15.75" customHeight="1">
      <c r="D367" s="90"/>
    </row>
    <row r="368" ht="15.75" customHeight="1">
      <c r="D368" s="90"/>
    </row>
    <row r="369" ht="15.75" customHeight="1">
      <c r="D369" s="90"/>
    </row>
    <row r="370" ht="15.75" customHeight="1">
      <c r="D370" s="90"/>
    </row>
    <row r="371" ht="15.75" customHeight="1">
      <c r="D371" s="90"/>
    </row>
    <row r="372" ht="15.75" customHeight="1">
      <c r="D372" s="90"/>
    </row>
    <row r="373" ht="15.75" customHeight="1">
      <c r="D373" s="90"/>
    </row>
    <row r="374" ht="15.75" customHeight="1">
      <c r="D374" s="90"/>
    </row>
    <row r="375" ht="15.75" customHeight="1">
      <c r="D375" s="90"/>
    </row>
    <row r="376" ht="15.75" customHeight="1">
      <c r="D376" s="90"/>
    </row>
    <row r="377" ht="15.75" customHeight="1">
      <c r="D377" s="90"/>
    </row>
    <row r="378" ht="15.75" customHeight="1">
      <c r="D378" s="90"/>
    </row>
    <row r="379" ht="15.75" customHeight="1">
      <c r="D379" s="90"/>
    </row>
    <row r="380" ht="15.75" customHeight="1">
      <c r="D380" s="90"/>
    </row>
    <row r="381" ht="15.75" customHeight="1">
      <c r="D381" s="90"/>
    </row>
    <row r="382" ht="15.75" customHeight="1">
      <c r="D382" s="90"/>
    </row>
    <row r="383" ht="15.75" customHeight="1">
      <c r="D383" s="90"/>
    </row>
    <row r="384" ht="15.75" customHeight="1">
      <c r="D384" s="90"/>
    </row>
    <row r="385" ht="15.75" customHeight="1">
      <c r="D385" s="90"/>
    </row>
    <row r="386" ht="15.75" customHeight="1">
      <c r="D386" s="90"/>
    </row>
    <row r="387" ht="15.75" customHeight="1">
      <c r="D387" s="90"/>
    </row>
    <row r="388" ht="15.75" customHeight="1">
      <c r="D388" s="90"/>
    </row>
    <row r="389" ht="15.75" customHeight="1">
      <c r="D389" s="90"/>
    </row>
    <row r="390" ht="15.75" customHeight="1">
      <c r="D390" s="90"/>
    </row>
    <row r="391" ht="15.75" customHeight="1">
      <c r="D391" s="90"/>
    </row>
    <row r="392" ht="15.75" customHeight="1">
      <c r="D392" s="90"/>
    </row>
    <row r="393" ht="15.75" customHeight="1">
      <c r="D393" s="90"/>
    </row>
    <row r="394" ht="15.75" customHeight="1">
      <c r="D394" s="90"/>
    </row>
    <row r="395" ht="15.75" customHeight="1">
      <c r="D395" s="90"/>
    </row>
    <row r="396" ht="15.75" customHeight="1">
      <c r="D396" s="90"/>
    </row>
    <row r="397" ht="15.75" customHeight="1">
      <c r="D397" s="90"/>
    </row>
    <row r="398" ht="15.75" customHeight="1">
      <c r="D398" s="90"/>
    </row>
    <row r="399" ht="15.75" customHeight="1">
      <c r="D399" s="90"/>
    </row>
    <row r="400" ht="15.75" customHeight="1">
      <c r="D400" s="90"/>
    </row>
    <row r="401" ht="15.75" customHeight="1">
      <c r="D401" s="90"/>
    </row>
    <row r="402" ht="15.75" customHeight="1">
      <c r="D402" s="90"/>
    </row>
    <row r="403" ht="15.75" customHeight="1">
      <c r="D403" s="90"/>
    </row>
    <row r="404" ht="15.75" customHeight="1">
      <c r="D404" s="90"/>
    </row>
    <row r="405" ht="15.75" customHeight="1">
      <c r="D405" s="90"/>
    </row>
    <row r="406" ht="15.75" customHeight="1">
      <c r="D406" s="90"/>
    </row>
    <row r="407" ht="15.75" customHeight="1">
      <c r="D407" s="90"/>
    </row>
    <row r="408" ht="15.75" customHeight="1">
      <c r="D408" s="90"/>
    </row>
    <row r="409" ht="15.75" customHeight="1">
      <c r="D409" s="90"/>
    </row>
    <row r="410" ht="15.75" customHeight="1">
      <c r="D410" s="90"/>
    </row>
    <row r="411" ht="15.75" customHeight="1">
      <c r="D411" s="90"/>
    </row>
    <row r="412" ht="15.75" customHeight="1">
      <c r="D412" s="90"/>
    </row>
    <row r="413" ht="15.75" customHeight="1">
      <c r="D413" s="90"/>
    </row>
    <row r="414" ht="15.75" customHeight="1">
      <c r="D414" s="90"/>
    </row>
    <row r="415" ht="15.75" customHeight="1">
      <c r="D415" s="90"/>
    </row>
    <row r="416" ht="15.75" customHeight="1">
      <c r="D416" s="90"/>
    </row>
    <row r="417" ht="15.75" customHeight="1">
      <c r="D417" s="90"/>
    </row>
    <row r="418" ht="15.75" customHeight="1">
      <c r="D418" s="90"/>
    </row>
    <row r="419" ht="15.75" customHeight="1">
      <c r="D419" s="90"/>
    </row>
    <row r="420" ht="15.75" customHeight="1">
      <c r="D420" s="90"/>
    </row>
    <row r="421" ht="15.75" customHeight="1">
      <c r="D421" s="90"/>
    </row>
    <row r="422" ht="15.75" customHeight="1">
      <c r="D422" s="90"/>
    </row>
    <row r="423" ht="15.75" customHeight="1">
      <c r="D423" s="90"/>
    </row>
    <row r="424" ht="15.75" customHeight="1">
      <c r="D424" s="90"/>
    </row>
    <row r="425" ht="15.75" customHeight="1">
      <c r="D425" s="90"/>
    </row>
    <row r="426" ht="15.75" customHeight="1">
      <c r="D426" s="90"/>
    </row>
    <row r="427" ht="15.75" customHeight="1">
      <c r="D427" s="90"/>
    </row>
    <row r="428" ht="15.75" customHeight="1">
      <c r="D428" s="90"/>
    </row>
    <row r="429" ht="15.75" customHeight="1">
      <c r="D429" s="90"/>
    </row>
    <row r="430" ht="15.75" customHeight="1">
      <c r="D430" s="90"/>
    </row>
    <row r="431" ht="15.75" customHeight="1">
      <c r="D431" s="90"/>
    </row>
    <row r="432" ht="15.75" customHeight="1">
      <c r="D432" s="90"/>
    </row>
    <row r="433" ht="15.75" customHeight="1">
      <c r="D433" s="90"/>
    </row>
    <row r="434" ht="15.75" customHeight="1">
      <c r="D434" s="90"/>
    </row>
    <row r="435" ht="15.75" customHeight="1">
      <c r="D435" s="90"/>
    </row>
    <row r="436" ht="15.75" customHeight="1">
      <c r="D436" s="90"/>
    </row>
    <row r="437" ht="15.75" customHeight="1">
      <c r="D437" s="90"/>
    </row>
    <row r="438" ht="15.75" customHeight="1">
      <c r="D438" s="90"/>
    </row>
    <row r="439" ht="15.75" customHeight="1">
      <c r="D439" s="90"/>
    </row>
    <row r="440" ht="15.75" customHeight="1">
      <c r="D440" s="90"/>
    </row>
    <row r="441" ht="15.75" customHeight="1">
      <c r="D441" s="90"/>
    </row>
    <row r="442" ht="15.75" customHeight="1">
      <c r="D442" s="90"/>
    </row>
    <row r="443" ht="15.75" customHeight="1">
      <c r="D443" s="90"/>
    </row>
    <row r="444" ht="15.75" customHeight="1">
      <c r="D444" s="90"/>
    </row>
    <row r="445" ht="15.75" customHeight="1">
      <c r="D445" s="90"/>
    </row>
    <row r="446" ht="15.75" customHeight="1">
      <c r="D446" s="90"/>
    </row>
    <row r="447" ht="15.75" customHeight="1">
      <c r="D447" s="90"/>
    </row>
    <row r="448" ht="15.75" customHeight="1">
      <c r="D448" s="90"/>
    </row>
    <row r="449" ht="15.75" customHeight="1">
      <c r="D449" s="90"/>
    </row>
    <row r="450" ht="15.75" customHeight="1">
      <c r="D450" s="90"/>
    </row>
    <row r="451" ht="15.75" customHeight="1">
      <c r="D451" s="90"/>
    </row>
    <row r="452" ht="15.75" customHeight="1">
      <c r="D452" s="90"/>
    </row>
    <row r="453" ht="15.75" customHeight="1">
      <c r="D453" s="90"/>
    </row>
    <row r="454" ht="15.75" customHeight="1">
      <c r="D454" s="90"/>
    </row>
    <row r="455" ht="15.75" customHeight="1">
      <c r="D455" s="90"/>
    </row>
    <row r="456" ht="15.75" customHeight="1">
      <c r="D456" s="90"/>
    </row>
    <row r="457" ht="15.75" customHeight="1">
      <c r="D457" s="90"/>
    </row>
    <row r="458" ht="15.75" customHeight="1">
      <c r="D458" s="90"/>
    </row>
    <row r="459" ht="15.75" customHeight="1">
      <c r="D459" s="90"/>
    </row>
    <row r="460" ht="15.75" customHeight="1">
      <c r="D460" s="90"/>
    </row>
    <row r="461" ht="15.75" customHeight="1">
      <c r="D461" s="90"/>
    </row>
    <row r="462" ht="15.75" customHeight="1">
      <c r="D462" s="90"/>
    </row>
    <row r="463" ht="15.75" customHeight="1">
      <c r="D463" s="90"/>
    </row>
    <row r="464" ht="15.75" customHeight="1">
      <c r="D464" s="90"/>
    </row>
    <row r="465" ht="15.75" customHeight="1">
      <c r="D465" s="90"/>
    </row>
    <row r="466" ht="15.75" customHeight="1">
      <c r="D466" s="90"/>
    </row>
    <row r="467" ht="15.75" customHeight="1">
      <c r="D467" s="90"/>
    </row>
    <row r="468" ht="15.75" customHeight="1">
      <c r="D468" s="90"/>
    </row>
    <row r="469" ht="15.75" customHeight="1">
      <c r="D469" s="90"/>
    </row>
    <row r="470" ht="15.75" customHeight="1">
      <c r="D470" s="90"/>
    </row>
    <row r="471" ht="15.75" customHeight="1">
      <c r="D471" s="90"/>
    </row>
    <row r="472" ht="15.75" customHeight="1">
      <c r="D472" s="90"/>
    </row>
    <row r="473" ht="15.75" customHeight="1">
      <c r="D473" s="90"/>
    </row>
    <row r="474" ht="15.75" customHeight="1">
      <c r="D474" s="90"/>
    </row>
    <row r="475" ht="15.75" customHeight="1">
      <c r="D475" s="90"/>
    </row>
    <row r="476" ht="15.75" customHeight="1">
      <c r="D476" s="90"/>
    </row>
    <row r="477" ht="15.75" customHeight="1">
      <c r="D477" s="90"/>
    </row>
    <row r="478" ht="15.75" customHeight="1">
      <c r="D478" s="90"/>
    </row>
    <row r="479" ht="15.75" customHeight="1">
      <c r="D479" s="90"/>
    </row>
    <row r="480" ht="15.75" customHeight="1">
      <c r="D480" s="90"/>
    </row>
    <row r="481" ht="15.75" customHeight="1">
      <c r="D481" s="90"/>
    </row>
    <row r="482" ht="15.75" customHeight="1">
      <c r="D482" s="90"/>
    </row>
    <row r="483" ht="15.75" customHeight="1">
      <c r="D483" s="90"/>
    </row>
    <row r="484" ht="15.75" customHeight="1">
      <c r="D484" s="90"/>
    </row>
    <row r="485" ht="15.75" customHeight="1">
      <c r="D485" s="90"/>
    </row>
    <row r="486" ht="15.75" customHeight="1">
      <c r="D486" s="90"/>
    </row>
    <row r="487" ht="15.75" customHeight="1">
      <c r="D487" s="90"/>
    </row>
    <row r="488" ht="15.75" customHeight="1">
      <c r="D488" s="90"/>
    </row>
    <row r="489" ht="15.75" customHeight="1">
      <c r="D489" s="90"/>
    </row>
    <row r="490" ht="15.75" customHeight="1">
      <c r="D490" s="90"/>
    </row>
    <row r="491" ht="15.75" customHeight="1">
      <c r="D491" s="90"/>
    </row>
    <row r="492" ht="15.75" customHeight="1">
      <c r="D492" s="90"/>
    </row>
    <row r="493" ht="15.75" customHeight="1">
      <c r="D493" s="90"/>
    </row>
    <row r="494" ht="15.75" customHeight="1">
      <c r="D494" s="90"/>
    </row>
    <row r="495" ht="15.75" customHeight="1">
      <c r="D495" s="90"/>
    </row>
    <row r="496" ht="15.75" customHeight="1">
      <c r="D496" s="90"/>
    </row>
    <row r="497" ht="15.75" customHeight="1">
      <c r="D497" s="90"/>
    </row>
    <row r="498" ht="15.75" customHeight="1">
      <c r="D498" s="90"/>
    </row>
    <row r="499" ht="15.75" customHeight="1">
      <c r="D499" s="90"/>
    </row>
    <row r="500" ht="15.75" customHeight="1">
      <c r="D500" s="90"/>
    </row>
    <row r="501" ht="15.75" customHeight="1">
      <c r="D501" s="90"/>
    </row>
    <row r="502" ht="15.75" customHeight="1">
      <c r="D502" s="90"/>
    </row>
    <row r="503" ht="15.75" customHeight="1">
      <c r="D503" s="90"/>
    </row>
    <row r="504" ht="15.75" customHeight="1">
      <c r="D504" s="90"/>
    </row>
    <row r="505" ht="15.75" customHeight="1">
      <c r="D505" s="90"/>
    </row>
    <row r="506" ht="15.75" customHeight="1">
      <c r="D506" s="90"/>
    </row>
    <row r="507" ht="15.75" customHeight="1">
      <c r="D507" s="90"/>
    </row>
    <row r="508" ht="15.75" customHeight="1">
      <c r="D508" s="90"/>
    </row>
    <row r="509" ht="15.75" customHeight="1">
      <c r="D509" s="90"/>
    </row>
    <row r="510" ht="15.75" customHeight="1">
      <c r="D510" s="90"/>
    </row>
    <row r="511" ht="15.75" customHeight="1">
      <c r="D511" s="90"/>
    </row>
    <row r="512" ht="15.75" customHeight="1">
      <c r="D512" s="90"/>
    </row>
    <row r="513" ht="15.75" customHeight="1">
      <c r="D513" s="90"/>
    </row>
    <row r="514" ht="15.75" customHeight="1">
      <c r="D514" s="90"/>
    </row>
    <row r="515" ht="15.75" customHeight="1">
      <c r="D515" s="90"/>
    </row>
    <row r="516" ht="15.75" customHeight="1">
      <c r="D516" s="90"/>
    </row>
    <row r="517" ht="15.75" customHeight="1">
      <c r="D517" s="90"/>
    </row>
    <row r="518" ht="15.75" customHeight="1">
      <c r="D518" s="90"/>
    </row>
    <row r="519" ht="15.75" customHeight="1">
      <c r="D519" s="90"/>
    </row>
    <row r="520" ht="15.75" customHeight="1">
      <c r="D520" s="90"/>
    </row>
    <row r="521" ht="15.75" customHeight="1">
      <c r="D521" s="90"/>
    </row>
    <row r="522" ht="15.75" customHeight="1">
      <c r="D522" s="90"/>
    </row>
    <row r="523" ht="15.75" customHeight="1">
      <c r="D523" s="90"/>
    </row>
    <row r="524" ht="15.75" customHeight="1">
      <c r="D524" s="90"/>
    </row>
    <row r="525" ht="15.75" customHeight="1">
      <c r="D525" s="90"/>
    </row>
    <row r="526" ht="15.75" customHeight="1">
      <c r="D526" s="90"/>
    </row>
    <row r="527" ht="15.75" customHeight="1">
      <c r="D527" s="90"/>
    </row>
    <row r="528" ht="15.75" customHeight="1">
      <c r="D528" s="90"/>
    </row>
    <row r="529" ht="15.75" customHeight="1">
      <c r="D529" s="90"/>
    </row>
    <row r="530" ht="15.75" customHeight="1">
      <c r="D530" s="90"/>
    </row>
    <row r="531" ht="15.75" customHeight="1">
      <c r="D531" s="90"/>
    </row>
    <row r="532" ht="15.75" customHeight="1">
      <c r="D532" s="90"/>
    </row>
    <row r="533" ht="15.75" customHeight="1">
      <c r="D533" s="90"/>
    </row>
    <row r="534" ht="15.75" customHeight="1">
      <c r="D534" s="90"/>
    </row>
    <row r="535" ht="15.75" customHeight="1">
      <c r="D535" s="90"/>
    </row>
    <row r="536" ht="15.75" customHeight="1">
      <c r="D536" s="90"/>
    </row>
    <row r="537" ht="15.75" customHeight="1">
      <c r="D537" s="90"/>
    </row>
    <row r="538" ht="15.75" customHeight="1">
      <c r="D538" s="90"/>
    </row>
    <row r="539" ht="15.75" customHeight="1">
      <c r="D539" s="90"/>
    </row>
    <row r="540" ht="15.75" customHeight="1">
      <c r="D540" s="90"/>
    </row>
    <row r="541" ht="15.75" customHeight="1">
      <c r="D541" s="90"/>
    </row>
    <row r="542" ht="15.75" customHeight="1">
      <c r="D542" s="90"/>
    </row>
    <row r="543" ht="15.75" customHeight="1">
      <c r="D543" s="90"/>
    </row>
    <row r="544" ht="15.75" customHeight="1">
      <c r="D544" s="90"/>
    </row>
    <row r="545" ht="15.75" customHeight="1">
      <c r="D545" s="90"/>
    </row>
    <row r="546" ht="15.75" customHeight="1">
      <c r="D546" s="90"/>
    </row>
    <row r="547" ht="15.75" customHeight="1">
      <c r="D547" s="90"/>
    </row>
    <row r="548" ht="15.75" customHeight="1">
      <c r="D548" s="90"/>
    </row>
    <row r="549" ht="15.75" customHeight="1">
      <c r="D549" s="90"/>
    </row>
    <row r="550" ht="15.75" customHeight="1">
      <c r="D550" s="90"/>
    </row>
    <row r="551" ht="15.75" customHeight="1">
      <c r="D551" s="90"/>
    </row>
    <row r="552" ht="15.75" customHeight="1">
      <c r="D552" s="90"/>
    </row>
    <row r="553" ht="15.75" customHeight="1">
      <c r="D553" s="90"/>
    </row>
    <row r="554" ht="15.75" customHeight="1">
      <c r="D554" s="90"/>
    </row>
    <row r="555" ht="15.75" customHeight="1">
      <c r="D555" s="90"/>
    </row>
    <row r="556" ht="15.75" customHeight="1">
      <c r="D556" s="90"/>
    </row>
    <row r="557" ht="15.75" customHeight="1">
      <c r="D557" s="90"/>
    </row>
    <row r="558" ht="15.75" customHeight="1">
      <c r="D558" s="90"/>
    </row>
    <row r="559" ht="15.75" customHeight="1">
      <c r="D559" s="90"/>
    </row>
    <row r="560" ht="15.75" customHeight="1">
      <c r="D560" s="90"/>
    </row>
    <row r="561" ht="15.75" customHeight="1">
      <c r="D561" s="90"/>
    </row>
    <row r="562" ht="15.75" customHeight="1">
      <c r="D562" s="90"/>
    </row>
    <row r="563" ht="15.75" customHeight="1">
      <c r="D563" s="90"/>
    </row>
    <row r="564" ht="15.75" customHeight="1">
      <c r="D564" s="90"/>
    </row>
    <row r="565" ht="15.75" customHeight="1">
      <c r="D565" s="90"/>
    </row>
    <row r="566" ht="15.75" customHeight="1">
      <c r="D566" s="90"/>
    </row>
    <row r="567" ht="15.75" customHeight="1">
      <c r="D567" s="90"/>
    </row>
    <row r="568" ht="15.75" customHeight="1">
      <c r="D568" s="90"/>
    </row>
    <row r="569" ht="15.75" customHeight="1">
      <c r="D569" s="90"/>
    </row>
    <row r="570" ht="15.75" customHeight="1">
      <c r="D570" s="90"/>
    </row>
    <row r="571" ht="15.75" customHeight="1">
      <c r="D571" s="90"/>
    </row>
    <row r="572" ht="15.75" customHeight="1">
      <c r="D572" s="90"/>
    </row>
    <row r="573" ht="15.75" customHeight="1">
      <c r="D573" s="90"/>
    </row>
    <row r="574" ht="15.75" customHeight="1">
      <c r="D574" s="90"/>
    </row>
    <row r="575" ht="15.75" customHeight="1">
      <c r="D575" s="90"/>
    </row>
    <row r="576" ht="15.75" customHeight="1">
      <c r="D576" s="90"/>
    </row>
    <row r="577" ht="15.75" customHeight="1">
      <c r="D577" s="90"/>
    </row>
    <row r="578" ht="15.75" customHeight="1">
      <c r="D578" s="90"/>
    </row>
    <row r="579" ht="15.75" customHeight="1">
      <c r="D579" s="90"/>
    </row>
    <row r="580" ht="15.75" customHeight="1">
      <c r="D580" s="90"/>
    </row>
    <row r="581" ht="15.75" customHeight="1">
      <c r="D581" s="90"/>
    </row>
    <row r="582" ht="15.75" customHeight="1">
      <c r="D582" s="90"/>
    </row>
    <row r="583" ht="15.75" customHeight="1">
      <c r="D583" s="90"/>
    </row>
    <row r="584" ht="15.75" customHeight="1">
      <c r="D584" s="90"/>
    </row>
    <row r="585" ht="15.75" customHeight="1">
      <c r="D585" s="90"/>
    </row>
    <row r="586" ht="15.75" customHeight="1">
      <c r="D586" s="90"/>
    </row>
    <row r="587" ht="15.75" customHeight="1">
      <c r="D587" s="90"/>
    </row>
    <row r="588" ht="15.75" customHeight="1">
      <c r="D588" s="90"/>
    </row>
    <row r="589" ht="15.75" customHeight="1">
      <c r="D589" s="90"/>
    </row>
    <row r="590" ht="15.75" customHeight="1">
      <c r="D590" s="90"/>
    </row>
    <row r="591" ht="15.75" customHeight="1">
      <c r="D591" s="90"/>
    </row>
    <row r="592" ht="15.75" customHeight="1">
      <c r="D592" s="90"/>
    </row>
    <row r="593" ht="15.75" customHeight="1">
      <c r="D593" s="90"/>
    </row>
    <row r="594" ht="15.75" customHeight="1">
      <c r="D594" s="90"/>
    </row>
    <row r="595" ht="15.75" customHeight="1">
      <c r="D595" s="90"/>
    </row>
    <row r="596" ht="15.75" customHeight="1">
      <c r="D596" s="90"/>
    </row>
    <row r="597" ht="15.75" customHeight="1">
      <c r="D597" s="90"/>
    </row>
    <row r="598" ht="15.75" customHeight="1">
      <c r="D598" s="90"/>
    </row>
    <row r="599" ht="15.75" customHeight="1">
      <c r="D599" s="90"/>
    </row>
    <row r="600" ht="15.75" customHeight="1">
      <c r="D600" s="90"/>
    </row>
    <row r="601" ht="15.75" customHeight="1">
      <c r="D601" s="90"/>
    </row>
    <row r="602" ht="15.75" customHeight="1">
      <c r="D602" s="90"/>
    </row>
    <row r="603" ht="15.75" customHeight="1">
      <c r="D603" s="90"/>
    </row>
    <row r="604" ht="15.75" customHeight="1">
      <c r="D604" s="90"/>
    </row>
    <row r="605" ht="15.75" customHeight="1">
      <c r="D605" s="90"/>
    </row>
    <row r="606" ht="15.75" customHeight="1">
      <c r="D606" s="90"/>
    </row>
    <row r="607" ht="15.75" customHeight="1">
      <c r="D607" s="90"/>
    </row>
    <row r="608" ht="15.75" customHeight="1">
      <c r="D608" s="90"/>
    </row>
    <row r="609" ht="15.75" customHeight="1">
      <c r="D609" s="90"/>
    </row>
    <row r="610" ht="15.75" customHeight="1">
      <c r="D610" s="90"/>
    </row>
    <row r="611" ht="15.75" customHeight="1">
      <c r="D611" s="90"/>
    </row>
    <row r="612" ht="15.75" customHeight="1">
      <c r="D612" s="90"/>
    </row>
    <row r="613" ht="15.75" customHeight="1">
      <c r="D613" s="90"/>
    </row>
    <row r="614" ht="15.75" customHeight="1">
      <c r="D614" s="90"/>
    </row>
    <row r="615" ht="15.75" customHeight="1">
      <c r="D615" s="90"/>
    </row>
    <row r="616" ht="15.75" customHeight="1">
      <c r="D616" s="90"/>
    </row>
    <row r="617" ht="15.75" customHeight="1">
      <c r="D617" s="90"/>
    </row>
    <row r="618" ht="15.75" customHeight="1">
      <c r="D618" s="90"/>
    </row>
    <row r="619" ht="15.75" customHeight="1">
      <c r="D619" s="90"/>
    </row>
    <row r="620" ht="15.75" customHeight="1">
      <c r="D620" s="90"/>
    </row>
    <row r="621" ht="15.75" customHeight="1">
      <c r="D621" s="90"/>
    </row>
    <row r="622" ht="15.75" customHeight="1">
      <c r="D622" s="90"/>
    </row>
    <row r="623" ht="15.75" customHeight="1">
      <c r="D623" s="90"/>
    </row>
    <row r="624" ht="15.75" customHeight="1">
      <c r="D624" s="90"/>
    </row>
    <row r="625" ht="15.75" customHeight="1">
      <c r="D625" s="90"/>
    </row>
    <row r="626" ht="15.75" customHeight="1">
      <c r="D626" s="90"/>
    </row>
    <row r="627" ht="15.75" customHeight="1">
      <c r="D627" s="90"/>
    </row>
    <row r="628" ht="15.75" customHeight="1">
      <c r="D628" s="90"/>
    </row>
    <row r="629" ht="15.75" customHeight="1">
      <c r="D629" s="90"/>
    </row>
    <row r="630" ht="15.75" customHeight="1">
      <c r="D630" s="90"/>
    </row>
    <row r="631" ht="15.75" customHeight="1">
      <c r="D631" s="90"/>
    </row>
    <row r="632" ht="15.75" customHeight="1">
      <c r="D632" s="90"/>
    </row>
    <row r="633" ht="15.75" customHeight="1">
      <c r="D633" s="90"/>
    </row>
    <row r="634" ht="15.75" customHeight="1">
      <c r="D634" s="90"/>
    </row>
    <row r="635" ht="15.75" customHeight="1">
      <c r="D635" s="90"/>
    </row>
    <row r="636" ht="15.75" customHeight="1">
      <c r="D636" s="90"/>
    </row>
    <row r="637" ht="15.75" customHeight="1">
      <c r="D637" s="90"/>
    </row>
    <row r="638" ht="15.75" customHeight="1">
      <c r="D638" s="90"/>
    </row>
    <row r="639" ht="15.75" customHeight="1">
      <c r="D639" s="90"/>
    </row>
    <row r="640" ht="15.75" customHeight="1">
      <c r="D640" s="90"/>
    </row>
    <row r="641" ht="15.75" customHeight="1">
      <c r="D641" s="90"/>
    </row>
    <row r="642" ht="15.75" customHeight="1">
      <c r="D642" s="90"/>
    </row>
    <row r="643" ht="15.75" customHeight="1">
      <c r="D643" s="90"/>
    </row>
    <row r="644" ht="15.75" customHeight="1">
      <c r="D644" s="90"/>
    </row>
    <row r="645" ht="15.75" customHeight="1">
      <c r="D645" s="90"/>
    </row>
    <row r="646" ht="15.75" customHeight="1">
      <c r="D646" s="90"/>
    </row>
    <row r="647" ht="15.75" customHeight="1">
      <c r="D647" s="90"/>
    </row>
    <row r="648" ht="15.75" customHeight="1">
      <c r="D648" s="90"/>
    </row>
    <row r="649" ht="15.75" customHeight="1">
      <c r="D649" s="90"/>
    </row>
    <row r="650" ht="15.75" customHeight="1">
      <c r="D650" s="90"/>
    </row>
    <row r="651" ht="15.75" customHeight="1">
      <c r="D651" s="90"/>
    </row>
    <row r="652" ht="15.75" customHeight="1">
      <c r="D652" s="90"/>
    </row>
    <row r="653" ht="15.75" customHeight="1">
      <c r="D653" s="90"/>
    </row>
    <row r="654" ht="15.75" customHeight="1">
      <c r="D654" s="90"/>
    </row>
    <row r="655" ht="15.75" customHeight="1">
      <c r="D655" s="90"/>
    </row>
    <row r="656" ht="15.75" customHeight="1">
      <c r="D656" s="90"/>
    </row>
    <row r="657" ht="15.75" customHeight="1">
      <c r="D657" s="90"/>
    </row>
    <row r="658" ht="15.75" customHeight="1">
      <c r="D658" s="90"/>
    </row>
    <row r="659" ht="15.75" customHeight="1">
      <c r="D659" s="90"/>
    </row>
    <row r="660" ht="15.75" customHeight="1">
      <c r="D660" s="90"/>
    </row>
    <row r="661" ht="15.75" customHeight="1">
      <c r="D661" s="90"/>
    </row>
    <row r="662" ht="15.75" customHeight="1">
      <c r="D662" s="90"/>
    </row>
    <row r="663" ht="15.75" customHeight="1">
      <c r="D663" s="90"/>
    </row>
    <row r="664" ht="15.75" customHeight="1">
      <c r="D664" s="90"/>
    </row>
    <row r="665" ht="15.75" customHeight="1">
      <c r="D665" s="90"/>
    </row>
    <row r="666" ht="15.75" customHeight="1">
      <c r="D666" s="90"/>
    </row>
    <row r="667" ht="15.75" customHeight="1">
      <c r="D667" s="90"/>
    </row>
    <row r="668" ht="15.75" customHeight="1">
      <c r="D668" s="90"/>
    </row>
    <row r="669" ht="15.75" customHeight="1">
      <c r="D669" s="90"/>
    </row>
    <row r="670" ht="15.75" customHeight="1">
      <c r="D670" s="90"/>
    </row>
    <row r="671" ht="15.75" customHeight="1">
      <c r="D671" s="90"/>
    </row>
    <row r="672" ht="15.75" customHeight="1">
      <c r="D672" s="90"/>
    </row>
    <row r="673" ht="15.75" customHeight="1">
      <c r="D673" s="90"/>
    </row>
    <row r="674" ht="15.75" customHeight="1">
      <c r="D674" s="90"/>
    </row>
    <row r="675" ht="15.75" customHeight="1">
      <c r="D675" s="90"/>
    </row>
    <row r="676" ht="15.75" customHeight="1">
      <c r="D676" s="90"/>
    </row>
    <row r="677" ht="15.75" customHeight="1">
      <c r="D677" s="90"/>
    </row>
    <row r="678" ht="15.75" customHeight="1">
      <c r="D678" s="90"/>
    </row>
    <row r="679" ht="15.75" customHeight="1">
      <c r="D679" s="90"/>
    </row>
    <row r="680" ht="15.75" customHeight="1">
      <c r="D680" s="90"/>
    </row>
    <row r="681" ht="15.75" customHeight="1">
      <c r="D681" s="90"/>
    </row>
    <row r="682" ht="15.75" customHeight="1">
      <c r="D682" s="90"/>
    </row>
    <row r="683" ht="15.75" customHeight="1">
      <c r="D683" s="90"/>
    </row>
    <row r="684" ht="15.75" customHeight="1">
      <c r="D684" s="90"/>
    </row>
    <row r="685" ht="15.75" customHeight="1">
      <c r="D685" s="90"/>
    </row>
    <row r="686" ht="15.75" customHeight="1">
      <c r="D686" s="90"/>
    </row>
    <row r="687" ht="15.75" customHeight="1">
      <c r="D687" s="90"/>
    </row>
    <row r="688" ht="15.75" customHeight="1">
      <c r="D688" s="90"/>
    </row>
    <row r="689" ht="15.75" customHeight="1">
      <c r="D689" s="90"/>
    </row>
    <row r="690" ht="15.75" customHeight="1">
      <c r="D690" s="90"/>
    </row>
    <row r="691" ht="15.75" customHeight="1">
      <c r="D691" s="90"/>
    </row>
    <row r="692" ht="15.75" customHeight="1">
      <c r="D692" s="90"/>
    </row>
    <row r="693" ht="15.75" customHeight="1">
      <c r="D693" s="90"/>
    </row>
    <row r="694" ht="15.75" customHeight="1">
      <c r="D694" s="90"/>
    </row>
    <row r="695" ht="15.75" customHeight="1">
      <c r="D695" s="90"/>
    </row>
    <row r="696" ht="15.75" customHeight="1">
      <c r="D696" s="90"/>
    </row>
    <row r="697" ht="15.75" customHeight="1">
      <c r="D697" s="90"/>
    </row>
    <row r="698" ht="15.75" customHeight="1">
      <c r="D698" s="90"/>
    </row>
    <row r="699" ht="15.75" customHeight="1">
      <c r="D699" s="90"/>
    </row>
    <row r="700" ht="15.75" customHeight="1">
      <c r="D700" s="90"/>
    </row>
    <row r="701" ht="15.75" customHeight="1">
      <c r="D701" s="90"/>
    </row>
    <row r="702" ht="15.75" customHeight="1">
      <c r="D702" s="90"/>
    </row>
    <row r="703" ht="15.75" customHeight="1">
      <c r="D703" s="90"/>
    </row>
    <row r="704" ht="15.75" customHeight="1">
      <c r="D704" s="90"/>
    </row>
    <row r="705" ht="15.75" customHeight="1">
      <c r="D705" s="90"/>
    </row>
    <row r="706" ht="15.75" customHeight="1">
      <c r="D706" s="90"/>
    </row>
    <row r="707" ht="15.75" customHeight="1">
      <c r="D707" s="90"/>
    </row>
    <row r="708" ht="15.75" customHeight="1">
      <c r="D708" s="90"/>
    </row>
    <row r="709" ht="15.75" customHeight="1">
      <c r="D709" s="90"/>
    </row>
    <row r="710" ht="15.75" customHeight="1">
      <c r="D710" s="90"/>
    </row>
    <row r="711" ht="15.75" customHeight="1">
      <c r="D711" s="90"/>
    </row>
    <row r="712" ht="15.75" customHeight="1">
      <c r="D712" s="90"/>
    </row>
    <row r="713" ht="15.75" customHeight="1">
      <c r="D713" s="90"/>
    </row>
    <row r="714" ht="15.75" customHeight="1">
      <c r="D714" s="90"/>
    </row>
    <row r="715" ht="15.75" customHeight="1">
      <c r="D715" s="90"/>
    </row>
    <row r="716" ht="15.75" customHeight="1">
      <c r="D716" s="90"/>
    </row>
    <row r="717" ht="15.75" customHeight="1">
      <c r="D717" s="90"/>
    </row>
    <row r="718" ht="15.75" customHeight="1">
      <c r="D718" s="90"/>
    </row>
    <row r="719" ht="15.75" customHeight="1">
      <c r="D719" s="90"/>
    </row>
    <row r="720" ht="15.75" customHeight="1">
      <c r="D720" s="90"/>
    </row>
    <row r="721" ht="15.75" customHeight="1">
      <c r="D721" s="90"/>
    </row>
    <row r="722" ht="15.75" customHeight="1">
      <c r="D722" s="90"/>
    </row>
    <row r="723" ht="15.75" customHeight="1">
      <c r="D723" s="90"/>
    </row>
    <row r="724" ht="15.75" customHeight="1">
      <c r="D724" s="90"/>
    </row>
    <row r="725" ht="15.75" customHeight="1">
      <c r="D725" s="90"/>
    </row>
    <row r="726" ht="15.75" customHeight="1">
      <c r="D726" s="90"/>
    </row>
    <row r="727" ht="15.75" customHeight="1">
      <c r="D727" s="90"/>
    </row>
    <row r="728" ht="15.75" customHeight="1">
      <c r="D728" s="90"/>
    </row>
    <row r="729" ht="15.75" customHeight="1">
      <c r="D729" s="90"/>
    </row>
    <row r="730" ht="15.75" customHeight="1">
      <c r="D730" s="90"/>
    </row>
    <row r="731" ht="15.75" customHeight="1">
      <c r="D731" s="90"/>
    </row>
    <row r="732" ht="15.75" customHeight="1">
      <c r="D732" s="90"/>
    </row>
    <row r="733" ht="15.75" customHeight="1">
      <c r="D733" s="90"/>
    </row>
    <row r="734" ht="15.75" customHeight="1">
      <c r="D734" s="90"/>
    </row>
    <row r="735" ht="15.75" customHeight="1">
      <c r="D735" s="90"/>
    </row>
    <row r="736" ht="15.75" customHeight="1">
      <c r="D736" s="90"/>
    </row>
    <row r="737" ht="15.75" customHeight="1">
      <c r="D737" s="90"/>
    </row>
    <row r="738" ht="15.75" customHeight="1">
      <c r="D738" s="90"/>
    </row>
    <row r="739" ht="15.75" customHeight="1">
      <c r="D739" s="90"/>
    </row>
    <row r="740" ht="15.75" customHeight="1">
      <c r="D740" s="90"/>
    </row>
    <row r="741" ht="15.75" customHeight="1">
      <c r="D741" s="90"/>
    </row>
    <row r="742" ht="15.75" customHeight="1">
      <c r="D742" s="90"/>
    </row>
    <row r="743" ht="15.75" customHeight="1">
      <c r="D743" s="90"/>
    </row>
    <row r="744" ht="15.75" customHeight="1">
      <c r="D744" s="90"/>
    </row>
    <row r="745" ht="15.75" customHeight="1">
      <c r="D745" s="90"/>
    </row>
    <row r="746" ht="15.75" customHeight="1">
      <c r="D746" s="90"/>
    </row>
    <row r="747" ht="15.75" customHeight="1">
      <c r="D747" s="90"/>
    </row>
    <row r="748" ht="15.75" customHeight="1">
      <c r="D748" s="90"/>
    </row>
    <row r="749" ht="15.75" customHeight="1">
      <c r="D749" s="90"/>
    </row>
    <row r="750" ht="15.75" customHeight="1">
      <c r="D750" s="90"/>
    </row>
    <row r="751" ht="15.75" customHeight="1">
      <c r="D751" s="90"/>
    </row>
    <row r="752" ht="15.75" customHeight="1">
      <c r="D752" s="90"/>
    </row>
    <row r="753" ht="15.75" customHeight="1">
      <c r="D753" s="90"/>
    </row>
    <row r="754" ht="15.75" customHeight="1">
      <c r="D754" s="90"/>
    </row>
    <row r="755" ht="15.75" customHeight="1">
      <c r="D755" s="90"/>
    </row>
    <row r="756" ht="15.75" customHeight="1">
      <c r="D756" s="90"/>
    </row>
    <row r="757" ht="15.75" customHeight="1">
      <c r="D757" s="90"/>
    </row>
    <row r="758" ht="15.75" customHeight="1">
      <c r="D758" s="90"/>
    </row>
    <row r="759" ht="15.75" customHeight="1">
      <c r="D759" s="90"/>
    </row>
    <row r="760" ht="15.75" customHeight="1">
      <c r="D760" s="90"/>
    </row>
    <row r="761" ht="15.75" customHeight="1">
      <c r="D761" s="90"/>
    </row>
    <row r="762" ht="15.75" customHeight="1">
      <c r="D762" s="90"/>
    </row>
    <row r="763" ht="15.75" customHeight="1">
      <c r="D763" s="90"/>
    </row>
    <row r="764" ht="15.75" customHeight="1">
      <c r="D764" s="90"/>
    </row>
    <row r="765" ht="15.75" customHeight="1">
      <c r="D765" s="90"/>
    </row>
    <row r="766" ht="15.75" customHeight="1">
      <c r="D766" s="90"/>
    </row>
    <row r="767" ht="15.75" customHeight="1">
      <c r="D767" s="90"/>
    </row>
    <row r="768" ht="15.75" customHeight="1">
      <c r="D768" s="90"/>
    </row>
    <row r="769" ht="15.75" customHeight="1">
      <c r="D769" s="90"/>
    </row>
    <row r="770" ht="15.75" customHeight="1">
      <c r="D770" s="90"/>
    </row>
    <row r="771" ht="15.75" customHeight="1">
      <c r="D771" s="90"/>
    </row>
    <row r="772" ht="15.75" customHeight="1">
      <c r="D772" s="90"/>
    </row>
    <row r="773" ht="15.75" customHeight="1">
      <c r="D773" s="90"/>
    </row>
    <row r="774" ht="15.75" customHeight="1">
      <c r="D774" s="90"/>
    </row>
    <row r="775" ht="15.75" customHeight="1">
      <c r="D775" s="90"/>
    </row>
    <row r="776" ht="15.75" customHeight="1">
      <c r="D776" s="90"/>
    </row>
    <row r="777" ht="15.75" customHeight="1">
      <c r="D777" s="90"/>
    </row>
    <row r="778" ht="15.75" customHeight="1">
      <c r="D778" s="90"/>
    </row>
    <row r="779" ht="15.75" customHeight="1">
      <c r="D779" s="90"/>
    </row>
    <row r="780" ht="15.75" customHeight="1">
      <c r="D780" s="90"/>
    </row>
    <row r="781" ht="15.75" customHeight="1">
      <c r="D781" s="90"/>
    </row>
    <row r="782" ht="15.75" customHeight="1">
      <c r="D782" s="90"/>
    </row>
    <row r="783" ht="15.75" customHeight="1">
      <c r="D783" s="90"/>
    </row>
    <row r="784" ht="15.75" customHeight="1">
      <c r="D784" s="90"/>
    </row>
    <row r="785" ht="15.75" customHeight="1">
      <c r="D785" s="90"/>
    </row>
    <row r="786" ht="15.75" customHeight="1">
      <c r="D786" s="90"/>
    </row>
    <row r="787" ht="15.75" customHeight="1">
      <c r="D787" s="90"/>
    </row>
    <row r="788" ht="15.75" customHeight="1">
      <c r="D788" s="90"/>
    </row>
    <row r="789" ht="15.75" customHeight="1">
      <c r="D789" s="90"/>
    </row>
    <row r="790" ht="15.75" customHeight="1">
      <c r="D790" s="90"/>
    </row>
    <row r="791" ht="15.75" customHeight="1">
      <c r="D791" s="90"/>
    </row>
    <row r="792" ht="15.75" customHeight="1">
      <c r="D792" s="90"/>
    </row>
    <row r="793" ht="15.75" customHeight="1">
      <c r="D793" s="90"/>
    </row>
    <row r="794" ht="15.75" customHeight="1">
      <c r="D794" s="90"/>
    </row>
    <row r="795" ht="15.75" customHeight="1">
      <c r="D795" s="90"/>
    </row>
    <row r="796" ht="15.75" customHeight="1">
      <c r="D796" s="90"/>
    </row>
    <row r="797" ht="15.75" customHeight="1">
      <c r="D797" s="90"/>
    </row>
    <row r="798" ht="15.75" customHeight="1">
      <c r="D798" s="90"/>
    </row>
    <row r="799" ht="15.75" customHeight="1">
      <c r="D799" s="90"/>
    </row>
    <row r="800" ht="15.75" customHeight="1">
      <c r="D800" s="90"/>
    </row>
    <row r="801" ht="15.75" customHeight="1">
      <c r="D801" s="90"/>
    </row>
    <row r="802" ht="15.75" customHeight="1">
      <c r="D802" s="90"/>
    </row>
    <row r="803" ht="15.75" customHeight="1">
      <c r="D803" s="90"/>
    </row>
    <row r="804" ht="15.75" customHeight="1">
      <c r="D804" s="90"/>
    </row>
    <row r="805" ht="15.75" customHeight="1">
      <c r="D805" s="90"/>
    </row>
    <row r="806" ht="15.75" customHeight="1">
      <c r="D806" s="90"/>
    </row>
    <row r="807" ht="15.75" customHeight="1">
      <c r="D807" s="90"/>
    </row>
    <row r="808" ht="15.75" customHeight="1">
      <c r="D808" s="90"/>
    </row>
    <row r="809" ht="15.75" customHeight="1">
      <c r="D809" s="90"/>
    </row>
    <row r="810" ht="15.75" customHeight="1">
      <c r="D810" s="90"/>
    </row>
    <row r="811" ht="15.75" customHeight="1">
      <c r="D811" s="90"/>
    </row>
    <row r="812" ht="15.75" customHeight="1">
      <c r="D812" s="90"/>
    </row>
    <row r="813" ht="15.75" customHeight="1">
      <c r="D813" s="90"/>
    </row>
    <row r="814" ht="15.75" customHeight="1">
      <c r="D814" s="90"/>
    </row>
    <row r="815" ht="15.75" customHeight="1">
      <c r="D815" s="90"/>
    </row>
    <row r="816" ht="15.75" customHeight="1">
      <c r="D816" s="90"/>
    </row>
    <row r="817" ht="15.75" customHeight="1">
      <c r="D817" s="90"/>
    </row>
    <row r="818" ht="15.75" customHeight="1">
      <c r="D818" s="90"/>
    </row>
    <row r="819" ht="15.75" customHeight="1">
      <c r="D819" s="90"/>
    </row>
    <row r="820" ht="15.75" customHeight="1">
      <c r="D820" s="90"/>
    </row>
    <row r="821" ht="15.75" customHeight="1">
      <c r="D821" s="90"/>
    </row>
    <row r="822" ht="15.75" customHeight="1">
      <c r="D822" s="90"/>
    </row>
    <row r="823" ht="15.75" customHeight="1">
      <c r="D823" s="90"/>
    </row>
    <row r="824" ht="15.75" customHeight="1">
      <c r="D824" s="90"/>
    </row>
    <row r="825" ht="15.75" customHeight="1">
      <c r="D825" s="90"/>
    </row>
    <row r="826" ht="15.75" customHeight="1">
      <c r="D826" s="90"/>
    </row>
    <row r="827" ht="15.75" customHeight="1">
      <c r="D827" s="90"/>
    </row>
    <row r="828" ht="15.75" customHeight="1">
      <c r="D828" s="90"/>
    </row>
    <row r="829" ht="15.75" customHeight="1">
      <c r="D829" s="90"/>
    </row>
    <row r="830" ht="15.75" customHeight="1">
      <c r="D830" s="90"/>
    </row>
    <row r="831" ht="15.75" customHeight="1">
      <c r="D831" s="90"/>
    </row>
    <row r="832" ht="15.75" customHeight="1">
      <c r="D832" s="90"/>
    </row>
    <row r="833" ht="15.75" customHeight="1">
      <c r="D833" s="90"/>
    </row>
    <row r="834" ht="15.75" customHeight="1">
      <c r="D834" s="90"/>
    </row>
    <row r="835" ht="15.75" customHeight="1">
      <c r="D835" s="90"/>
    </row>
    <row r="836" ht="15.75" customHeight="1">
      <c r="D836" s="90"/>
    </row>
    <row r="837" ht="15.75" customHeight="1">
      <c r="D837" s="90"/>
    </row>
    <row r="838" ht="15.75" customHeight="1">
      <c r="D838" s="90"/>
    </row>
    <row r="839" ht="15.75" customHeight="1">
      <c r="D839" s="90"/>
    </row>
    <row r="840" ht="15.75" customHeight="1">
      <c r="D840" s="90"/>
    </row>
    <row r="841" ht="15.75" customHeight="1">
      <c r="D841" s="90"/>
    </row>
    <row r="842" ht="15.75" customHeight="1">
      <c r="D842" s="90"/>
    </row>
    <row r="843" ht="15.75" customHeight="1">
      <c r="D843" s="90"/>
    </row>
    <row r="844" ht="15.75" customHeight="1">
      <c r="D844" s="90"/>
    </row>
    <row r="845" ht="15.75" customHeight="1">
      <c r="D845" s="90"/>
    </row>
    <row r="846" ht="15.75" customHeight="1">
      <c r="D846" s="90"/>
    </row>
    <row r="847" ht="15.75" customHeight="1">
      <c r="D847" s="90"/>
    </row>
    <row r="848" ht="15.75" customHeight="1">
      <c r="D848" s="90"/>
    </row>
    <row r="849" ht="15.75" customHeight="1">
      <c r="D849" s="90"/>
    </row>
    <row r="850" ht="15.75" customHeight="1">
      <c r="D850" s="90"/>
    </row>
    <row r="851" ht="15.75" customHeight="1">
      <c r="D851" s="90"/>
    </row>
    <row r="852" ht="15.75" customHeight="1">
      <c r="D852" s="90"/>
    </row>
    <row r="853" ht="15.75" customHeight="1">
      <c r="D853" s="90"/>
    </row>
    <row r="854" ht="15.75" customHeight="1">
      <c r="D854" s="90"/>
    </row>
    <row r="855" ht="15.75" customHeight="1">
      <c r="D855" s="90"/>
    </row>
    <row r="856" ht="15.75" customHeight="1">
      <c r="D856" s="90"/>
    </row>
    <row r="857" ht="15.75" customHeight="1">
      <c r="D857" s="90"/>
    </row>
    <row r="858" ht="15.75" customHeight="1">
      <c r="D858" s="90"/>
    </row>
    <row r="859" ht="15.75" customHeight="1">
      <c r="D859" s="90"/>
    </row>
    <row r="860" ht="15.75" customHeight="1">
      <c r="D860" s="90"/>
    </row>
    <row r="861" ht="15.75" customHeight="1">
      <c r="D861" s="90"/>
    </row>
    <row r="862" ht="15.75" customHeight="1">
      <c r="D862" s="90"/>
    </row>
    <row r="863" ht="15.75" customHeight="1">
      <c r="D863" s="90"/>
    </row>
    <row r="864" ht="15.75" customHeight="1">
      <c r="D864" s="90"/>
    </row>
    <row r="865" ht="15.75" customHeight="1">
      <c r="D865" s="90"/>
    </row>
    <row r="866" ht="15.75" customHeight="1">
      <c r="D866" s="90"/>
    </row>
    <row r="867" ht="15.75" customHeight="1">
      <c r="D867" s="90"/>
    </row>
    <row r="868" ht="15.75" customHeight="1">
      <c r="D868" s="90"/>
    </row>
    <row r="869" ht="15.75" customHeight="1">
      <c r="D869" s="90"/>
    </row>
    <row r="870" ht="15.75" customHeight="1">
      <c r="D870" s="90"/>
    </row>
    <row r="871" ht="15.75" customHeight="1">
      <c r="D871" s="90"/>
    </row>
    <row r="872" ht="15.75" customHeight="1">
      <c r="D872" s="90"/>
    </row>
    <row r="873" ht="15.75" customHeight="1">
      <c r="D873" s="90"/>
    </row>
    <row r="874" ht="15.75" customHeight="1">
      <c r="D874" s="90"/>
    </row>
    <row r="875" ht="15.75" customHeight="1">
      <c r="D875" s="90"/>
    </row>
    <row r="876" ht="15.75" customHeight="1">
      <c r="D876" s="90"/>
    </row>
    <row r="877" ht="15.75" customHeight="1">
      <c r="D877" s="90"/>
    </row>
    <row r="878" ht="15.75" customHeight="1">
      <c r="D878" s="90"/>
    </row>
    <row r="879" ht="15.75" customHeight="1">
      <c r="D879" s="90"/>
    </row>
    <row r="880" ht="15.75" customHeight="1">
      <c r="D880" s="90"/>
    </row>
    <row r="881" ht="15.75" customHeight="1">
      <c r="D881" s="90"/>
    </row>
    <row r="882" ht="15.75" customHeight="1">
      <c r="D882" s="90"/>
    </row>
    <row r="883" ht="15.75" customHeight="1">
      <c r="D883" s="90"/>
    </row>
    <row r="884" ht="15.75" customHeight="1">
      <c r="D884" s="90"/>
    </row>
    <row r="885" ht="15.75" customHeight="1">
      <c r="D885" s="90"/>
    </row>
    <row r="886" ht="15.75" customHeight="1">
      <c r="D886" s="90"/>
    </row>
    <row r="887" ht="15.75" customHeight="1">
      <c r="D887" s="90"/>
    </row>
    <row r="888" ht="15.75" customHeight="1">
      <c r="D888" s="90"/>
    </row>
    <row r="889" ht="15.75" customHeight="1">
      <c r="D889" s="90"/>
    </row>
    <row r="890" ht="15.75" customHeight="1">
      <c r="D890" s="90"/>
    </row>
    <row r="891" ht="15.75" customHeight="1">
      <c r="D891" s="90"/>
    </row>
    <row r="892" ht="15.75" customHeight="1">
      <c r="D892" s="90"/>
    </row>
    <row r="893" ht="15.75" customHeight="1">
      <c r="D893" s="90"/>
    </row>
    <row r="894" ht="15.75" customHeight="1">
      <c r="D894" s="90"/>
    </row>
    <row r="895" ht="15.75" customHeight="1">
      <c r="D895" s="90"/>
    </row>
    <row r="896" ht="15.75" customHeight="1">
      <c r="D896" s="90"/>
    </row>
    <row r="897" ht="15.75" customHeight="1">
      <c r="D897" s="90"/>
    </row>
    <row r="898" ht="15.75" customHeight="1">
      <c r="D898" s="90"/>
    </row>
    <row r="899" ht="15.75" customHeight="1">
      <c r="D899" s="90"/>
    </row>
    <row r="900" ht="15.75" customHeight="1">
      <c r="D900" s="90"/>
    </row>
    <row r="901" ht="15.75" customHeight="1">
      <c r="D901" s="90"/>
    </row>
    <row r="902" ht="15.75" customHeight="1">
      <c r="D902" s="90"/>
    </row>
    <row r="903" ht="15.75" customHeight="1">
      <c r="D903" s="90"/>
    </row>
    <row r="904" ht="15.75" customHeight="1">
      <c r="D904" s="90"/>
    </row>
    <row r="905" ht="15.75" customHeight="1">
      <c r="D905" s="90"/>
    </row>
    <row r="906" ht="15.75" customHeight="1">
      <c r="D906" s="90"/>
    </row>
    <row r="907" ht="15.75" customHeight="1">
      <c r="D907" s="90"/>
    </row>
    <row r="908" ht="15.75" customHeight="1">
      <c r="D908" s="90"/>
    </row>
    <row r="909" ht="15.75" customHeight="1">
      <c r="D909" s="90"/>
    </row>
    <row r="910" ht="15.75" customHeight="1">
      <c r="D910" s="90"/>
    </row>
    <row r="911" ht="15.75" customHeight="1">
      <c r="D911" s="90"/>
    </row>
    <row r="912" ht="15.75" customHeight="1">
      <c r="D912" s="90"/>
    </row>
    <row r="913" ht="15.75" customHeight="1">
      <c r="D913" s="90"/>
    </row>
    <row r="914" ht="15.75" customHeight="1">
      <c r="D914" s="90"/>
    </row>
    <row r="915" ht="15.75" customHeight="1">
      <c r="D915" s="90"/>
    </row>
    <row r="916" ht="15.75" customHeight="1">
      <c r="D916" s="90"/>
    </row>
    <row r="917" ht="15.75" customHeight="1">
      <c r="D917" s="90"/>
    </row>
    <row r="918" ht="15.75" customHeight="1">
      <c r="D918" s="90"/>
    </row>
    <row r="919" ht="15.75" customHeight="1">
      <c r="D919" s="90"/>
    </row>
    <row r="920" ht="15.75" customHeight="1">
      <c r="D920" s="90"/>
    </row>
    <row r="921" ht="15.75" customHeight="1">
      <c r="D921" s="90"/>
    </row>
    <row r="922" ht="15.75" customHeight="1">
      <c r="D922" s="90"/>
    </row>
    <row r="923" ht="15.75" customHeight="1">
      <c r="D923" s="90"/>
    </row>
    <row r="924" ht="15.75" customHeight="1">
      <c r="D924" s="90"/>
    </row>
    <row r="925" ht="15.75" customHeight="1">
      <c r="D925" s="90"/>
    </row>
    <row r="926" ht="15.75" customHeight="1">
      <c r="D926" s="90"/>
    </row>
    <row r="927" ht="15.75" customHeight="1">
      <c r="D927" s="90"/>
    </row>
    <row r="928" ht="15.75" customHeight="1">
      <c r="D928" s="90"/>
    </row>
    <row r="929" ht="15.75" customHeight="1">
      <c r="D929" s="90"/>
    </row>
    <row r="930" ht="15.75" customHeight="1">
      <c r="D930" s="90"/>
    </row>
    <row r="931" ht="15.75" customHeight="1">
      <c r="D931" s="90"/>
    </row>
    <row r="932" ht="15.75" customHeight="1">
      <c r="D932" s="90"/>
    </row>
    <row r="933" ht="15.75" customHeight="1">
      <c r="D933" s="90"/>
    </row>
    <row r="934" ht="15.75" customHeight="1">
      <c r="D934" s="90"/>
    </row>
    <row r="935" ht="15.75" customHeight="1">
      <c r="D935" s="90"/>
    </row>
    <row r="936" ht="15.75" customHeight="1">
      <c r="D936" s="90"/>
    </row>
    <row r="937" ht="15.75" customHeight="1">
      <c r="D937" s="90"/>
    </row>
    <row r="938" ht="15.75" customHeight="1">
      <c r="D938" s="90"/>
    </row>
    <row r="939" ht="15.75" customHeight="1">
      <c r="D939" s="90"/>
    </row>
    <row r="940" ht="15.75" customHeight="1">
      <c r="D940" s="90"/>
    </row>
    <row r="941" ht="15.75" customHeight="1">
      <c r="D941" s="90"/>
    </row>
    <row r="942" ht="15.75" customHeight="1">
      <c r="D942" s="90"/>
    </row>
    <row r="943" ht="15.75" customHeight="1">
      <c r="D943" s="90"/>
    </row>
    <row r="944" ht="15.75" customHeight="1">
      <c r="D944" s="90"/>
    </row>
    <row r="945" ht="15.75" customHeight="1">
      <c r="D945" s="90"/>
    </row>
    <row r="946" ht="15.75" customHeight="1">
      <c r="D946" s="90"/>
    </row>
    <row r="947" ht="15.75" customHeight="1">
      <c r="D947" s="90"/>
    </row>
    <row r="948" ht="15.75" customHeight="1">
      <c r="D948" s="90"/>
    </row>
    <row r="949" ht="15.75" customHeight="1">
      <c r="D949" s="90"/>
    </row>
    <row r="950" ht="15.75" customHeight="1">
      <c r="D950" s="90"/>
    </row>
    <row r="951" ht="15.75" customHeight="1">
      <c r="D951" s="90"/>
    </row>
    <row r="952" ht="15.75" customHeight="1">
      <c r="D952" s="90"/>
    </row>
    <row r="953" ht="15.75" customHeight="1">
      <c r="D953" s="90"/>
    </row>
    <row r="954" ht="15.75" customHeight="1">
      <c r="D954" s="90"/>
    </row>
    <row r="955" ht="15.75" customHeight="1">
      <c r="D955" s="90"/>
    </row>
    <row r="956" ht="15.75" customHeight="1">
      <c r="D956" s="90"/>
    </row>
    <row r="957" ht="15.75" customHeight="1">
      <c r="D957" s="90"/>
    </row>
    <row r="958" ht="15.75" customHeight="1">
      <c r="D958" s="90"/>
    </row>
    <row r="959" ht="15.75" customHeight="1">
      <c r="D959" s="90"/>
    </row>
    <row r="960" ht="15.75" customHeight="1">
      <c r="D960" s="90"/>
    </row>
    <row r="961" ht="15.75" customHeight="1">
      <c r="D961" s="90"/>
    </row>
    <row r="962" ht="15.75" customHeight="1">
      <c r="D962" s="90"/>
    </row>
    <row r="963" ht="15.75" customHeight="1">
      <c r="D963" s="90"/>
    </row>
    <row r="964" ht="15.75" customHeight="1">
      <c r="D964" s="90"/>
    </row>
    <row r="965" ht="15.75" customHeight="1">
      <c r="D965" s="90"/>
    </row>
    <row r="966" ht="15.75" customHeight="1">
      <c r="D966" s="90"/>
    </row>
    <row r="967" ht="15.75" customHeight="1">
      <c r="D967" s="90"/>
    </row>
    <row r="968" ht="15.75" customHeight="1">
      <c r="D968" s="90"/>
    </row>
    <row r="969" ht="15.75" customHeight="1">
      <c r="D969" s="90"/>
    </row>
    <row r="970" ht="15.75" customHeight="1">
      <c r="D970" s="90"/>
    </row>
    <row r="971" ht="15.75" customHeight="1">
      <c r="D971" s="90"/>
    </row>
    <row r="972" ht="15.75" customHeight="1">
      <c r="D972" s="90"/>
    </row>
    <row r="973" ht="15.75" customHeight="1">
      <c r="D973" s="90"/>
    </row>
    <row r="974" ht="15.75" customHeight="1">
      <c r="D974" s="90"/>
    </row>
    <row r="975" ht="15.75" customHeight="1">
      <c r="D975" s="90"/>
    </row>
    <row r="976" ht="15.75" customHeight="1">
      <c r="D976" s="90"/>
    </row>
    <row r="977" ht="15.75" customHeight="1">
      <c r="D977" s="90"/>
    </row>
    <row r="978" ht="15.75" customHeight="1">
      <c r="D978" s="90"/>
    </row>
    <row r="979" ht="15.75" customHeight="1">
      <c r="D979" s="90"/>
    </row>
    <row r="980" ht="15.75" customHeight="1">
      <c r="D980" s="90"/>
    </row>
    <row r="981" ht="15.75" customHeight="1">
      <c r="D981" s="90"/>
    </row>
    <row r="982" ht="15.75" customHeight="1">
      <c r="D982" s="90"/>
    </row>
    <row r="983" ht="15.75" customHeight="1">
      <c r="D983" s="90"/>
    </row>
    <row r="984" ht="15.75" customHeight="1">
      <c r="D984" s="90"/>
    </row>
    <row r="985" ht="15.75" customHeight="1">
      <c r="D985" s="90"/>
    </row>
    <row r="986" ht="15.75" customHeight="1">
      <c r="D986" s="90"/>
    </row>
    <row r="987" ht="15.75" customHeight="1">
      <c r="D987" s="90"/>
    </row>
    <row r="988" ht="15.75" customHeight="1">
      <c r="D988" s="90"/>
    </row>
    <row r="989" ht="15.75" customHeight="1">
      <c r="D989" s="90"/>
    </row>
    <row r="990" ht="15.75" customHeight="1">
      <c r="D990" s="90"/>
    </row>
    <row r="991" ht="15.75" customHeight="1">
      <c r="D991" s="90"/>
    </row>
    <row r="992" ht="15.75" customHeight="1">
      <c r="D992" s="90"/>
    </row>
    <row r="993" ht="15.75" customHeight="1">
      <c r="D993" s="90"/>
    </row>
    <row r="994" ht="15.75" customHeight="1">
      <c r="D994" s="90"/>
    </row>
    <row r="995" ht="15.75" customHeight="1">
      <c r="D995" s="90"/>
    </row>
    <row r="996" ht="15.75" customHeight="1">
      <c r="D996" s="90"/>
    </row>
    <row r="997" ht="15.75" customHeight="1">
      <c r="D997" s="90"/>
    </row>
    <row r="998" ht="15.75" customHeight="1">
      <c r="D998" s="90"/>
    </row>
    <row r="999" ht="15.75" customHeight="1">
      <c r="D999" s="90"/>
    </row>
    <row r="1000" ht="15.75" customHeight="1">
      <c r="D1000" s="90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2.33"/>
    <col customWidth="1" min="2" max="2" width="8.78"/>
    <col customWidth="1" min="3" max="3" width="18.0"/>
    <col customWidth="1" min="4" max="4" width="36.44"/>
    <col customWidth="1" min="5" max="6" width="12.0"/>
    <col customWidth="1" min="7" max="7" width="13.44"/>
    <col customWidth="1" min="8" max="8" width="12.33"/>
    <col customWidth="1" min="9" max="26" width="8.78"/>
  </cols>
  <sheetData>
    <row r="1" ht="15.75" customHeight="1">
      <c r="B1" s="138" t="s">
        <v>361</v>
      </c>
      <c r="C1" s="138" t="s">
        <v>362</v>
      </c>
      <c r="D1" s="139" t="s">
        <v>363</v>
      </c>
      <c r="E1" s="140" t="s">
        <v>364</v>
      </c>
      <c r="F1" s="138" t="s">
        <v>118</v>
      </c>
      <c r="G1" s="138" t="s">
        <v>365</v>
      </c>
      <c r="H1" s="138" t="s">
        <v>366</v>
      </c>
      <c r="I1" s="138" t="s">
        <v>367</v>
      </c>
    </row>
    <row r="2" ht="15.75" customHeight="1">
      <c r="B2" s="90">
        <v>1.0</v>
      </c>
      <c r="C2" s="90">
        <v>40220.0</v>
      </c>
      <c r="D2" s="102" t="s">
        <v>368</v>
      </c>
      <c r="E2" s="141">
        <v>350.0</v>
      </c>
      <c r="F2" s="90">
        <v>1.1845389E7</v>
      </c>
      <c r="G2" s="142">
        <v>43550.0</v>
      </c>
      <c r="H2" s="142">
        <v>43554.0</v>
      </c>
      <c r="I2" s="90"/>
    </row>
    <row r="3" ht="15.75" customHeight="1">
      <c r="B3" s="90">
        <v>2.0</v>
      </c>
      <c r="C3" s="90">
        <v>40221.0</v>
      </c>
      <c r="D3" s="102" t="s">
        <v>369</v>
      </c>
      <c r="E3" s="141">
        <v>380.63</v>
      </c>
      <c r="F3" s="90">
        <v>2759.0</v>
      </c>
      <c r="G3" s="142">
        <v>43570.0</v>
      </c>
      <c r="H3" s="142">
        <v>43575.0</v>
      </c>
      <c r="I3" s="90"/>
    </row>
    <row r="4" ht="15.75" customHeight="1">
      <c r="B4" s="90">
        <v>3.0</v>
      </c>
      <c r="C4" s="90">
        <v>40222.0</v>
      </c>
      <c r="D4" s="102" t="s">
        <v>370</v>
      </c>
      <c r="E4" s="141">
        <v>350.0</v>
      </c>
      <c r="F4" s="90">
        <v>155.0</v>
      </c>
      <c r="G4" s="95">
        <v>43436.0</v>
      </c>
      <c r="H4" s="95">
        <v>43442.0</v>
      </c>
      <c r="I4" s="90" t="s">
        <v>371</v>
      </c>
    </row>
    <row r="5" ht="15.75" customHeight="1">
      <c r="B5" s="90">
        <v>4.0</v>
      </c>
      <c r="C5" s="90">
        <v>40223.0</v>
      </c>
      <c r="D5" s="102" t="s">
        <v>372</v>
      </c>
      <c r="E5" s="141">
        <v>350.0</v>
      </c>
      <c r="F5" s="90">
        <v>1375.0</v>
      </c>
      <c r="G5" s="142">
        <v>43500.0</v>
      </c>
      <c r="H5" s="142">
        <v>43547.0</v>
      </c>
      <c r="I5" s="90"/>
    </row>
    <row r="6" ht="15.75" customHeight="1">
      <c r="B6" s="90">
        <v>5.0</v>
      </c>
      <c r="C6" s="90">
        <v>40224.0</v>
      </c>
      <c r="D6" s="102" t="s">
        <v>373</v>
      </c>
      <c r="E6" s="141">
        <v>350.0</v>
      </c>
      <c r="F6" s="90">
        <v>4224.0</v>
      </c>
      <c r="G6" s="142">
        <v>43505.0</v>
      </c>
      <c r="H6" s="142">
        <v>43505.0</v>
      </c>
      <c r="I6" s="90" t="s">
        <v>371</v>
      </c>
    </row>
    <row r="7" ht="15.75" customHeight="1">
      <c r="B7" s="90">
        <v>6.0</v>
      </c>
      <c r="C7" s="90">
        <v>40225.0</v>
      </c>
      <c r="D7" s="102" t="s">
        <v>374</v>
      </c>
      <c r="E7" s="141">
        <v>350.0</v>
      </c>
      <c r="F7" s="90" t="s">
        <v>375</v>
      </c>
      <c r="G7" s="142">
        <v>43523.0</v>
      </c>
      <c r="H7" s="142">
        <v>43542.0</v>
      </c>
      <c r="I7" s="90" t="s">
        <v>371</v>
      </c>
    </row>
    <row r="8" ht="15.75" customHeight="1">
      <c r="B8" s="90">
        <v>7.0</v>
      </c>
      <c r="C8" s="90">
        <v>40226.0</v>
      </c>
      <c r="D8" s="102" t="s">
        <v>376</v>
      </c>
      <c r="E8" s="141">
        <v>350.0</v>
      </c>
      <c r="F8" s="90">
        <v>4053.0</v>
      </c>
      <c r="G8" s="142">
        <v>43559.0</v>
      </c>
      <c r="H8" s="142">
        <v>43561.0</v>
      </c>
      <c r="I8" s="90" t="s">
        <v>371</v>
      </c>
    </row>
    <row r="9" ht="15.75" customHeight="1">
      <c r="B9" s="90">
        <v>8.0</v>
      </c>
      <c r="C9" s="90">
        <v>40227.0</v>
      </c>
      <c r="D9" s="102" t="s">
        <v>377</v>
      </c>
      <c r="E9" s="141">
        <v>350.0</v>
      </c>
      <c r="F9" s="90">
        <v>2.19813263E8</v>
      </c>
      <c r="G9" s="142">
        <v>43525.0</v>
      </c>
      <c r="H9" s="142">
        <v>43542.0</v>
      </c>
      <c r="I9" s="90" t="s">
        <v>371</v>
      </c>
    </row>
    <row r="10" ht="15.75" customHeight="1">
      <c r="B10" s="90">
        <v>9.0</v>
      </c>
      <c r="C10" s="90">
        <v>40228.0</v>
      </c>
      <c r="D10" s="102" t="s">
        <v>378</v>
      </c>
      <c r="E10" s="141">
        <v>350.0</v>
      </c>
      <c r="F10" s="90">
        <v>1001.0</v>
      </c>
      <c r="G10" s="142">
        <v>43550.0</v>
      </c>
      <c r="H10" s="142">
        <v>43554.0</v>
      </c>
      <c r="I10" s="90"/>
    </row>
    <row r="11" ht="15.75" customHeight="1">
      <c r="B11" s="90" t="s">
        <v>379</v>
      </c>
      <c r="C11" s="90" t="s">
        <v>380</v>
      </c>
      <c r="D11" s="102" t="s">
        <v>381</v>
      </c>
      <c r="E11" s="141">
        <v>700.0</v>
      </c>
      <c r="F11" s="90">
        <v>8147.0</v>
      </c>
      <c r="G11" s="142">
        <v>43524.0</v>
      </c>
      <c r="H11" s="142">
        <v>43542.0</v>
      </c>
      <c r="I11" s="90" t="s">
        <v>371</v>
      </c>
    </row>
    <row r="12" ht="15.75" customHeight="1">
      <c r="B12" s="90">
        <v>11.0</v>
      </c>
      <c r="C12" s="90">
        <v>40230.0</v>
      </c>
      <c r="D12" s="102" t="s">
        <v>382</v>
      </c>
      <c r="E12" s="141">
        <v>350.0</v>
      </c>
      <c r="F12" s="90">
        <v>1009.0</v>
      </c>
      <c r="G12" s="142">
        <v>43539.0</v>
      </c>
      <c r="H12" s="142">
        <v>43547.0</v>
      </c>
      <c r="I12" s="90"/>
    </row>
    <row r="13" ht="15.75" customHeight="1">
      <c r="B13" s="90">
        <v>12.0</v>
      </c>
      <c r="C13" s="90">
        <v>40231.0</v>
      </c>
      <c r="D13" s="102" t="s">
        <v>383</v>
      </c>
      <c r="E13" s="141">
        <v>350.0</v>
      </c>
      <c r="F13" s="90"/>
      <c r="G13" s="90"/>
      <c r="H13" s="90"/>
      <c r="I13" s="90"/>
      <c r="J13" s="102" t="s">
        <v>384</v>
      </c>
    </row>
    <row r="14" ht="15.75" customHeight="1">
      <c r="B14" s="90">
        <v>13.0</v>
      </c>
      <c r="C14" s="90">
        <v>40232.0</v>
      </c>
      <c r="D14" s="102" t="s">
        <v>385</v>
      </c>
      <c r="E14" s="141">
        <v>350.0</v>
      </c>
      <c r="F14" s="90">
        <v>1680.0</v>
      </c>
      <c r="G14" s="142">
        <v>43477.0</v>
      </c>
      <c r="H14" s="142">
        <v>43484.0</v>
      </c>
      <c r="I14" s="90" t="s">
        <v>371</v>
      </c>
    </row>
    <row r="15" ht="15.75" customHeight="1">
      <c r="B15" s="90">
        <v>14.0</v>
      </c>
      <c r="C15" s="90">
        <v>40233.0</v>
      </c>
      <c r="D15" s="102" t="s">
        <v>386</v>
      </c>
      <c r="E15" s="141"/>
      <c r="F15" s="90"/>
      <c r="G15" s="90"/>
      <c r="H15" s="90"/>
      <c r="I15" s="90"/>
    </row>
    <row r="16" ht="15.75" customHeight="1">
      <c r="B16" s="90">
        <v>15.0</v>
      </c>
      <c r="C16" s="90">
        <v>40234.0</v>
      </c>
      <c r="D16" s="102" t="s">
        <v>387</v>
      </c>
      <c r="E16" s="141">
        <v>350.0</v>
      </c>
      <c r="F16" s="90">
        <v>3711.0</v>
      </c>
      <c r="G16" s="142">
        <v>43469.0</v>
      </c>
      <c r="H16" s="142">
        <v>43477.0</v>
      </c>
      <c r="I16" s="90" t="s">
        <v>371</v>
      </c>
    </row>
    <row r="17" ht="15.75" customHeight="1">
      <c r="B17" s="90">
        <v>16.0</v>
      </c>
      <c r="C17" s="90">
        <v>40235.0</v>
      </c>
      <c r="D17" s="102" t="s">
        <v>388</v>
      </c>
      <c r="E17" s="141">
        <v>350.0</v>
      </c>
      <c r="F17" s="90">
        <v>3882.0</v>
      </c>
      <c r="G17" s="142">
        <v>43548.0</v>
      </c>
      <c r="H17" s="142">
        <v>43554.0</v>
      </c>
      <c r="I17" s="90"/>
    </row>
    <row r="18" ht="15.75" customHeight="1">
      <c r="B18" s="90">
        <v>17.0</v>
      </c>
      <c r="C18" s="90">
        <v>40236.0</v>
      </c>
      <c r="D18" s="102" t="s">
        <v>389</v>
      </c>
      <c r="E18" s="141">
        <v>350.0</v>
      </c>
      <c r="F18" s="90">
        <v>1133.0</v>
      </c>
      <c r="G18" s="142">
        <v>43453.0</v>
      </c>
      <c r="H18" s="142">
        <v>43463.0</v>
      </c>
      <c r="I18" s="90" t="s">
        <v>371</v>
      </c>
    </row>
    <row r="19" ht="15.75" customHeight="1">
      <c r="B19" s="90">
        <v>18.0</v>
      </c>
      <c r="C19" s="90">
        <v>40237.0</v>
      </c>
      <c r="D19" s="102" t="s">
        <v>390</v>
      </c>
      <c r="E19" s="141">
        <v>350.0</v>
      </c>
      <c r="F19" s="90">
        <v>2828.0</v>
      </c>
      <c r="G19" s="142">
        <v>43468.0</v>
      </c>
      <c r="H19" s="142">
        <v>43470.0</v>
      </c>
      <c r="I19" s="90" t="s">
        <v>391</v>
      </c>
    </row>
    <row r="20" ht="15.75" customHeight="1">
      <c r="B20" s="90" t="s">
        <v>392</v>
      </c>
      <c r="C20" s="90" t="s">
        <v>393</v>
      </c>
      <c r="D20" s="102" t="s">
        <v>394</v>
      </c>
      <c r="E20" s="141">
        <v>1050.0</v>
      </c>
      <c r="F20" s="90">
        <v>4.81106358E8</v>
      </c>
      <c r="G20" s="142">
        <v>43522.0</v>
      </c>
      <c r="H20" s="142">
        <v>43542.0</v>
      </c>
      <c r="I20" s="90" t="s">
        <v>371</v>
      </c>
    </row>
    <row r="21" ht="15.75" customHeight="1">
      <c r="B21" s="90">
        <v>22.0</v>
      </c>
      <c r="C21" s="90">
        <v>40241.0</v>
      </c>
      <c r="D21" s="102" t="s">
        <v>395</v>
      </c>
      <c r="E21" s="141">
        <v>350.0</v>
      </c>
      <c r="F21" s="90">
        <v>3432.0</v>
      </c>
      <c r="G21" s="142">
        <v>43528.0</v>
      </c>
      <c r="H21" s="142">
        <v>43542.0</v>
      </c>
      <c r="I21" s="90" t="s">
        <v>371</v>
      </c>
    </row>
    <row r="22" ht="15.75" customHeight="1">
      <c r="B22" s="90">
        <v>23.0</v>
      </c>
      <c r="C22" s="90">
        <v>40242.0</v>
      </c>
      <c r="D22" s="102" t="s">
        <v>396</v>
      </c>
      <c r="E22" s="141"/>
      <c r="F22" s="90"/>
      <c r="G22" s="90"/>
      <c r="H22" s="90"/>
      <c r="I22" s="90"/>
    </row>
    <row r="23" ht="15.75" customHeight="1">
      <c r="B23" s="90">
        <v>24.0</v>
      </c>
      <c r="C23" s="90">
        <v>40243.0</v>
      </c>
      <c r="D23" s="102" t="s">
        <v>397</v>
      </c>
      <c r="E23" s="141">
        <v>350.0</v>
      </c>
      <c r="F23" s="90">
        <v>2327451.0</v>
      </c>
      <c r="G23" s="142">
        <v>43509.0</v>
      </c>
      <c r="H23" s="142">
        <v>43524.0</v>
      </c>
      <c r="I23" s="90" t="s">
        <v>371</v>
      </c>
    </row>
    <row r="24" ht="15.75" customHeight="1">
      <c r="B24" s="90" t="s">
        <v>398</v>
      </c>
      <c r="C24" s="90">
        <v>40244.0</v>
      </c>
      <c r="D24" s="102" t="s">
        <v>399</v>
      </c>
      <c r="E24" s="141"/>
      <c r="F24" s="90"/>
      <c r="G24" s="90"/>
      <c r="H24" s="90"/>
      <c r="I24" s="90"/>
    </row>
    <row r="25" ht="15.75" customHeight="1">
      <c r="B25" s="90">
        <v>26.0</v>
      </c>
      <c r="C25" s="90">
        <v>40245.0</v>
      </c>
      <c r="D25" s="102" t="s">
        <v>400</v>
      </c>
      <c r="E25" s="141">
        <v>350.0</v>
      </c>
      <c r="F25" s="90">
        <v>2546.0</v>
      </c>
      <c r="G25" s="142">
        <v>43530.0</v>
      </c>
      <c r="H25" s="142">
        <v>43542.0</v>
      </c>
      <c r="I25" s="90" t="s">
        <v>371</v>
      </c>
    </row>
    <row r="26" ht="15.75" customHeight="1">
      <c r="B26" s="90">
        <v>27.0</v>
      </c>
      <c r="C26" s="90">
        <v>40246.0</v>
      </c>
      <c r="D26" s="102" t="s">
        <v>401</v>
      </c>
      <c r="E26" s="141">
        <v>350.0</v>
      </c>
      <c r="F26" s="90">
        <v>268.0</v>
      </c>
      <c r="G26" s="95">
        <v>43446.0</v>
      </c>
      <c r="H26" s="95">
        <v>43449.0</v>
      </c>
      <c r="I26" s="90" t="s">
        <v>371</v>
      </c>
    </row>
    <row r="27" ht="15.75" customHeight="1">
      <c r="B27" s="90">
        <v>28.0</v>
      </c>
      <c r="C27" s="90">
        <v>40247.0</v>
      </c>
      <c r="D27" s="102" t="s">
        <v>402</v>
      </c>
      <c r="E27" s="141">
        <v>350.0</v>
      </c>
      <c r="F27" s="90">
        <v>28092.0</v>
      </c>
      <c r="G27" s="142">
        <v>43550.0</v>
      </c>
      <c r="H27" s="142">
        <v>43554.0</v>
      </c>
      <c r="I27" s="90" t="s">
        <v>371</v>
      </c>
    </row>
    <row r="28" ht="15.75" customHeight="1">
      <c r="B28" s="90">
        <v>29.0</v>
      </c>
      <c r="C28" s="90">
        <v>40249.0</v>
      </c>
      <c r="D28" s="102" t="s">
        <v>403</v>
      </c>
      <c r="E28" s="141">
        <v>350.0</v>
      </c>
      <c r="F28" s="90">
        <v>120.0</v>
      </c>
      <c r="G28" s="142">
        <v>43534.0</v>
      </c>
      <c r="H28" s="142">
        <v>43547.0</v>
      </c>
      <c r="I28" s="90" t="s">
        <v>371</v>
      </c>
    </row>
    <row r="29" ht="15.75" customHeight="1">
      <c r="B29" s="90">
        <v>30.0</v>
      </c>
      <c r="C29" s="90">
        <v>40250.0</v>
      </c>
      <c r="D29" s="102" t="s">
        <v>404</v>
      </c>
      <c r="E29" s="141">
        <v>350.0</v>
      </c>
      <c r="F29" s="90">
        <v>2.0474717E7</v>
      </c>
      <c r="G29" s="142">
        <v>43535.0</v>
      </c>
      <c r="H29" s="142">
        <v>43542.0</v>
      </c>
      <c r="I29" s="90"/>
    </row>
    <row r="30" ht="15.75" customHeight="1">
      <c r="B30" s="90">
        <v>31.0</v>
      </c>
      <c r="C30" s="90">
        <v>40251.0</v>
      </c>
      <c r="D30" s="102" t="s">
        <v>405</v>
      </c>
      <c r="E30" s="141">
        <v>350.0</v>
      </c>
      <c r="F30" s="90">
        <v>2202.0</v>
      </c>
      <c r="G30" s="142">
        <v>43530.0</v>
      </c>
      <c r="H30" s="142">
        <v>43542.0</v>
      </c>
      <c r="I30" s="90" t="s">
        <v>371</v>
      </c>
    </row>
    <row r="31" ht="15.75" customHeight="1">
      <c r="B31" s="90">
        <v>32.0</v>
      </c>
      <c r="C31" s="90">
        <v>40252.0</v>
      </c>
      <c r="D31" s="102" t="s">
        <v>406</v>
      </c>
      <c r="E31" s="143" t="s">
        <v>407</v>
      </c>
      <c r="F31" s="90"/>
      <c r="G31" s="90"/>
      <c r="H31" s="90"/>
      <c r="I31" s="90" t="s">
        <v>371</v>
      </c>
    </row>
    <row r="32" ht="15.75" customHeight="1">
      <c r="B32" s="90">
        <v>33.0</v>
      </c>
      <c r="C32" s="90">
        <v>40253.0</v>
      </c>
      <c r="D32" s="102" t="s">
        <v>408</v>
      </c>
      <c r="E32" s="141">
        <v>350.0</v>
      </c>
      <c r="F32" s="90">
        <v>1116.0</v>
      </c>
      <c r="G32" s="142">
        <v>43525.0</v>
      </c>
      <c r="H32" s="142">
        <v>43542.0</v>
      </c>
      <c r="I32" s="90"/>
    </row>
    <row r="33" ht="15.75" customHeight="1">
      <c r="B33" s="90">
        <v>34.0</v>
      </c>
      <c r="C33" s="90">
        <v>40254.0</v>
      </c>
      <c r="D33" s="102" t="s">
        <v>409</v>
      </c>
      <c r="E33" s="141">
        <v>350.0</v>
      </c>
      <c r="F33" s="90">
        <v>3237.0</v>
      </c>
      <c r="G33" s="142">
        <v>43525.0</v>
      </c>
      <c r="H33" s="142">
        <v>43542.0</v>
      </c>
      <c r="I33" s="90" t="s">
        <v>371</v>
      </c>
    </row>
    <row r="34" ht="15.75" customHeight="1">
      <c r="B34" s="90">
        <v>35.0</v>
      </c>
      <c r="C34" s="90">
        <v>40255.0</v>
      </c>
      <c r="D34" s="102" t="s">
        <v>410</v>
      </c>
      <c r="E34" s="141">
        <v>350.0</v>
      </c>
      <c r="F34" s="90">
        <v>3734.0</v>
      </c>
      <c r="G34" s="142">
        <v>43518.0</v>
      </c>
      <c r="H34" s="142">
        <v>43542.0</v>
      </c>
      <c r="I34" s="90" t="s">
        <v>371</v>
      </c>
    </row>
    <row r="35" ht="15.75" customHeight="1">
      <c r="B35" s="90">
        <v>36.0</v>
      </c>
      <c r="C35" s="90">
        <v>40256.0</v>
      </c>
      <c r="D35" s="102" t="s">
        <v>411</v>
      </c>
      <c r="E35" s="143" t="s">
        <v>407</v>
      </c>
      <c r="F35" s="90"/>
      <c r="G35" s="90"/>
      <c r="H35" s="90"/>
      <c r="I35" s="90"/>
    </row>
    <row r="36" ht="15.75" customHeight="1">
      <c r="B36" s="90">
        <v>37.0</v>
      </c>
      <c r="C36" s="90">
        <v>40257.0</v>
      </c>
      <c r="D36" s="102" t="s">
        <v>412</v>
      </c>
      <c r="E36" s="141">
        <v>350.0</v>
      </c>
      <c r="F36" s="90">
        <v>7238.0</v>
      </c>
      <c r="G36" s="142">
        <v>43517.0</v>
      </c>
      <c r="H36" s="142">
        <v>43524.0</v>
      </c>
      <c r="I36" s="90" t="s">
        <v>371</v>
      </c>
    </row>
    <row r="37" ht="15.75" customHeight="1">
      <c r="B37" s="90">
        <v>38.0</v>
      </c>
      <c r="C37" s="90">
        <v>40258.0</v>
      </c>
      <c r="D37" s="102" t="s">
        <v>413</v>
      </c>
      <c r="E37" s="141">
        <v>350.0</v>
      </c>
      <c r="F37" s="90">
        <v>215.0</v>
      </c>
      <c r="G37" s="142">
        <v>43454.0</v>
      </c>
      <c r="H37" s="142">
        <v>43463.0</v>
      </c>
      <c r="I37" s="90" t="s">
        <v>371</v>
      </c>
    </row>
    <row r="38" ht="15.75" customHeight="1">
      <c r="B38" s="90">
        <v>39.0</v>
      </c>
      <c r="C38" s="90">
        <v>40259.0</v>
      </c>
      <c r="D38" s="102" t="s">
        <v>414</v>
      </c>
      <c r="E38" s="141">
        <v>250.0</v>
      </c>
      <c r="F38" s="90">
        <v>3332.0</v>
      </c>
      <c r="G38" s="142">
        <v>43556.0</v>
      </c>
      <c r="H38" s="142">
        <v>43568.0</v>
      </c>
      <c r="I38" s="90"/>
    </row>
    <row r="39" ht="15.75" customHeight="1">
      <c r="B39" s="90">
        <v>40.0</v>
      </c>
      <c r="C39" s="90">
        <v>40260.0</v>
      </c>
      <c r="D39" s="102" t="s">
        <v>415</v>
      </c>
      <c r="E39" s="141">
        <v>350.0</v>
      </c>
      <c r="F39" s="90">
        <v>3.00019686E8</v>
      </c>
      <c r="G39" s="142">
        <v>43525.0</v>
      </c>
      <c r="H39" s="142">
        <v>43542.0</v>
      </c>
      <c r="I39" s="90" t="s">
        <v>371</v>
      </c>
    </row>
    <row r="40" ht="15.75" customHeight="1">
      <c r="B40" s="90">
        <v>41.0</v>
      </c>
      <c r="C40" s="90">
        <v>40261.0</v>
      </c>
      <c r="D40" s="102" t="s">
        <v>416</v>
      </c>
      <c r="E40" s="141">
        <v>350.0</v>
      </c>
      <c r="F40" s="90">
        <v>1849.0</v>
      </c>
      <c r="G40" s="142">
        <v>43544.0</v>
      </c>
      <c r="H40" s="142">
        <v>43544.0</v>
      </c>
      <c r="I40" s="90"/>
    </row>
    <row r="41" ht="15.75" customHeight="1">
      <c r="B41" s="90">
        <v>42.0</v>
      </c>
      <c r="C41" s="90">
        <v>40262.0</v>
      </c>
      <c r="D41" s="102" t="s">
        <v>417</v>
      </c>
      <c r="E41" s="141">
        <v>350.0</v>
      </c>
      <c r="F41" s="90">
        <v>5549.0</v>
      </c>
      <c r="G41" s="142">
        <v>43520.0</v>
      </c>
      <c r="H41" s="142">
        <v>43524.0</v>
      </c>
      <c r="I41" s="90" t="s">
        <v>371</v>
      </c>
    </row>
    <row r="42" ht="15.75" customHeight="1">
      <c r="B42" s="90">
        <v>43.0</v>
      </c>
      <c r="C42" s="90">
        <v>40262.0</v>
      </c>
      <c r="D42" s="102" t="s">
        <v>418</v>
      </c>
      <c r="E42" s="141">
        <v>350.0</v>
      </c>
      <c r="F42" s="90">
        <v>13591.0</v>
      </c>
      <c r="G42" s="142">
        <v>43520.0</v>
      </c>
      <c r="H42" s="142">
        <v>43524.0</v>
      </c>
      <c r="I42" s="90" t="s">
        <v>371</v>
      </c>
    </row>
    <row r="43" ht="15.75" customHeight="1">
      <c r="B43" s="90">
        <v>44.0</v>
      </c>
      <c r="C43" s="90">
        <v>40264.0</v>
      </c>
      <c r="D43" s="102" t="s">
        <v>419</v>
      </c>
      <c r="E43" s="141">
        <v>350.0</v>
      </c>
      <c r="F43" s="90">
        <v>3978.0</v>
      </c>
      <c r="G43" s="142">
        <v>43504.0</v>
      </c>
      <c r="H43" s="142">
        <v>43542.0</v>
      </c>
      <c r="I43" s="90" t="s">
        <v>371</v>
      </c>
    </row>
    <row r="44" ht="15.75" customHeight="1">
      <c r="B44" s="90">
        <v>45.0</v>
      </c>
      <c r="C44" s="90">
        <v>40265.0</v>
      </c>
      <c r="D44" s="102" t="s">
        <v>420</v>
      </c>
      <c r="E44" s="141">
        <v>350.0</v>
      </c>
      <c r="F44" s="90">
        <v>9251.0</v>
      </c>
      <c r="G44" s="142">
        <v>43488.0</v>
      </c>
      <c r="H44" s="142">
        <v>43505.0</v>
      </c>
      <c r="I44" s="90" t="s">
        <v>371</v>
      </c>
    </row>
    <row r="45" ht="15.75" customHeight="1">
      <c r="B45" s="90" t="s">
        <v>421</v>
      </c>
      <c r="C45" s="90">
        <v>40266.0</v>
      </c>
      <c r="D45" s="102" t="s">
        <v>422</v>
      </c>
      <c r="E45" s="141">
        <v>700.0</v>
      </c>
      <c r="F45" s="90">
        <v>2873.0</v>
      </c>
      <c r="G45" s="142">
        <v>43466.0</v>
      </c>
      <c r="H45" s="142">
        <v>43470.0</v>
      </c>
      <c r="I45" s="90" t="s">
        <v>371</v>
      </c>
    </row>
    <row r="46" ht="15.75" customHeight="1">
      <c r="B46" s="90">
        <v>47.0</v>
      </c>
      <c r="C46" s="90">
        <v>39965.0</v>
      </c>
      <c r="D46" s="102" t="s">
        <v>423</v>
      </c>
      <c r="E46" s="141">
        <v>350.0</v>
      </c>
      <c r="F46" s="90">
        <v>5369.0</v>
      </c>
      <c r="G46" s="95">
        <v>43435.0</v>
      </c>
      <c r="H46" s="95">
        <v>43442.0</v>
      </c>
      <c r="I46" s="90" t="s">
        <v>371</v>
      </c>
    </row>
    <row r="47" ht="15.75" customHeight="1">
      <c r="B47" s="90">
        <v>48.0</v>
      </c>
      <c r="C47" s="90">
        <v>39966.0</v>
      </c>
      <c r="D47" s="102" t="s">
        <v>424</v>
      </c>
      <c r="E47" s="141">
        <v>350.0</v>
      </c>
      <c r="F47" s="90">
        <v>4287.0</v>
      </c>
      <c r="G47" s="142">
        <v>43467.0</v>
      </c>
      <c r="H47" s="142">
        <v>43470.0</v>
      </c>
      <c r="I47" s="90" t="s">
        <v>371</v>
      </c>
    </row>
    <row r="48" ht="15.75" customHeight="1">
      <c r="B48" s="90" t="s">
        <v>425</v>
      </c>
      <c r="C48" s="90">
        <v>39967.0</v>
      </c>
      <c r="D48" s="102" t="s">
        <v>422</v>
      </c>
      <c r="E48" s="141" t="s">
        <v>426</v>
      </c>
      <c r="F48" s="90"/>
      <c r="G48" s="90"/>
      <c r="H48" s="90"/>
      <c r="I48" s="90"/>
    </row>
    <row r="49" ht="15.75" customHeight="1">
      <c r="B49" s="90">
        <v>50.0</v>
      </c>
      <c r="C49" s="90">
        <v>39968.0</v>
      </c>
      <c r="D49" s="102" t="s">
        <v>427</v>
      </c>
      <c r="E49" s="141">
        <v>350.0</v>
      </c>
      <c r="F49" s="90">
        <v>3699.0</v>
      </c>
      <c r="G49" s="142">
        <v>43530.0</v>
      </c>
      <c r="H49" s="142">
        <v>43542.0</v>
      </c>
      <c r="I49" s="90" t="s">
        <v>371</v>
      </c>
    </row>
    <row r="50" ht="15.75" customHeight="1">
      <c r="B50" s="90">
        <v>51.0</v>
      </c>
      <c r="C50" s="90">
        <v>39969.0</v>
      </c>
      <c r="D50" s="102" t="s">
        <v>428</v>
      </c>
      <c r="E50" s="141">
        <v>350.0</v>
      </c>
      <c r="F50" s="90">
        <v>3850.0</v>
      </c>
      <c r="G50" s="142">
        <v>43526.0</v>
      </c>
      <c r="H50" s="142">
        <v>43542.0</v>
      </c>
      <c r="I50" s="90" t="s">
        <v>371</v>
      </c>
    </row>
    <row r="51" ht="15.75" customHeight="1">
      <c r="B51" s="90" t="s">
        <v>429</v>
      </c>
      <c r="C51" s="90" t="s">
        <v>430</v>
      </c>
      <c r="D51" s="102" t="s">
        <v>381</v>
      </c>
      <c r="E51" s="141" t="s">
        <v>426</v>
      </c>
      <c r="F51" s="90"/>
      <c r="G51" s="90"/>
      <c r="H51" s="90"/>
      <c r="I51" s="90" t="s">
        <v>371</v>
      </c>
    </row>
    <row r="52" ht="15.75" customHeight="1">
      <c r="B52" s="90">
        <v>53.0</v>
      </c>
      <c r="C52" s="90">
        <v>39971.0</v>
      </c>
      <c r="D52" s="102" t="s">
        <v>431</v>
      </c>
      <c r="E52" s="141">
        <v>350.0</v>
      </c>
      <c r="F52" s="90">
        <v>348.0</v>
      </c>
      <c r="G52" s="142">
        <v>43511.0</v>
      </c>
      <c r="H52" s="142">
        <v>43524.0</v>
      </c>
      <c r="I52" s="90" t="s">
        <v>371</v>
      </c>
    </row>
    <row r="53" ht="15.75" customHeight="1">
      <c r="B53" s="90">
        <v>54.0</v>
      </c>
      <c r="C53" s="90">
        <v>39972.0</v>
      </c>
      <c r="D53" s="102" t="s">
        <v>432</v>
      </c>
      <c r="E53" s="141">
        <v>350.0</v>
      </c>
      <c r="F53" s="90">
        <v>1145.0</v>
      </c>
      <c r="G53" s="142">
        <v>43535.0</v>
      </c>
      <c r="H53" s="142">
        <v>43542.0</v>
      </c>
      <c r="I53" s="90" t="s">
        <v>371</v>
      </c>
    </row>
    <row r="54" ht="15.75" customHeight="1">
      <c r="B54" s="90">
        <v>55.0</v>
      </c>
      <c r="C54" s="90">
        <v>39973.0</v>
      </c>
      <c r="D54" s="102" t="s">
        <v>433</v>
      </c>
      <c r="E54" s="141">
        <v>350.0</v>
      </c>
      <c r="F54" s="90">
        <v>6032.0</v>
      </c>
      <c r="G54" s="142">
        <v>43538.0</v>
      </c>
      <c r="H54" s="142">
        <v>43542.0</v>
      </c>
      <c r="I54" s="90" t="s">
        <v>371</v>
      </c>
    </row>
    <row r="55" ht="15.75" customHeight="1">
      <c r="B55" s="90">
        <v>56.0</v>
      </c>
      <c r="C55" s="90">
        <v>39974.0</v>
      </c>
      <c r="D55" s="102" t="s">
        <v>434</v>
      </c>
      <c r="E55" s="141">
        <v>350.0</v>
      </c>
      <c r="F55" s="90">
        <v>6544.0</v>
      </c>
      <c r="G55" s="142">
        <v>43827.0</v>
      </c>
      <c r="H55" s="142">
        <v>43470.0</v>
      </c>
      <c r="I55" s="90" t="s">
        <v>371</v>
      </c>
    </row>
    <row r="56" ht="15.75" customHeight="1">
      <c r="B56" s="90">
        <v>57.0</v>
      </c>
      <c r="C56" s="90">
        <v>39975.0</v>
      </c>
      <c r="D56" s="102" t="s">
        <v>435</v>
      </c>
      <c r="E56" s="141">
        <v>350.0</v>
      </c>
      <c r="F56" s="90">
        <v>8487.0</v>
      </c>
      <c r="G56" s="142">
        <v>43462.0</v>
      </c>
      <c r="H56" s="142">
        <v>43465.0</v>
      </c>
      <c r="I56" s="90" t="s">
        <v>371</v>
      </c>
    </row>
    <row r="57" ht="15.75" customHeight="1">
      <c r="B57" s="90">
        <v>58.0</v>
      </c>
      <c r="C57" s="90">
        <v>39976.0</v>
      </c>
      <c r="D57" s="102" t="s">
        <v>436</v>
      </c>
      <c r="E57" s="141">
        <v>350.0</v>
      </c>
      <c r="F57" s="90">
        <v>4627.0</v>
      </c>
      <c r="G57" s="142">
        <v>43539.0</v>
      </c>
      <c r="H57" s="142">
        <v>43554.0</v>
      </c>
      <c r="I57" s="90" t="s">
        <v>371</v>
      </c>
    </row>
    <row r="58" ht="15.75" customHeight="1">
      <c r="B58" s="90">
        <v>59.0</v>
      </c>
      <c r="C58" s="90">
        <v>39977.0</v>
      </c>
      <c r="D58" s="102" t="s">
        <v>437</v>
      </c>
      <c r="E58" s="141">
        <v>350.0</v>
      </c>
      <c r="F58" s="90"/>
      <c r="G58" s="142">
        <v>43496.0</v>
      </c>
      <c r="H58" s="142">
        <v>43511.0</v>
      </c>
      <c r="I58" s="90"/>
    </row>
    <row r="59" ht="15.75" customHeight="1">
      <c r="B59" s="90">
        <v>60.0</v>
      </c>
      <c r="C59" s="90">
        <v>39978.0</v>
      </c>
      <c r="D59" s="102" t="s">
        <v>438</v>
      </c>
      <c r="E59" s="141">
        <v>350.0</v>
      </c>
      <c r="F59" s="90">
        <v>5768.0</v>
      </c>
      <c r="G59" s="142">
        <v>43523.0</v>
      </c>
      <c r="H59" s="142">
        <v>43542.0</v>
      </c>
      <c r="I59" s="90" t="s">
        <v>371</v>
      </c>
    </row>
    <row r="60" ht="15.75" customHeight="1">
      <c r="B60" s="90">
        <v>61.0</v>
      </c>
      <c r="C60" s="90">
        <v>39979.0</v>
      </c>
      <c r="D60" s="102" t="s">
        <v>439</v>
      </c>
      <c r="E60" s="141">
        <v>350.0</v>
      </c>
      <c r="F60" s="90">
        <v>1461.0</v>
      </c>
      <c r="G60" s="142">
        <v>43536.0</v>
      </c>
      <c r="H60" s="142">
        <v>43542.0</v>
      </c>
      <c r="I60" s="90" t="s">
        <v>371</v>
      </c>
    </row>
    <row r="61" ht="15.75" customHeight="1">
      <c r="B61" s="90">
        <v>62.0</v>
      </c>
      <c r="C61" s="90">
        <v>39980.0</v>
      </c>
      <c r="D61" s="102" t="s">
        <v>440</v>
      </c>
      <c r="E61" s="141">
        <v>350.0</v>
      </c>
      <c r="F61" s="90">
        <v>1536.0</v>
      </c>
      <c r="G61" s="142">
        <v>43510.0</v>
      </c>
      <c r="H61" s="142">
        <v>43524.0</v>
      </c>
      <c r="I61" s="90" t="s">
        <v>371</v>
      </c>
    </row>
    <row r="62" ht="15.75" customHeight="1">
      <c r="B62" s="90">
        <v>63.0</v>
      </c>
      <c r="C62" s="90">
        <v>39981.0</v>
      </c>
      <c r="D62" s="102" t="s">
        <v>441</v>
      </c>
      <c r="E62" s="141" t="s">
        <v>442</v>
      </c>
      <c r="F62" s="90"/>
      <c r="G62" s="90"/>
      <c r="H62" s="90"/>
      <c r="I62" s="90"/>
    </row>
    <row r="63" ht="15.75" customHeight="1">
      <c r="B63" s="90">
        <v>64.0</v>
      </c>
      <c r="C63" s="90">
        <v>39982.0</v>
      </c>
      <c r="D63" s="102" t="s">
        <v>443</v>
      </c>
      <c r="E63" s="141">
        <v>350.0</v>
      </c>
      <c r="F63" s="90">
        <v>5145.0</v>
      </c>
      <c r="G63" s="95">
        <v>43437.0</v>
      </c>
      <c r="H63" s="95">
        <v>43442.0</v>
      </c>
      <c r="I63" s="90" t="s">
        <v>371</v>
      </c>
    </row>
    <row r="64" ht="15.75" customHeight="1">
      <c r="B64" s="90">
        <v>65.0</v>
      </c>
      <c r="C64" s="90">
        <v>39983.0</v>
      </c>
      <c r="D64" s="102" t="s">
        <v>444</v>
      </c>
      <c r="E64" s="141">
        <v>350.0</v>
      </c>
      <c r="F64" s="90">
        <v>3077.0</v>
      </c>
      <c r="G64" s="142">
        <v>43487.0</v>
      </c>
      <c r="H64" s="142">
        <v>43505.0</v>
      </c>
      <c r="I64" s="90" t="s">
        <v>371</v>
      </c>
    </row>
    <row r="65" ht="15.75" customHeight="1">
      <c r="B65" s="90">
        <v>66.0</v>
      </c>
      <c r="C65" s="90">
        <v>39984.0</v>
      </c>
      <c r="D65" s="102" t="s">
        <v>445</v>
      </c>
      <c r="E65" s="141">
        <v>350.0</v>
      </c>
      <c r="F65" s="90">
        <v>1048.0</v>
      </c>
      <c r="G65" s="95">
        <v>43508.0</v>
      </c>
      <c r="H65" s="142">
        <v>43542.0</v>
      </c>
      <c r="I65" s="90"/>
    </row>
    <row r="66" ht="15.75" customHeight="1">
      <c r="B66" s="90">
        <v>67.0</v>
      </c>
      <c r="C66" s="90">
        <v>39985.0</v>
      </c>
      <c r="D66" s="102" t="s">
        <v>446</v>
      </c>
      <c r="E66" s="141">
        <v>350.0</v>
      </c>
      <c r="F66" s="90">
        <v>1957.0</v>
      </c>
      <c r="G66" s="95">
        <v>43435.0</v>
      </c>
      <c r="H66" s="95">
        <v>43442.0</v>
      </c>
      <c r="I66" s="90" t="s">
        <v>371</v>
      </c>
    </row>
    <row r="67" ht="15.75" customHeight="1">
      <c r="B67" s="90">
        <v>68.0</v>
      </c>
      <c r="C67" s="90">
        <v>39986.0</v>
      </c>
      <c r="D67" s="102" t="s">
        <v>447</v>
      </c>
      <c r="E67" s="141">
        <v>350.0</v>
      </c>
      <c r="F67" s="90">
        <v>1093.0</v>
      </c>
      <c r="G67" s="142">
        <v>43477.0</v>
      </c>
      <c r="H67" s="142">
        <v>43491.0</v>
      </c>
      <c r="I67" s="90" t="s">
        <v>371</v>
      </c>
    </row>
    <row r="68" ht="15.75" customHeight="1">
      <c r="B68" s="90">
        <v>69.0</v>
      </c>
      <c r="C68" s="90">
        <v>39987.0</v>
      </c>
      <c r="D68" s="102" t="s">
        <v>448</v>
      </c>
      <c r="E68" s="141"/>
      <c r="F68" s="90"/>
      <c r="G68" s="90"/>
      <c r="H68" s="90"/>
      <c r="I68" s="90"/>
    </row>
    <row r="69" ht="15.75" customHeight="1">
      <c r="B69" s="90">
        <v>70.0</v>
      </c>
      <c r="C69" s="90">
        <v>39988.0</v>
      </c>
      <c r="D69" s="102" t="s">
        <v>449</v>
      </c>
      <c r="E69" s="141">
        <v>350.0</v>
      </c>
      <c r="F69" s="90">
        <v>12895.0</v>
      </c>
      <c r="G69" s="142">
        <v>43484.0</v>
      </c>
      <c r="H69" s="142">
        <v>43491.0</v>
      </c>
      <c r="I69" s="90" t="s">
        <v>371</v>
      </c>
    </row>
    <row r="70" ht="15.75" customHeight="1">
      <c r="B70" s="90">
        <v>71.0</v>
      </c>
      <c r="C70" s="90">
        <v>39989.0</v>
      </c>
      <c r="D70" s="102" t="s">
        <v>450</v>
      </c>
      <c r="E70" s="141">
        <v>350.0</v>
      </c>
      <c r="F70" s="90">
        <v>1542.0</v>
      </c>
      <c r="G70" s="142">
        <v>43452.0</v>
      </c>
      <c r="H70" s="142">
        <v>43465.0</v>
      </c>
      <c r="I70" s="90" t="s">
        <v>371</v>
      </c>
    </row>
    <row r="71" ht="15.75" customHeight="1">
      <c r="B71" s="90">
        <v>72.0</v>
      </c>
      <c r="C71" s="90">
        <v>39990.0</v>
      </c>
      <c r="D71" s="102" t="s">
        <v>451</v>
      </c>
      <c r="E71" s="143" t="s">
        <v>407</v>
      </c>
      <c r="F71" s="90"/>
      <c r="G71" s="90"/>
      <c r="H71" s="90"/>
      <c r="I71" s="90" t="s">
        <v>371</v>
      </c>
    </row>
    <row r="72" ht="15.75" customHeight="1">
      <c r="B72" s="90">
        <v>73.0</v>
      </c>
      <c r="C72" s="90">
        <v>39991.0</v>
      </c>
      <c r="D72" s="102" t="s">
        <v>452</v>
      </c>
      <c r="E72" s="141">
        <v>350.0</v>
      </c>
      <c r="F72" s="90">
        <v>8745.0</v>
      </c>
      <c r="G72" s="142">
        <v>43516.0</v>
      </c>
      <c r="H72" s="142">
        <v>43524.0</v>
      </c>
      <c r="I72" s="90" t="s">
        <v>371</v>
      </c>
    </row>
    <row r="73" ht="15.75" customHeight="1">
      <c r="B73" s="90">
        <v>74.0</v>
      </c>
      <c r="C73" s="90">
        <v>39992.0</v>
      </c>
      <c r="D73" s="102" t="s">
        <v>453</v>
      </c>
      <c r="E73" s="141">
        <v>350.0</v>
      </c>
      <c r="F73" s="90">
        <v>1101.0</v>
      </c>
      <c r="G73" s="142">
        <v>43521.0</v>
      </c>
      <c r="H73" s="142">
        <v>43542.0</v>
      </c>
      <c r="I73" s="90" t="s">
        <v>371</v>
      </c>
    </row>
    <row r="74" ht="15.75" customHeight="1">
      <c r="B74" s="90">
        <v>75.0</v>
      </c>
      <c r="C74" s="90">
        <v>39993.0</v>
      </c>
      <c r="D74" s="102" t="s">
        <v>454</v>
      </c>
      <c r="E74" s="141">
        <v>350.0</v>
      </c>
      <c r="F74" s="90">
        <v>782.0</v>
      </c>
      <c r="G74" s="142">
        <v>43477.0</v>
      </c>
      <c r="H74" s="142">
        <v>43484.0</v>
      </c>
      <c r="I74" s="90" t="s">
        <v>371</v>
      </c>
    </row>
    <row r="75" ht="15.75" customHeight="1">
      <c r="B75" s="90">
        <v>76.0</v>
      </c>
      <c r="C75" s="90">
        <v>39994.0</v>
      </c>
      <c r="D75" s="102" t="s">
        <v>455</v>
      </c>
      <c r="E75" s="141">
        <v>350.0</v>
      </c>
      <c r="F75" s="90">
        <v>1485.0</v>
      </c>
      <c r="G75" s="95">
        <v>43427.0</v>
      </c>
      <c r="H75" s="95">
        <v>43442.0</v>
      </c>
      <c r="I75" s="90"/>
    </row>
    <row r="76" ht="15.75" customHeight="1">
      <c r="B76" s="90">
        <v>77.0</v>
      </c>
      <c r="C76" s="90">
        <v>39995.0</v>
      </c>
      <c r="D76" s="102" t="s">
        <v>456</v>
      </c>
      <c r="E76" s="141">
        <v>350.0</v>
      </c>
      <c r="F76" s="90">
        <v>2853.0</v>
      </c>
      <c r="G76" s="142">
        <v>43472.0</v>
      </c>
      <c r="H76" s="142">
        <v>43477.0</v>
      </c>
      <c r="I76" s="90" t="s">
        <v>371</v>
      </c>
    </row>
    <row r="77" ht="15.75" customHeight="1">
      <c r="B77" s="90">
        <v>78.0</v>
      </c>
      <c r="C77" s="90">
        <v>39996.0</v>
      </c>
      <c r="D77" s="102" t="s">
        <v>457</v>
      </c>
      <c r="E77" s="141">
        <v>350.0</v>
      </c>
      <c r="F77" s="90">
        <v>562.0</v>
      </c>
      <c r="G77" s="142">
        <v>43540.0</v>
      </c>
      <c r="H77" s="142">
        <v>43542.0</v>
      </c>
      <c r="I77" s="90" t="s">
        <v>371</v>
      </c>
    </row>
    <row r="78" ht="15.75" customHeight="1">
      <c r="B78" s="90">
        <v>79.0</v>
      </c>
      <c r="C78" s="90">
        <v>39997.0</v>
      </c>
      <c r="D78" s="102" t="s">
        <v>458</v>
      </c>
      <c r="E78" s="141">
        <v>350.0</v>
      </c>
      <c r="F78" s="90">
        <v>2034.0</v>
      </c>
      <c r="G78" s="142">
        <v>43516.0</v>
      </c>
      <c r="H78" s="142">
        <v>43524.0</v>
      </c>
      <c r="I78" s="90" t="s">
        <v>371</v>
      </c>
    </row>
    <row r="79" ht="15.75" customHeight="1">
      <c r="B79" s="90">
        <v>80.0</v>
      </c>
      <c r="C79" s="90">
        <v>39998.0</v>
      </c>
      <c r="D79" s="102" t="s">
        <v>459</v>
      </c>
      <c r="E79" s="141">
        <v>350.0</v>
      </c>
      <c r="F79" s="90">
        <v>1702.0</v>
      </c>
      <c r="G79" s="142">
        <v>43452.0</v>
      </c>
      <c r="H79" s="142">
        <v>43463.0</v>
      </c>
      <c r="I79" s="90" t="s">
        <v>371</v>
      </c>
    </row>
    <row r="80" ht="15.75" customHeight="1">
      <c r="B80" s="90">
        <v>81.0</v>
      </c>
      <c r="C80" s="90">
        <v>39999.0</v>
      </c>
      <c r="D80" s="102" t="s">
        <v>460</v>
      </c>
      <c r="E80" s="141">
        <v>350.0</v>
      </c>
      <c r="F80" s="90">
        <v>130.0</v>
      </c>
      <c r="G80" s="142">
        <v>43523.0</v>
      </c>
      <c r="H80" s="142">
        <v>43542.0</v>
      </c>
      <c r="I80" s="90" t="s">
        <v>371</v>
      </c>
    </row>
    <row r="81" ht="15.75" customHeight="1">
      <c r="B81" s="90">
        <v>82.0</v>
      </c>
      <c r="C81" s="90">
        <v>40000.0</v>
      </c>
      <c r="D81" s="102" t="s">
        <v>461</v>
      </c>
      <c r="E81" s="141">
        <v>350.0</v>
      </c>
      <c r="F81" s="90">
        <v>1757.0</v>
      </c>
      <c r="G81" s="142">
        <v>43515.0</v>
      </c>
      <c r="H81" s="142">
        <v>43524.0</v>
      </c>
      <c r="I81" s="90" t="s">
        <v>371</v>
      </c>
    </row>
    <row r="82" ht="15.75" customHeight="1">
      <c r="B82" s="90">
        <v>83.0</v>
      </c>
      <c r="C82" s="90">
        <v>40001.0</v>
      </c>
      <c r="D82" s="102" t="s">
        <v>462</v>
      </c>
      <c r="E82" s="141">
        <v>350.0</v>
      </c>
      <c r="F82" s="90">
        <v>4783.0</v>
      </c>
      <c r="G82" s="142">
        <v>43495.0</v>
      </c>
      <c r="H82" s="142">
        <v>43505.0</v>
      </c>
      <c r="I82" s="90" t="s">
        <v>371</v>
      </c>
    </row>
    <row r="83" ht="15.75" customHeight="1">
      <c r="B83" s="90">
        <v>84.0</v>
      </c>
      <c r="C83" s="90">
        <v>40002.0</v>
      </c>
      <c r="D83" s="102" t="s">
        <v>463</v>
      </c>
      <c r="E83" s="141">
        <v>350.0</v>
      </c>
      <c r="F83" s="90">
        <v>3059.0</v>
      </c>
      <c r="G83" s="142">
        <v>43527.0</v>
      </c>
      <c r="H83" s="142">
        <v>43542.0</v>
      </c>
      <c r="I83" s="90" t="s">
        <v>371</v>
      </c>
    </row>
    <row r="84" ht="15.75" customHeight="1">
      <c r="B84" s="90">
        <v>85.0</v>
      </c>
      <c r="C84" s="90">
        <v>40003.0</v>
      </c>
      <c r="D84" s="102" t="s">
        <v>464</v>
      </c>
      <c r="E84" s="141">
        <v>350.0</v>
      </c>
      <c r="F84" s="90">
        <v>2294.0</v>
      </c>
      <c r="G84" s="142">
        <v>43473.0</v>
      </c>
      <c r="H84" s="142">
        <v>43484.0</v>
      </c>
      <c r="I84" s="90" t="s">
        <v>371</v>
      </c>
    </row>
    <row r="85" ht="15.75" customHeight="1">
      <c r="B85" s="90">
        <v>86.0</v>
      </c>
      <c r="C85" s="90">
        <v>40004.0</v>
      </c>
      <c r="D85" s="102" t="s">
        <v>465</v>
      </c>
      <c r="E85" s="141">
        <v>350.0</v>
      </c>
      <c r="F85" s="90"/>
      <c r="G85" s="142">
        <v>43523.0</v>
      </c>
      <c r="H85" s="142">
        <v>43526.0</v>
      </c>
      <c r="I85" s="90" t="s">
        <v>371</v>
      </c>
    </row>
    <row r="86" ht="15.75" customHeight="1">
      <c r="B86" s="90">
        <v>87.0</v>
      </c>
      <c r="C86" s="90">
        <v>40005.0</v>
      </c>
      <c r="D86" s="102" t="s">
        <v>466</v>
      </c>
      <c r="E86" s="141">
        <v>350.0</v>
      </c>
      <c r="F86" s="90">
        <v>3331.0</v>
      </c>
      <c r="G86" s="142">
        <v>43531.0</v>
      </c>
      <c r="H86" s="142">
        <v>43542.0</v>
      </c>
      <c r="I86" s="90" t="s">
        <v>371</v>
      </c>
    </row>
    <row r="87" ht="15.75" customHeight="1">
      <c r="B87" s="90">
        <v>88.0</v>
      </c>
      <c r="C87" s="90">
        <v>40006.0</v>
      </c>
      <c r="D87" s="102" t="s">
        <v>467</v>
      </c>
      <c r="E87" s="141">
        <v>350.0</v>
      </c>
      <c r="F87" s="90">
        <v>174.0</v>
      </c>
      <c r="G87" s="95">
        <v>43315.0</v>
      </c>
      <c r="H87" s="90" t="s">
        <v>426</v>
      </c>
      <c r="I87" s="90"/>
      <c r="J87" s="102" t="s">
        <v>468</v>
      </c>
    </row>
    <row r="88" ht="15.75" customHeight="1">
      <c r="B88" s="90">
        <v>89.0</v>
      </c>
      <c r="C88" s="90">
        <v>40007.0</v>
      </c>
      <c r="D88" s="102" t="s">
        <v>469</v>
      </c>
      <c r="E88" s="141">
        <v>10.0</v>
      </c>
      <c r="F88" s="90">
        <v>176.0</v>
      </c>
      <c r="G88" s="95">
        <v>43798.0</v>
      </c>
      <c r="H88" s="95">
        <v>43442.0</v>
      </c>
      <c r="I88" s="90" t="s">
        <v>371</v>
      </c>
      <c r="J88" s="102" t="s">
        <v>470</v>
      </c>
    </row>
    <row r="89" ht="15.75" customHeight="1">
      <c r="B89" s="90">
        <v>90.0</v>
      </c>
      <c r="C89" s="90">
        <v>40008.0</v>
      </c>
      <c r="D89" s="102" t="s">
        <v>471</v>
      </c>
      <c r="E89" s="141">
        <v>350.0</v>
      </c>
      <c r="F89" s="90">
        <v>9534.0</v>
      </c>
      <c r="G89" s="142">
        <v>43528.0</v>
      </c>
      <c r="H89" s="142">
        <v>43542.0</v>
      </c>
      <c r="I89" s="90" t="s">
        <v>371</v>
      </c>
    </row>
    <row r="90" ht="15.75" customHeight="1">
      <c r="B90" s="90" t="s">
        <v>472</v>
      </c>
      <c r="C90" s="90" t="s">
        <v>473</v>
      </c>
      <c r="D90" s="102" t="s">
        <v>474</v>
      </c>
      <c r="E90" s="141">
        <v>700.0</v>
      </c>
      <c r="F90" s="90">
        <v>8808.0</v>
      </c>
      <c r="G90" s="142">
        <v>43466.0</v>
      </c>
      <c r="H90" s="142">
        <v>43470.0</v>
      </c>
      <c r="I90" s="90" t="s">
        <v>371</v>
      </c>
    </row>
    <row r="91" ht="15.75" customHeight="1">
      <c r="B91" s="90">
        <v>93.0</v>
      </c>
      <c r="C91" s="90">
        <v>40011.0</v>
      </c>
      <c r="D91" s="102" t="s">
        <v>475</v>
      </c>
      <c r="E91" s="143" t="s">
        <v>407</v>
      </c>
      <c r="F91" s="90"/>
      <c r="G91" s="90"/>
      <c r="H91" s="90"/>
      <c r="I91" s="90" t="s">
        <v>371</v>
      </c>
    </row>
    <row r="92" ht="15.75" customHeight="1">
      <c r="B92" s="90">
        <v>94.0</v>
      </c>
      <c r="C92" s="90">
        <v>40012.0</v>
      </c>
      <c r="D92" s="102" t="s">
        <v>476</v>
      </c>
      <c r="E92" s="141">
        <v>350.0</v>
      </c>
      <c r="F92" s="90">
        <v>3834.0</v>
      </c>
      <c r="G92" s="142">
        <v>43477.0</v>
      </c>
      <c r="H92" s="142">
        <v>43484.0</v>
      </c>
      <c r="I92" s="90" t="s">
        <v>371</v>
      </c>
    </row>
    <row r="93" ht="15.75" customHeight="1">
      <c r="B93" s="90">
        <v>95.0</v>
      </c>
      <c r="C93" s="90">
        <v>40013.0</v>
      </c>
      <c r="D93" s="102" t="s">
        <v>477</v>
      </c>
      <c r="E93" s="141">
        <v>350.0</v>
      </c>
      <c r="F93" s="90">
        <v>394.0</v>
      </c>
      <c r="G93" s="95">
        <v>43375.0</v>
      </c>
      <c r="H93" s="95">
        <v>43442.0</v>
      </c>
      <c r="I93" s="90" t="s">
        <v>371</v>
      </c>
    </row>
    <row r="94" ht="15.75" customHeight="1">
      <c r="B94" s="90">
        <v>96.0</v>
      </c>
      <c r="C94" s="90">
        <v>40014.0</v>
      </c>
      <c r="D94" s="102" t="s">
        <v>478</v>
      </c>
      <c r="E94" s="141">
        <v>10.0</v>
      </c>
      <c r="F94" s="90">
        <v>1204.0</v>
      </c>
      <c r="G94" s="142">
        <v>43477.0</v>
      </c>
      <c r="H94" s="142">
        <v>43484.0</v>
      </c>
      <c r="I94" s="90" t="s">
        <v>371</v>
      </c>
      <c r="J94" s="102" t="s">
        <v>470</v>
      </c>
    </row>
    <row r="95" ht="15.75" customHeight="1">
      <c r="B95" s="90">
        <v>97.0</v>
      </c>
      <c r="C95" s="90">
        <v>40015.0</v>
      </c>
      <c r="D95" s="102" t="s">
        <v>479</v>
      </c>
      <c r="E95" s="141">
        <v>350.0</v>
      </c>
      <c r="F95" s="90">
        <v>10833.0</v>
      </c>
      <c r="G95" s="142">
        <v>43531.0</v>
      </c>
      <c r="H95" s="142">
        <v>43542.0</v>
      </c>
      <c r="I95" s="90" t="s">
        <v>371</v>
      </c>
    </row>
    <row r="96" ht="15.75" customHeight="1">
      <c r="B96" s="90">
        <v>98.0</v>
      </c>
      <c r="C96" s="90">
        <v>40016.0</v>
      </c>
      <c r="D96" s="102" t="s">
        <v>480</v>
      </c>
      <c r="E96" s="141">
        <v>350.0</v>
      </c>
      <c r="F96" s="90">
        <v>5047.0</v>
      </c>
      <c r="G96" s="142">
        <v>43526.0</v>
      </c>
      <c r="H96" s="142">
        <v>43542.0</v>
      </c>
      <c r="I96" s="90" t="s">
        <v>371</v>
      </c>
    </row>
    <row r="97" ht="15.75" customHeight="1">
      <c r="B97" s="90" t="s">
        <v>481</v>
      </c>
      <c r="C97" s="90" t="s">
        <v>482</v>
      </c>
      <c r="D97" s="102" t="s">
        <v>483</v>
      </c>
      <c r="E97" s="141">
        <v>700.0</v>
      </c>
      <c r="F97" s="90">
        <v>458.0</v>
      </c>
      <c r="G97" s="142">
        <v>43470.0</v>
      </c>
      <c r="H97" s="142">
        <v>43477.0</v>
      </c>
      <c r="I97" s="90" t="s">
        <v>371</v>
      </c>
    </row>
    <row r="98" ht="15.75" customHeight="1">
      <c r="B98" s="90">
        <v>101.0</v>
      </c>
      <c r="C98" s="90">
        <v>40019.0</v>
      </c>
      <c r="D98" s="102" t="s">
        <v>484</v>
      </c>
      <c r="E98" s="141">
        <v>350.0</v>
      </c>
      <c r="F98" s="90">
        <v>293.0</v>
      </c>
      <c r="G98" s="142">
        <v>43525.0</v>
      </c>
      <c r="H98" s="142">
        <v>43542.0</v>
      </c>
      <c r="I98" s="90" t="s">
        <v>371</v>
      </c>
    </row>
    <row r="99" ht="15.75" customHeight="1">
      <c r="B99" s="90">
        <v>102.0</v>
      </c>
      <c r="C99" s="90">
        <v>40020.0</v>
      </c>
      <c r="D99" s="102" t="s">
        <v>485</v>
      </c>
      <c r="E99" s="141">
        <v>350.0</v>
      </c>
      <c r="F99" s="90">
        <v>6107.0</v>
      </c>
      <c r="G99" s="142">
        <v>43549.0</v>
      </c>
      <c r="H99" s="142">
        <v>43554.0</v>
      </c>
      <c r="I99" s="90" t="s">
        <v>371</v>
      </c>
    </row>
    <row r="100" ht="15.75" customHeight="1">
      <c r="B100" s="90">
        <v>103.0</v>
      </c>
      <c r="C100" s="90">
        <v>40021.0</v>
      </c>
      <c r="D100" s="102" t="s">
        <v>486</v>
      </c>
      <c r="E100" s="141">
        <v>350.0</v>
      </c>
      <c r="F100" s="90"/>
      <c r="G100" s="90"/>
      <c r="H100" s="142">
        <v>43484.0</v>
      </c>
      <c r="I100" s="90" t="s">
        <v>371</v>
      </c>
    </row>
    <row r="101" ht="15.75" customHeight="1">
      <c r="B101" s="90">
        <v>104.0</v>
      </c>
      <c r="C101" s="90">
        <v>40022.0</v>
      </c>
      <c r="D101" s="102" t="s">
        <v>487</v>
      </c>
      <c r="E101" s="141">
        <v>350.0</v>
      </c>
      <c r="F101" s="90">
        <v>1240.0</v>
      </c>
      <c r="G101" s="95">
        <v>43405.0</v>
      </c>
      <c r="H101" s="95">
        <v>43442.0</v>
      </c>
      <c r="I101" s="90" t="s">
        <v>371</v>
      </c>
    </row>
    <row r="102" ht="15.75" customHeight="1">
      <c r="B102" s="90">
        <v>105.0</v>
      </c>
      <c r="C102" s="90">
        <v>40023.0</v>
      </c>
      <c r="D102" s="102" t="s">
        <v>488</v>
      </c>
      <c r="E102" s="141">
        <v>350.0</v>
      </c>
      <c r="F102" s="90">
        <v>6263.0</v>
      </c>
      <c r="G102" s="95">
        <v>43432.0</v>
      </c>
      <c r="H102" s="95">
        <v>43442.0</v>
      </c>
      <c r="I102" s="90" t="s">
        <v>371</v>
      </c>
    </row>
    <row r="103" ht="15.75" customHeight="1">
      <c r="B103" s="90">
        <v>106.0</v>
      </c>
      <c r="C103" s="90">
        <v>40024.0</v>
      </c>
      <c r="D103" s="102" t="s">
        <v>489</v>
      </c>
      <c r="E103" s="141">
        <v>350.0</v>
      </c>
      <c r="F103" s="90">
        <v>1889.0</v>
      </c>
      <c r="G103" s="142">
        <v>43537.0</v>
      </c>
      <c r="H103" s="142">
        <v>43547.0</v>
      </c>
      <c r="I103" s="90" t="s">
        <v>371</v>
      </c>
    </row>
    <row r="104" ht="15.75" customHeight="1">
      <c r="B104" s="90">
        <v>107.0</v>
      </c>
      <c r="C104" s="90">
        <v>40025.0</v>
      </c>
      <c r="D104" s="102" t="s">
        <v>490</v>
      </c>
      <c r="E104" s="141">
        <v>350.0</v>
      </c>
      <c r="F104" s="90">
        <v>142.0</v>
      </c>
      <c r="G104" s="142">
        <v>43529.0</v>
      </c>
      <c r="H104" s="142">
        <v>43542.0</v>
      </c>
      <c r="I104" s="90" t="s">
        <v>371</v>
      </c>
    </row>
    <row r="105" ht="15.75" customHeight="1">
      <c r="B105" s="90">
        <v>108.0</v>
      </c>
      <c r="C105" s="90">
        <v>40026.0</v>
      </c>
      <c r="D105" s="102" t="s">
        <v>491</v>
      </c>
      <c r="E105" s="141">
        <v>350.0</v>
      </c>
      <c r="F105" s="90">
        <v>2710.0</v>
      </c>
      <c r="G105" s="142">
        <v>43528.0</v>
      </c>
      <c r="H105" s="142">
        <v>43542.0</v>
      </c>
      <c r="I105" s="90" t="s">
        <v>371</v>
      </c>
    </row>
    <row r="106" ht="15.75" customHeight="1">
      <c r="B106" s="90">
        <v>109.0</v>
      </c>
      <c r="C106" s="90">
        <v>40027.0</v>
      </c>
      <c r="D106" s="102" t="s">
        <v>492</v>
      </c>
      <c r="E106" s="141">
        <v>350.0</v>
      </c>
      <c r="F106" s="90">
        <v>111.0</v>
      </c>
      <c r="G106" s="95">
        <v>43438.0</v>
      </c>
      <c r="H106" s="95">
        <v>43442.0</v>
      </c>
      <c r="I106" s="90" t="s">
        <v>371</v>
      </c>
    </row>
    <row r="107" ht="15.75" customHeight="1">
      <c r="B107" s="90">
        <v>110.0</v>
      </c>
      <c r="C107" s="90">
        <v>40028.0</v>
      </c>
      <c r="D107" s="102" t="s">
        <v>493</v>
      </c>
      <c r="E107" s="141">
        <v>350.0</v>
      </c>
      <c r="F107" s="90">
        <v>7311.0</v>
      </c>
      <c r="G107" s="95">
        <v>43431.0</v>
      </c>
      <c r="H107" s="95">
        <v>43442.0</v>
      </c>
      <c r="I107" s="90" t="s">
        <v>371</v>
      </c>
    </row>
    <row r="108" ht="15.75" customHeight="1">
      <c r="B108" s="90" t="s">
        <v>494</v>
      </c>
      <c r="C108" s="90">
        <v>40029.0</v>
      </c>
      <c r="D108" s="102" t="s">
        <v>495</v>
      </c>
      <c r="E108" s="141"/>
      <c r="F108" s="90"/>
      <c r="G108" s="90"/>
      <c r="H108" s="90"/>
      <c r="I108" s="90"/>
    </row>
    <row r="109" ht="15.75" customHeight="1">
      <c r="B109" s="90">
        <v>112.0</v>
      </c>
      <c r="C109" s="90">
        <v>40030.0</v>
      </c>
      <c r="D109" s="102" t="s">
        <v>496</v>
      </c>
      <c r="E109" s="141">
        <v>350.0</v>
      </c>
      <c r="F109" s="90">
        <v>1152.0</v>
      </c>
      <c r="G109" s="95">
        <v>43433.0</v>
      </c>
      <c r="H109" s="95">
        <v>43442.0</v>
      </c>
      <c r="I109" s="90" t="s">
        <v>371</v>
      </c>
    </row>
    <row r="110" ht="15.75" customHeight="1">
      <c r="B110" s="90"/>
      <c r="C110" s="90"/>
      <c r="E110" s="141"/>
      <c r="F110" s="90"/>
      <c r="G110" s="90"/>
      <c r="H110" s="90"/>
      <c r="I110" s="90"/>
    </row>
    <row r="111" ht="15.75" customHeight="1">
      <c r="B111" s="90"/>
      <c r="C111" s="90"/>
      <c r="E111" s="141"/>
      <c r="F111" s="90"/>
      <c r="G111" s="90"/>
      <c r="H111" s="90"/>
      <c r="I111" s="90"/>
    </row>
    <row r="112" ht="15.75" customHeight="1">
      <c r="B112" s="90"/>
      <c r="C112" s="90"/>
      <c r="E112" s="141"/>
      <c r="F112" s="90"/>
      <c r="G112" s="90"/>
      <c r="H112" s="90"/>
      <c r="I112" s="90"/>
    </row>
    <row r="113" ht="15.75" customHeight="1">
      <c r="B113" s="90"/>
      <c r="C113" s="90"/>
      <c r="E113" s="141"/>
      <c r="F113" s="90"/>
      <c r="G113" s="90"/>
      <c r="H113" s="90"/>
      <c r="I113" s="90"/>
    </row>
    <row r="114" ht="15.75" customHeight="1">
      <c r="B114" s="90"/>
      <c r="C114" s="90"/>
      <c r="E114" s="141"/>
      <c r="F114" s="90"/>
      <c r="G114" s="90"/>
      <c r="H114" s="90"/>
      <c r="I114" s="90"/>
    </row>
    <row r="115" ht="15.75" customHeight="1">
      <c r="B115" s="90"/>
      <c r="C115" s="90"/>
      <c r="E115" s="141"/>
      <c r="F115" s="90"/>
      <c r="G115" s="90"/>
      <c r="H115" s="90"/>
      <c r="I115" s="90"/>
    </row>
    <row r="116" ht="15.75" customHeight="1">
      <c r="B116" s="90"/>
      <c r="C116" s="90"/>
      <c r="E116" s="141"/>
      <c r="F116" s="90"/>
      <c r="G116" s="90"/>
      <c r="H116" s="90"/>
      <c r="I116" s="90"/>
    </row>
    <row r="117" ht="15.75" customHeight="1">
      <c r="B117" s="90"/>
      <c r="C117" s="90"/>
      <c r="E117" s="141"/>
      <c r="F117" s="90"/>
      <c r="G117" s="90"/>
      <c r="H117" s="90"/>
      <c r="I117" s="90"/>
    </row>
    <row r="118" ht="15.75" customHeight="1">
      <c r="B118" s="90"/>
      <c r="C118" s="90"/>
      <c r="E118" s="141"/>
      <c r="F118" s="90"/>
      <c r="G118" s="90"/>
      <c r="H118" s="90"/>
      <c r="I118" s="90"/>
    </row>
    <row r="119" ht="15.75" customHeight="1">
      <c r="B119" s="90"/>
      <c r="C119" s="90"/>
      <c r="E119" s="141"/>
      <c r="F119" s="90"/>
      <c r="G119" s="90"/>
      <c r="H119" s="90"/>
      <c r="I119" s="90"/>
    </row>
    <row r="120" ht="15.75" customHeight="1">
      <c r="B120" s="90"/>
      <c r="C120" s="90"/>
      <c r="E120" s="141"/>
      <c r="F120" s="90"/>
      <c r="G120" s="90"/>
      <c r="H120" s="90"/>
      <c r="I120" s="90"/>
    </row>
    <row r="121" ht="15.75" customHeight="1">
      <c r="B121" s="90"/>
      <c r="C121" s="90"/>
      <c r="E121" s="141"/>
      <c r="F121" s="90"/>
      <c r="G121" s="90"/>
      <c r="H121" s="90"/>
      <c r="I121" s="90"/>
    </row>
    <row r="122" ht="15.75" customHeight="1">
      <c r="B122" s="90"/>
      <c r="C122" s="90"/>
      <c r="E122" s="141"/>
      <c r="F122" s="90"/>
      <c r="G122" s="90"/>
      <c r="H122" s="90"/>
      <c r="I122" s="90"/>
    </row>
    <row r="123" ht="15.75" customHeight="1">
      <c r="B123" s="90"/>
      <c r="C123" s="90"/>
      <c r="E123" s="141"/>
      <c r="F123" s="90"/>
      <c r="G123" s="90"/>
      <c r="H123" s="90"/>
      <c r="I123" s="90"/>
    </row>
    <row r="124" ht="15.75" customHeight="1">
      <c r="B124" s="90"/>
      <c r="C124" s="90"/>
      <c r="E124" s="141"/>
      <c r="F124" s="90"/>
      <c r="G124" s="90"/>
      <c r="H124" s="90"/>
      <c r="I124" s="90"/>
    </row>
    <row r="125" ht="15.75" customHeight="1">
      <c r="B125" s="90"/>
      <c r="C125" s="90"/>
      <c r="E125" s="141"/>
      <c r="F125" s="90"/>
      <c r="G125" s="90"/>
      <c r="H125" s="90"/>
      <c r="I125" s="90"/>
    </row>
    <row r="126" ht="15.75" customHeight="1">
      <c r="B126" s="90"/>
      <c r="C126" s="90"/>
      <c r="E126" s="141"/>
      <c r="F126" s="90"/>
      <c r="G126" s="90"/>
      <c r="H126" s="90"/>
      <c r="I126" s="90"/>
    </row>
    <row r="127" ht="15.75" customHeight="1">
      <c r="B127" s="90"/>
      <c r="C127" s="90"/>
      <c r="E127" s="141"/>
      <c r="F127" s="90"/>
      <c r="G127" s="90"/>
      <c r="H127" s="90"/>
      <c r="I127" s="90"/>
    </row>
    <row r="128" ht="15.75" customHeight="1">
      <c r="B128" s="90"/>
      <c r="C128" s="90"/>
      <c r="E128" s="141"/>
      <c r="F128" s="90"/>
      <c r="G128" s="90"/>
      <c r="H128" s="90"/>
      <c r="I128" s="90"/>
    </row>
    <row r="129" ht="15.75" customHeight="1">
      <c r="B129" s="90"/>
      <c r="C129" s="90"/>
      <c r="E129" s="141"/>
      <c r="F129" s="90"/>
      <c r="G129" s="90"/>
      <c r="H129" s="90"/>
      <c r="I129" s="90"/>
    </row>
    <row r="130" ht="15.75" customHeight="1">
      <c r="B130" s="90"/>
      <c r="C130" s="90"/>
      <c r="E130" s="141"/>
      <c r="F130" s="90"/>
      <c r="G130" s="90"/>
      <c r="H130" s="90"/>
      <c r="I130" s="90"/>
    </row>
    <row r="131" ht="15.75" customHeight="1">
      <c r="B131" s="90"/>
      <c r="C131" s="90"/>
      <c r="E131" s="141"/>
      <c r="F131" s="90"/>
      <c r="G131" s="90"/>
      <c r="H131" s="90"/>
      <c r="I131" s="90"/>
    </row>
    <row r="132" ht="15.75" customHeight="1">
      <c r="B132" s="90"/>
      <c r="C132" s="90"/>
      <c r="E132" s="141"/>
      <c r="F132" s="90"/>
      <c r="G132" s="90"/>
      <c r="H132" s="90"/>
      <c r="I132" s="90"/>
    </row>
    <row r="133" ht="15.75" customHeight="1">
      <c r="B133" s="90"/>
      <c r="C133" s="90"/>
      <c r="E133" s="141"/>
      <c r="F133" s="90"/>
      <c r="G133" s="90"/>
      <c r="H133" s="90"/>
      <c r="I133" s="90"/>
    </row>
    <row r="134" ht="15.75" customHeight="1">
      <c r="B134" s="90"/>
      <c r="C134" s="90"/>
      <c r="E134" s="141"/>
      <c r="F134" s="90"/>
      <c r="G134" s="90"/>
      <c r="H134" s="90"/>
      <c r="I134" s="90"/>
    </row>
    <row r="135" ht="15.75" customHeight="1">
      <c r="B135" s="90"/>
      <c r="C135" s="90"/>
      <c r="E135" s="141"/>
      <c r="F135" s="90"/>
      <c r="G135" s="90"/>
      <c r="H135" s="90"/>
      <c r="I135" s="90"/>
    </row>
    <row r="136" ht="15.75" customHeight="1">
      <c r="B136" s="90"/>
      <c r="C136" s="90"/>
      <c r="E136" s="141"/>
      <c r="F136" s="90"/>
      <c r="G136" s="90"/>
      <c r="H136" s="90"/>
      <c r="I136" s="90"/>
    </row>
    <row r="137" ht="15.75" customHeight="1">
      <c r="B137" s="90"/>
      <c r="C137" s="90"/>
      <c r="E137" s="141"/>
      <c r="F137" s="90"/>
      <c r="G137" s="90"/>
      <c r="H137" s="90"/>
      <c r="I137" s="90"/>
    </row>
    <row r="138" ht="15.75" customHeight="1">
      <c r="B138" s="90"/>
      <c r="C138" s="90"/>
      <c r="E138" s="141"/>
      <c r="F138" s="90"/>
      <c r="G138" s="90"/>
      <c r="H138" s="90"/>
      <c r="I138" s="90"/>
    </row>
    <row r="139" ht="15.75" customHeight="1">
      <c r="B139" s="90"/>
      <c r="C139" s="90"/>
      <c r="E139" s="141"/>
      <c r="F139" s="90"/>
      <c r="G139" s="90"/>
      <c r="H139" s="90"/>
      <c r="I139" s="90"/>
    </row>
    <row r="140" ht="15.75" customHeight="1">
      <c r="B140" s="90"/>
      <c r="C140" s="90"/>
      <c r="E140" s="141"/>
      <c r="F140" s="90"/>
      <c r="G140" s="90"/>
      <c r="H140" s="90"/>
      <c r="I140" s="90"/>
    </row>
    <row r="141" ht="15.75" customHeight="1">
      <c r="B141" s="90"/>
      <c r="C141" s="90"/>
      <c r="E141" s="141"/>
      <c r="F141" s="90"/>
      <c r="G141" s="90"/>
      <c r="H141" s="90"/>
      <c r="I141" s="90"/>
    </row>
    <row r="142" ht="15.75" customHeight="1">
      <c r="B142" s="90"/>
      <c r="C142" s="90"/>
      <c r="E142" s="141"/>
      <c r="F142" s="90"/>
      <c r="G142" s="90"/>
      <c r="H142" s="90"/>
      <c r="I142" s="90"/>
    </row>
    <row r="143" ht="15.75" customHeight="1">
      <c r="B143" s="90"/>
      <c r="C143" s="90"/>
      <c r="E143" s="141"/>
      <c r="F143" s="90"/>
      <c r="G143" s="90"/>
      <c r="H143" s="90"/>
      <c r="I143" s="90"/>
    </row>
    <row r="144" ht="15.75" customHeight="1">
      <c r="B144" s="90"/>
      <c r="C144" s="90"/>
      <c r="E144" s="141"/>
      <c r="F144" s="90"/>
      <c r="G144" s="90"/>
      <c r="H144" s="90"/>
      <c r="I144" s="90"/>
    </row>
    <row r="145" ht="15.75" customHeight="1">
      <c r="B145" s="90"/>
      <c r="C145" s="90"/>
      <c r="E145" s="141"/>
      <c r="F145" s="90"/>
      <c r="G145" s="90"/>
      <c r="H145" s="90"/>
      <c r="I145" s="90"/>
    </row>
    <row r="146" ht="15.75" customHeight="1">
      <c r="B146" s="90"/>
      <c r="C146" s="90"/>
      <c r="E146" s="141"/>
      <c r="F146" s="90"/>
      <c r="G146" s="90"/>
      <c r="H146" s="90"/>
      <c r="I146" s="90"/>
    </row>
    <row r="147" ht="15.75" customHeight="1">
      <c r="B147" s="90"/>
      <c r="C147" s="90"/>
      <c r="E147" s="141"/>
      <c r="F147" s="90"/>
      <c r="G147" s="90"/>
      <c r="H147" s="90"/>
      <c r="I147" s="90"/>
    </row>
    <row r="148" ht="15.75" customHeight="1">
      <c r="B148" s="90"/>
      <c r="C148" s="90"/>
      <c r="E148" s="141"/>
      <c r="F148" s="90"/>
      <c r="G148" s="90"/>
      <c r="H148" s="90"/>
      <c r="I148" s="90"/>
    </row>
    <row r="149" ht="15.75" customHeight="1">
      <c r="B149" s="90"/>
      <c r="C149" s="90"/>
      <c r="E149" s="141"/>
      <c r="F149" s="90"/>
      <c r="G149" s="90"/>
      <c r="H149" s="90"/>
      <c r="I149" s="90"/>
    </row>
    <row r="150" ht="15.75" customHeight="1">
      <c r="B150" s="90"/>
      <c r="C150" s="90"/>
      <c r="E150" s="141"/>
      <c r="F150" s="90"/>
      <c r="G150" s="90"/>
      <c r="H150" s="90"/>
      <c r="I150" s="90"/>
    </row>
    <row r="151" ht="15.75" customHeight="1">
      <c r="B151" s="90"/>
      <c r="C151" s="90"/>
      <c r="E151" s="141"/>
      <c r="F151" s="90"/>
      <c r="G151" s="90"/>
      <c r="H151" s="90"/>
      <c r="I151" s="90"/>
    </row>
    <row r="152" ht="15.75" customHeight="1">
      <c r="B152" s="90"/>
      <c r="C152" s="90"/>
      <c r="E152" s="141"/>
      <c r="F152" s="90"/>
      <c r="G152" s="90"/>
      <c r="H152" s="90"/>
      <c r="I152" s="90"/>
    </row>
    <row r="153" ht="15.75" customHeight="1">
      <c r="B153" s="90"/>
      <c r="C153" s="90"/>
      <c r="E153" s="141"/>
      <c r="F153" s="90"/>
      <c r="G153" s="90"/>
      <c r="H153" s="90"/>
      <c r="I153" s="90"/>
    </row>
    <row r="154" ht="15.75" customHeight="1">
      <c r="B154" s="90"/>
      <c r="C154" s="90"/>
      <c r="E154" s="141"/>
      <c r="F154" s="90"/>
      <c r="G154" s="90"/>
      <c r="H154" s="90"/>
      <c r="I154" s="90"/>
    </row>
    <row r="155" ht="15.75" customHeight="1">
      <c r="B155" s="90"/>
      <c r="C155" s="90"/>
      <c r="E155" s="141"/>
      <c r="F155" s="90"/>
      <c r="G155" s="90"/>
      <c r="H155" s="90"/>
      <c r="I155" s="90"/>
    </row>
    <row r="156" ht="15.75" customHeight="1">
      <c r="B156" s="90"/>
      <c r="C156" s="90"/>
      <c r="E156" s="141"/>
      <c r="F156" s="90"/>
      <c r="G156" s="90"/>
      <c r="H156" s="90"/>
      <c r="I156" s="90"/>
    </row>
    <row r="157" ht="15.75" customHeight="1">
      <c r="B157" s="90"/>
      <c r="C157" s="90"/>
      <c r="E157" s="141"/>
      <c r="F157" s="90"/>
      <c r="G157" s="90"/>
      <c r="H157" s="90"/>
      <c r="I157" s="90"/>
    </row>
    <row r="158" ht="15.75" customHeight="1">
      <c r="B158" s="90"/>
      <c r="C158" s="90"/>
      <c r="E158" s="141"/>
      <c r="F158" s="90"/>
      <c r="G158" s="90"/>
      <c r="H158" s="90"/>
      <c r="I158" s="90"/>
    </row>
    <row r="159" ht="15.75" customHeight="1">
      <c r="B159" s="90"/>
      <c r="C159" s="90"/>
      <c r="E159" s="141"/>
      <c r="F159" s="90"/>
      <c r="G159" s="90"/>
      <c r="H159" s="90"/>
      <c r="I159" s="90"/>
    </row>
    <row r="160" ht="15.75" customHeight="1">
      <c r="B160" s="90"/>
      <c r="C160" s="90"/>
      <c r="E160" s="141"/>
      <c r="F160" s="90"/>
      <c r="G160" s="90"/>
      <c r="H160" s="90"/>
      <c r="I160" s="90"/>
    </row>
    <row r="161" ht="15.75" customHeight="1">
      <c r="B161" s="90"/>
      <c r="C161" s="90"/>
      <c r="E161" s="141"/>
      <c r="F161" s="90"/>
      <c r="G161" s="90"/>
      <c r="H161" s="90"/>
      <c r="I161" s="90"/>
    </row>
    <row r="162" ht="15.75" customHeight="1">
      <c r="B162" s="90"/>
      <c r="C162" s="90"/>
      <c r="E162" s="141"/>
      <c r="F162" s="90"/>
      <c r="G162" s="90"/>
      <c r="H162" s="90"/>
      <c r="I162" s="90"/>
    </row>
    <row r="163" ht="15.75" customHeight="1">
      <c r="B163" s="90"/>
      <c r="C163" s="90"/>
      <c r="E163" s="141"/>
      <c r="F163" s="90"/>
      <c r="G163" s="90"/>
      <c r="H163" s="90"/>
      <c r="I163" s="90"/>
    </row>
    <row r="164" ht="15.75" customHeight="1">
      <c r="B164" s="90"/>
      <c r="C164" s="90"/>
      <c r="E164" s="141"/>
      <c r="F164" s="90"/>
      <c r="G164" s="90"/>
      <c r="H164" s="90"/>
      <c r="I164" s="90"/>
    </row>
    <row r="165" ht="15.75" customHeight="1">
      <c r="B165" s="90"/>
      <c r="C165" s="90"/>
      <c r="E165" s="141"/>
      <c r="F165" s="90"/>
      <c r="G165" s="90"/>
      <c r="H165" s="90"/>
      <c r="I165" s="90"/>
    </row>
    <row r="166" ht="15.75" customHeight="1">
      <c r="B166" s="90"/>
      <c r="C166" s="90"/>
      <c r="E166" s="141"/>
      <c r="F166" s="90"/>
      <c r="G166" s="90"/>
      <c r="H166" s="90"/>
      <c r="I166" s="90"/>
    </row>
    <row r="167" ht="15.75" customHeight="1">
      <c r="B167" s="90"/>
      <c r="C167" s="90"/>
      <c r="E167" s="141"/>
      <c r="F167" s="90"/>
      <c r="G167" s="90"/>
      <c r="H167" s="90"/>
      <c r="I167" s="90"/>
    </row>
    <row r="168" ht="15.75" customHeight="1">
      <c r="B168" s="90"/>
      <c r="C168" s="90"/>
      <c r="E168" s="141"/>
      <c r="F168" s="90"/>
      <c r="G168" s="90"/>
      <c r="H168" s="90"/>
      <c r="I168" s="90"/>
    </row>
    <row r="169" ht="15.75" customHeight="1">
      <c r="B169" s="90"/>
      <c r="C169" s="90"/>
      <c r="E169" s="141"/>
      <c r="F169" s="90"/>
      <c r="G169" s="90"/>
      <c r="H169" s="90"/>
      <c r="I169" s="90"/>
    </row>
    <row r="170" ht="15.75" customHeight="1">
      <c r="B170" s="90"/>
      <c r="C170" s="90"/>
      <c r="E170" s="141"/>
      <c r="F170" s="90"/>
      <c r="G170" s="90"/>
      <c r="H170" s="90"/>
      <c r="I170" s="90"/>
    </row>
    <row r="171" ht="15.75" customHeight="1">
      <c r="B171" s="90"/>
      <c r="C171" s="90"/>
      <c r="E171" s="141"/>
      <c r="F171" s="90"/>
      <c r="G171" s="90"/>
      <c r="H171" s="90"/>
      <c r="I171" s="90"/>
    </row>
    <row r="172" ht="15.75" customHeight="1">
      <c r="B172" s="90"/>
      <c r="C172" s="90"/>
      <c r="E172" s="141"/>
      <c r="F172" s="90"/>
      <c r="G172" s="90"/>
      <c r="H172" s="90"/>
      <c r="I172" s="90"/>
    </row>
    <row r="173" ht="15.75" customHeight="1">
      <c r="B173" s="90"/>
      <c r="C173" s="90"/>
      <c r="E173" s="141"/>
      <c r="F173" s="90"/>
      <c r="G173" s="90"/>
      <c r="H173" s="90"/>
      <c r="I173" s="90"/>
    </row>
    <row r="174" ht="15.75" customHeight="1">
      <c r="B174" s="90"/>
      <c r="C174" s="90"/>
      <c r="E174" s="141"/>
      <c r="F174" s="90"/>
      <c r="G174" s="90"/>
      <c r="H174" s="90"/>
      <c r="I174" s="90"/>
    </row>
    <row r="175" ht="15.75" customHeight="1">
      <c r="B175" s="90"/>
      <c r="C175" s="90"/>
      <c r="E175" s="141"/>
      <c r="F175" s="90"/>
      <c r="G175" s="90"/>
      <c r="H175" s="90"/>
      <c r="I175" s="90"/>
    </row>
    <row r="176" ht="15.75" customHeight="1">
      <c r="B176" s="90"/>
      <c r="C176" s="90"/>
      <c r="E176" s="141"/>
      <c r="F176" s="90"/>
      <c r="G176" s="90"/>
      <c r="H176" s="90"/>
      <c r="I176" s="90"/>
    </row>
    <row r="177" ht="15.75" customHeight="1">
      <c r="B177" s="90"/>
      <c r="C177" s="90"/>
      <c r="E177" s="141"/>
      <c r="F177" s="90"/>
      <c r="G177" s="90"/>
      <c r="H177" s="90"/>
      <c r="I177" s="90"/>
    </row>
    <row r="178" ht="15.75" customHeight="1">
      <c r="B178" s="90"/>
      <c r="C178" s="90"/>
      <c r="E178" s="141"/>
      <c r="F178" s="90"/>
      <c r="G178" s="90"/>
      <c r="H178" s="90"/>
      <c r="I178" s="90"/>
    </row>
    <row r="179" ht="15.75" customHeight="1">
      <c r="B179" s="90"/>
      <c r="C179" s="90"/>
      <c r="E179" s="141"/>
      <c r="F179" s="90"/>
      <c r="G179" s="90"/>
      <c r="H179" s="90"/>
      <c r="I179" s="90"/>
    </row>
    <row r="180" ht="15.75" customHeight="1">
      <c r="B180" s="90"/>
      <c r="C180" s="90"/>
      <c r="E180" s="141"/>
      <c r="F180" s="90"/>
      <c r="G180" s="90"/>
      <c r="H180" s="90"/>
      <c r="I180" s="90"/>
    </row>
    <row r="181" ht="15.75" customHeight="1">
      <c r="B181" s="90"/>
      <c r="C181" s="90"/>
      <c r="E181" s="141"/>
      <c r="F181" s="90"/>
      <c r="G181" s="90"/>
      <c r="H181" s="90"/>
      <c r="I181" s="90"/>
    </row>
    <row r="182" ht="15.75" customHeight="1">
      <c r="B182" s="90"/>
      <c r="C182" s="90"/>
      <c r="E182" s="141"/>
      <c r="F182" s="90"/>
      <c r="G182" s="90"/>
      <c r="H182" s="90"/>
      <c r="I182" s="90"/>
    </row>
    <row r="183" ht="15.75" customHeight="1">
      <c r="B183" s="90"/>
      <c r="C183" s="90"/>
      <c r="E183" s="141"/>
      <c r="F183" s="90"/>
      <c r="G183" s="90"/>
      <c r="H183" s="90"/>
      <c r="I183" s="90"/>
    </row>
    <row r="184" ht="15.75" customHeight="1">
      <c r="B184" s="90"/>
      <c r="C184" s="90"/>
      <c r="E184" s="141"/>
      <c r="F184" s="90"/>
      <c r="G184" s="90"/>
      <c r="H184" s="90"/>
      <c r="I184" s="90"/>
    </row>
    <row r="185" ht="15.75" customHeight="1">
      <c r="B185" s="90"/>
      <c r="C185" s="90"/>
      <c r="E185" s="141"/>
      <c r="F185" s="90"/>
      <c r="G185" s="90"/>
      <c r="H185" s="90"/>
      <c r="I185" s="90"/>
    </row>
    <row r="186" ht="15.75" customHeight="1">
      <c r="B186" s="90"/>
      <c r="C186" s="90"/>
      <c r="E186" s="141"/>
      <c r="F186" s="90"/>
      <c r="G186" s="90"/>
      <c r="H186" s="90"/>
      <c r="I186" s="90"/>
    </row>
    <row r="187" ht="15.75" customHeight="1">
      <c r="B187" s="90"/>
      <c r="C187" s="90"/>
      <c r="E187" s="141"/>
      <c r="F187" s="90"/>
      <c r="G187" s="90"/>
      <c r="H187" s="90"/>
      <c r="I187" s="90"/>
    </row>
    <row r="188" ht="15.75" customHeight="1">
      <c r="B188" s="90"/>
      <c r="C188" s="90"/>
      <c r="E188" s="141"/>
      <c r="F188" s="90"/>
      <c r="G188" s="90"/>
      <c r="H188" s="90"/>
      <c r="I188" s="90"/>
    </row>
    <row r="189" ht="15.75" customHeight="1">
      <c r="B189" s="90"/>
      <c r="C189" s="90"/>
      <c r="E189" s="141"/>
      <c r="F189" s="90"/>
      <c r="G189" s="90"/>
      <c r="H189" s="90"/>
      <c r="I189" s="90"/>
    </row>
    <row r="190" ht="15.75" customHeight="1">
      <c r="B190" s="90"/>
      <c r="C190" s="90"/>
      <c r="E190" s="141"/>
      <c r="F190" s="90"/>
      <c r="G190" s="90"/>
      <c r="H190" s="90"/>
      <c r="I190" s="90"/>
    </row>
    <row r="191" ht="15.75" customHeight="1">
      <c r="B191" s="90"/>
      <c r="C191" s="90"/>
      <c r="E191" s="141"/>
      <c r="F191" s="90"/>
      <c r="G191" s="90"/>
      <c r="H191" s="90"/>
      <c r="I191" s="90"/>
    </row>
    <row r="192" ht="15.75" customHeight="1">
      <c r="B192" s="90"/>
      <c r="C192" s="90"/>
      <c r="E192" s="141"/>
      <c r="F192" s="90"/>
      <c r="G192" s="90"/>
      <c r="H192" s="90"/>
      <c r="I192" s="90"/>
    </row>
    <row r="193" ht="15.75" customHeight="1">
      <c r="B193" s="90"/>
      <c r="C193" s="90"/>
      <c r="E193" s="141"/>
      <c r="F193" s="90"/>
      <c r="G193" s="90"/>
      <c r="H193" s="90"/>
      <c r="I193" s="90"/>
    </row>
    <row r="194" ht="15.75" customHeight="1">
      <c r="B194" s="90"/>
      <c r="C194" s="90"/>
      <c r="E194" s="141"/>
      <c r="F194" s="90"/>
      <c r="G194" s="90"/>
      <c r="H194" s="90"/>
      <c r="I194" s="90"/>
    </row>
    <row r="195" ht="15.75" customHeight="1">
      <c r="B195" s="90"/>
      <c r="C195" s="90"/>
      <c r="E195" s="141"/>
      <c r="F195" s="90"/>
      <c r="G195" s="90"/>
      <c r="H195" s="90"/>
      <c r="I195" s="90"/>
    </row>
    <row r="196" ht="15.75" customHeight="1">
      <c r="B196" s="90"/>
      <c r="C196" s="90"/>
      <c r="E196" s="141"/>
      <c r="F196" s="90"/>
      <c r="G196" s="90"/>
      <c r="H196" s="90"/>
      <c r="I196" s="90"/>
    </row>
    <row r="197" ht="15.75" customHeight="1">
      <c r="B197" s="90"/>
      <c r="C197" s="90"/>
      <c r="E197" s="141"/>
      <c r="F197" s="90"/>
      <c r="G197" s="90"/>
      <c r="H197" s="90"/>
      <c r="I197" s="90"/>
    </row>
    <row r="198" ht="15.75" customHeight="1">
      <c r="B198" s="90"/>
      <c r="C198" s="90"/>
      <c r="E198" s="141"/>
      <c r="F198" s="90"/>
      <c r="G198" s="90"/>
      <c r="H198" s="90"/>
      <c r="I198" s="90"/>
    </row>
    <row r="199" ht="15.75" customHeight="1">
      <c r="B199" s="90"/>
      <c r="C199" s="90"/>
      <c r="E199" s="141"/>
      <c r="F199" s="90"/>
      <c r="G199" s="90"/>
      <c r="H199" s="90"/>
      <c r="I199" s="90"/>
    </row>
    <row r="200" ht="15.75" customHeight="1">
      <c r="B200" s="90"/>
      <c r="C200" s="90"/>
      <c r="E200" s="141"/>
      <c r="F200" s="90"/>
      <c r="G200" s="90"/>
      <c r="H200" s="90"/>
      <c r="I200" s="90"/>
    </row>
    <row r="201" ht="15.75" customHeight="1">
      <c r="B201" s="90"/>
      <c r="C201" s="90"/>
      <c r="E201" s="141"/>
      <c r="F201" s="90"/>
      <c r="G201" s="90"/>
      <c r="H201" s="90"/>
      <c r="I201" s="90"/>
    </row>
    <row r="202" ht="15.75" customHeight="1">
      <c r="B202" s="90"/>
      <c r="C202" s="90"/>
      <c r="E202" s="141"/>
      <c r="F202" s="90"/>
      <c r="G202" s="90"/>
      <c r="H202" s="90"/>
      <c r="I202" s="90"/>
    </row>
    <row r="203" ht="15.75" customHeight="1">
      <c r="B203" s="90"/>
      <c r="C203" s="90"/>
      <c r="E203" s="141"/>
      <c r="F203" s="90"/>
      <c r="G203" s="90"/>
      <c r="H203" s="90"/>
      <c r="I203" s="90"/>
    </row>
    <row r="204" ht="15.75" customHeight="1">
      <c r="B204" s="90"/>
      <c r="C204" s="90"/>
      <c r="E204" s="141"/>
      <c r="F204" s="90"/>
      <c r="G204" s="90"/>
      <c r="H204" s="90"/>
      <c r="I204" s="90"/>
    </row>
    <row r="205" ht="15.75" customHeight="1">
      <c r="B205" s="90"/>
      <c r="C205" s="90"/>
      <c r="E205" s="141"/>
      <c r="F205" s="90"/>
      <c r="G205" s="90"/>
      <c r="H205" s="90"/>
      <c r="I205" s="90"/>
    </row>
    <row r="206" ht="15.75" customHeight="1">
      <c r="B206" s="90"/>
      <c r="C206" s="90"/>
      <c r="E206" s="141"/>
      <c r="F206" s="90"/>
      <c r="G206" s="90"/>
      <c r="H206" s="90"/>
      <c r="I206" s="90"/>
    </row>
    <row r="207" ht="15.75" customHeight="1">
      <c r="B207" s="90"/>
      <c r="C207" s="90"/>
      <c r="E207" s="141"/>
      <c r="F207" s="90"/>
      <c r="G207" s="90"/>
      <c r="H207" s="90"/>
      <c r="I207" s="90"/>
    </row>
    <row r="208" ht="15.75" customHeight="1">
      <c r="B208" s="90"/>
      <c r="C208" s="90"/>
      <c r="E208" s="141"/>
      <c r="F208" s="90"/>
      <c r="G208" s="90"/>
      <c r="H208" s="90"/>
      <c r="I208" s="90"/>
    </row>
    <row r="209" ht="15.75" customHeight="1">
      <c r="B209" s="90"/>
      <c r="C209" s="90"/>
      <c r="E209" s="141"/>
      <c r="F209" s="90"/>
      <c r="G209" s="90"/>
      <c r="H209" s="90"/>
      <c r="I209" s="90"/>
    </row>
    <row r="210" ht="15.75" customHeight="1">
      <c r="B210" s="90"/>
      <c r="C210" s="90"/>
      <c r="E210" s="141"/>
      <c r="F210" s="90"/>
      <c r="G210" s="90"/>
      <c r="H210" s="90"/>
      <c r="I210" s="90"/>
    </row>
    <row r="211" ht="15.75" customHeight="1">
      <c r="B211" s="90"/>
      <c r="C211" s="90"/>
      <c r="E211" s="141"/>
      <c r="F211" s="90"/>
      <c r="G211" s="90"/>
      <c r="H211" s="90"/>
      <c r="I211" s="90"/>
    </row>
    <row r="212" ht="15.75" customHeight="1">
      <c r="B212" s="90"/>
      <c r="C212" s="90"/>
      <c r="E212" s="141"/>
      <c r="F212" s="90"/>
      <c r="G212" s="90"/>
      <c r="H212" s="90"/>
      <c r="I212" s="90"/>
    </row>
    <row r="213" ht="15.75" customHeight="1">
      <c r="B213" s="90"/>
      <c r="C213" s="90"/>
      <c r="E213" s="141"/>
      <c r="F213" s="90"/>
      <c r="G213" s="90"/>
      <c r="H213" s="90"/>
      <c r="I213" s="90"/>
    </row>
    <row r="214" ht="15.75" customHeight="1">
      <c r="B214" s="90"/>
      <c r="C214" s="90"/>
      <c r="E214" s="141"/>
      <c r="F214" s="90"/>
      <c r="G214" s="90"/>
      <c r="H214" s="90"/>
      <c r="I214" s="90"/>
    </row>
    <row r="215" ht="15.75" customHeight="1">
      <c r="B215" s="90"/>
      <c r="C215" s="90"/>
      <c r="E215" s="141"/>
      <c r="F215" s="90"/>
      <c r="G215" s="90"/>
      <c r="H215" s="90"/>
      <c r="I215" s="90"/>
    </row>
    <row r="216" ht="15.75" customHeight="1">
      <c r="B216" s="90"/>
      <c r="C216" s="90"/>
      <c r="E216" s="141"/>
      <c r="F216" s="90"/>
      <c r="G216" s="90"/>
      <c r="H216" s="90"/>
      <c r="I216" s="90"/>
    </row>
    <row r="217" ht="15.75" customHeight="1">
      <c r="B217" s="90"/>
      <c r="C217" s="90"/>
      <c r="E217" s="141"/>
      <c r="F217" s="90"/>
      <c r="G217" s="90"/>
      <c r="H217" s="90"/>
      <c r="I217" s="90"/>
    </row>
    <row r="218" ht="15.75" customHeight="1">
      <c r="B218" s="90"/>
      <c r="C218" s="90"/>
      <c r="E218" s="141"/>
      <c r="F218" s="90"/>
      <c r="G218" s="90"/>
      <c r="H218" s="90"/>
      <c r="I218" s="90"/>
    </row>
    <row r="219" ht="15.75" customHeight="1">
      <c r="B219" s="90"/>
      <c r="C219" s="90"/>
      <c r="E219" s="141"/>
      <c r="F219" s="90"/>
      <c r="G219" s="90"/>
      <c r="H219" s="90"/>
      <c r="I219" s="90"/>
    </row>
    <row r="220" ht="15.75" customHeight="1">
      <c r="B220" s="90"/>
      <c r="C220" s="90"/>
      <c r="E220" s="141"/>
      <c r="F220" s="90"/>
      <c r="G220" s="90"/>
      <c r="H220" s="90"/>
      <c r="I220" s="90"/>
    </row>
    <row r="221" ht="15.75" customHeight="1">
      <c r="B221" s="90"/>
      <c r="C221" s="90"/>
      <c r="E221" s="141"/>
      <c r="F221" s="90"/>
      <c r="G221" s="90"/>
      <c r="H221" s="90"/>
      <c r="I221" s="90"/>
    </row>
    <row r="222" ht="15.75" customHeight="1">
      <c r="B222" s="90"/>
      <c r="C222" s="90"/>
      <c r="E222" s="141"/>
      <c r="F222" s="90"/>
      <c r="G222" s="90"/>
      <c r="H222" s="90"/>
      <c r="I222" s="90"/>
    </row>
    <row r="223" ht="15.75" customHeight="1">
      <c r="B223" s="90"/>
      <c r="C223" s="90"/>
      <c r="E223" s="141"/>
      <c r="F223" s="90"/>
      <c r="G223" s="90"/>
      <c r="H223" s="90"/>
      <c r="I223" s="90"/>
    </row>
    <row r="224" ht="15.75" customHeight="1">
      <c r="B224" s="90"/>
      <c r="C224" s="90"/>
      <c r="E224" s="141"/>
      <c r="F224" s="90"/>
      <c r="G224" s="90"/>
      <c r="H224" s="90"/>
      <c r="I224" s="90"/>
    </row>
    <row r="225" ht="15.75" customHeight="1">
      <c r="B225" s="90"/>
      <c r="C225" s="90"/>
      <c r="E225" s="141"/>
      <c r="F225" s="90"/>
      <c r="G225" s="90"/>
      <c r="H225" s="90"/>
      <c r="I225" s="90"/>
    </row>
    <row r="226" ht="15.75" customHeight="1">
      <c r="B226" s="90"/>
      <c r="C226" s="90"/>
      <c r="E226" s="141"/>
      <c r="F226" s="90"/>
      <c r="G226" s="90"/>
      <c r="H226" s="90"/>
      <c r="I226" s="90"/>
    </row>
    <row r="227" ht="15.75" customHeight="1">
      <c r="B227" s="90"/>
      <c r="C227" s="90"/>
      <c r="E227" s="141"/>
      <c r="F227" s="90"/>
      <c r="G227" s="90"/>
      <c r="H227" s="90"/>
      <c r="I227" s="90"/>
    </row>
    <row r="228" ht="15.75" customHeight="1">
      <c r="B228" s="90"/>
      <c r="C228" s="90"/>
      <c r="E228" s="141"/>
      <c r="F228" s="90"/>
      <c r="G228" s="90"/>
      <c r="H228" s="90"/>
      <c r="I228" s="90"/>
    </row>
    <row r="229" ht="15.75" customHeight="1">
      <c r="B229" s="90"/>
      <c r="C229" s="90"/>
      <c r="E229" s="141"/>
      <c r="F229" s="90"/>
      <c r="G229" s="90"/>
      <c r="H229" s="90"/>
      <c r="I229" s="90"/>
    </row>
    <row r="230" ht="15.75" customHeight="1">
      <c r="B230" s="90"/>
      <c r="C230" s="90"/>
      <c r="E230" s="141"/>
      <c r="F230" s="90"/>
      <c r="G230" s="90"/>
      <c r="H230" s="90"/>
      <c r="I230" s="90"/>
    </row>
    <row r="231" ht="15.75" customHeight="1">
      <c r="B231" s="90"/>
      <c r="C231" s="90"/>
      <c r="E231" s="141"/>
      <c r="F231" s="90"/>
      <c r="G231" s="90"/>
      <c r="H231" s="90"/>
      <c r="I231" s="90"/>
    </row>
    <row r="232" ht="15.75" customHeight="1">
      <c r="B232" s="90"/>
      <c r="C232" s="90"/>
      <c r="E232" s="141"/>
      <c r="F232" s="90"/>
      <c r="G232" s="90"/>
      <c r="H232" s="90"/>
      <c r="I232" s="90"/>
    </row>
    <row r="233" ht="15.75" customHeight="1">
      <c r="B233" s="90"/>
      <c r="C233" s="90"/>
      <c r="E233" s="141"/>
      <c r="F233" s="90"/>
      <c r="G233" s="90"/>
      <c r="H233" s="90"/>
      <c r="I233" s="90"/>
    </row>
    <row r="234" ht="15.75" customHeight="1">
      <c r="B234" s="90"/>
      <c r="C234" s="90"/>
      <c r="E234" s="141"/>
      <c r="F234" s="90"/>
      <c r="G234" s="90"/>
      <c r="H234" s="90"/>
      <c r="I234" s="90"/>
    </row>
    <row r="235" ht="15.75" customHeight="1">
      <c r="B235" s="90"/>
      <c r="C235" s="90"/>
      <c r="E235" s="141"/>
      <c r="F235" s="90"/>
      <c r="G235" s="90"/>
      <c r="H235" s="90"/>
      <c r="I235" s="90"/>
    </row>
    <row r="236" ht="15.75" customHeight="1">
      <c r="B236" s="90"/>
      <c r="C236" s="90"/>
      <c r="E236" s="141"/>
      <c r="F236" s="90"/>
      <c r="G236" s="90"/>
      <c r="H236" s="90"/>
      <c r="I236" s="90"/>
    </row>
    <row r="237" ht="15.75" customHeight="1">
      <c r="B237" s="90"/>
      <c r="C237" s="90"/>
      <c r="E237" s="141"/>
      <c r="F237" s="90"/>
      <c r="G237" s="90"/>
      <c r="H237" s="90"/>
      <c r="I237" s="90"/>
    </row>
    <row r="238" ht="15.75" customHeight="1">
      <c r="B238" s="90"/>
      <c r="C238" s="90"/>
      <c r="E238" s="141"/>
      <c r="F238" s="90"/>
      <c r="G238" s="90"/>
      <c r="H238" s="90"/>
      <c r="I238" s="90"/>
    </row>
    <row r="239" ht="15.75" customHeight="1">
      <c r="B239" s="90"/>
      <c r="C239" s="90"/>
      <c r="E239" s="141"/>
      <c r="F239" s="90"/>
      <c r="G239" s="90"/>
      <c r="H239" s="90"/>
      <c r="I239" s="90"/>
    </row>
    <row r="240" ht="15.75" customHeight="1">
      <c r="B240" s="90"/>
      <c r="C240" s="90"/>
      <c r="E240" s="141"/>
      <c r="F240" s="90"/>
      <c r="G240" s="90"/>
      <c r="H240" s="90"/>
      <c r="I240" s="90"/>
    </row>
    <row r="241" ht="15.75" customHeight="1">
      <c r="B241" s="90"/>
      <c r="C241" s="90"/>
      <c r="E241" s="141"/>
      <c r="F241" s="90"/>
      <c r="G241" s="90"/>
      <c r="H241" s="90"/>
      <c r="I241" s="90"/>
    </row>
    <row r="242" ht="15.75" customHeight="1">
      <c r="B242" s="90"/>
      <c r="C242" s="90"/>
      <c r="E242" s="141"/>
      <c r="F242" s="90"/>
      <c r="G242" s="90"/>
      <c r="H242" s="90"/>
      <c r="I242" s="90"/>
    </row>
    <row r="243" ht="15.75" customHeight="1">
      <c r="B243" s="90"/>
      <c r="C243" s="90"/>
      <c r="E243" s="141"/>
      <c r="F243" s="90"/>
      <c r="G243" s="90"/>
      <c r="H243" s="90"/>
      <c r="I243" s="90"/>
    </row>
    <row r="244" ht="15.75" customHeight="1">
      <c r="B244" s="90"/>
      <c r="C244" s="90"/>
      <c r="E244" s="141"/>
      <c r="F244" s="90"/>
      <c r="G244" s="90"/>
      <c r="H244" s="90"/>
      <c r="I244" s="90"/>
    </row>
    <row r="245" ht="15.75" customHeight="1">
      <c r="B245" s="90"/>
      <c r="C245" s="90"/>
      <c r="E245" s="141"/>
      <c r="F245" s="90"/>
      <c r="G245" s="90"/>
      <c r="H245" s="90"/>
      <c r="I245" s="90"/>
    </row>
    <row r="246" ht="15.75" customHeight="1">
      <c r="B246" s="90"/>
      <c r="C246" s="90"/>
      <c r="E246" s="141"/>
      <c r="F246" s="90"/>
      <c r="G246" s="90"/>
      <c r="H246" s="90"/>
      <c r="I246" s="90"/>
    </row>
    <row r="247" ht="15.75" customHeight="1">
      <c r="B247" s="90"/>
      <c r="C247" s="90"/>
      <c r="E247" s="141"/>
      <c r="F247" s="90"/>
      <c r="G247" s="90"/>
      <c r="H247" s="90"/>
      <c r="I247" s="90"/>
    </row>
    <row r="248" ht="15.75" customHeight="1">
      <c r="B248" s="90"/>
      <c r="C248" s="90"/>
      <c r="E248" s="141"/>
      <c r="F248" s="90"/>
      <c r="G248" s="90"/>
      <c r="H248" s="90"/>
      <c r="I248" s="90"/>
    </row>
    <row r="249" ht="15.75" customHeight="1">
      <c r="B249" s="90"/>
      <c r="C249" s="90"/>
      <c r="E249" s="141"/>
      <c r="F249" s="90"/>
      <c r="G249" s="90"/>
      <c r="H249" s="90"/>
      <c r="I249" s="90"/>
    </row>
    <row r="250" ht="15.75" customHeight="1">
      <c r="B250" s="90"/>
      <c r="C250" s="90"/>
      <c r="E250" s="141"/>
      <c r="F250" s="90"/>
      <c r="G250" s="90"/>
      <c r="H250" s="90"/>
      <c r="I250" s="90"/>
    </row>
    <row r="251" ht="15.75" customHeight="1">
      <c r="B251" s="90"/>
      <c r="C251" s="90"/>
      <c r="E251" s="141"/>
      <c r="F251" s="90"/>
      <c r="G251" s="90"/>
      <c r="H251" s="90"/>
      <c r="I251" s="90"/>
    </row>
    <row r="252" ht="15.75" customHeight="1">
      <c r="B252" s="90"/>
      <c r="C252" s="90"/>
      <c r="E252" s="141"/>
      <c r="F252" s="90"/>
      <c r="G252" s="90"/>
      <c r="H252" s="90"/>
      <c r="I252" s="90"/>
    </row>
    <row r="253" ht="15.75" customHeight="1">
      <c r="B253" s="90"/>
      <c r="C253" s="90"/>
      <c r="E253" s="141"/>
      <c r="F253" s="90"/>
      <c r="G253" s="90"/>
      <c r="H253" s="90"/>
      <c r="I253" s="90"/>
    </row>
    <row r="254" ht="15.75" customHeight="1">
      <c r="B254" s="90"/>
      <c r="C254" s="90"/>
      <c r="E254" s="141"/>
      <c r="F254" s="90"/>
      <c r="G254" s="90"/>
      <c r="H254" s="90"/>
      <c r="I254" s="90"/>
    </row>
    <row r="255" ht="15.75" customHeight="1">
      <c r="B255" s="90"/>
      <c r="C255" s="90"/>
      <c r="E255" s="141"/>
      <c r="F255" s="90"/>
      <c r="G255" s="90"/>
      <c r="H255" s="90"/>
      <c r="I255" s="90"/>
    </row>
    <row r="256" ht="15.75" customHeight="1">
      <c r="B256" s="90"/>
      <c r="C256" s="90"/>
      <c r="E256" s="141"/>
      <c r="F256" s="90"/>
      <c r="G256" s="90"/>
      <c r="H256" s="90"/>
      <c r="I256" s="90"/>
    </row>
    <row r="257" ht="15.75" customHeight="1">
      <c r="B257" s="90"/>
      <c r="C257" s="90"/>
      <c r="E257" s="141"/>
      <c r="F257" s="90"/>
      <c r="G257" s="90"/>
      <c r="H257" s="90"/>
      <c r="I257" s="90"/>
    </row>
    <row r="258" ht="15.75" customHeight="1">
      <c r="B258" s="90"/>
      <c r="C258" s="90"/>
      <c r="E258" s="141"/>
      <c r="F258" s="90"/>
      <c r="G258" s="90"/>
      <c r="H258" s="90"/>
      <c r="I258" s="90"/>
    </row>
    <row r="259" ht="15.75" customHeight="1">
      <c r="B259" s="90"/>
      <c r="C259" s="90"/>
      <c r="E259" s="141"/>
      <c r="F259" s="90"/>
      <c r="G259" s="90"/>
      <c r="H259" s="90"/>
      <c r="I259" s="90"/>
    </row>
    <row r="260" ht="15.75" customHeight="1">
      <c r="B260" s="90"/>
      <c r="C260" s="90"/>
      <c r="E260" s="141"/>
      <c r="F260" s="90"/>
      <c r="G260" s="90"/>
      <c r="H260" s="90"/>
      <c r="I260" s="90"/>
    </row>
    <row r="261" ht="15.75" customHeight="1">
      <c r="B261" s="90"/>
      <c r="C261" s="90"/>
      <c r="E261" s="141"/>
      <c r="F261" s="90"/>
      <c r="G261" s="90"/>
      <c r="H261" s="90"/>
      <c r="I261" s="90"/>
    </row>
    <row r="262" ht="15.75" customHeight="1">
      <c r="B262" s="90"/>
      <c r="C262" s="90"/>
      <c r="E262" s="141"/>
      <c r="F262" s="90"/>
      <c r="G262" s="90"/>
      <c r="H262" s="90"/>
      <c r="I262" s="90"/>
    </row>
    <row r="263" ht="15.75" customHeight="1">
      <c r="B263" s="90"/>
      <c r="C263" s="90"/>
      <c r="E263" s="141"/>
      <c r="F263" s="90"/>
      <c r="G263" s="90"/>
      <c r="H263" s="90"/>
      <c r="I263" s="90"/>
    </row>
    <row r="264" ht="15.75" customHeight="1">
      <c r="B264" s="90"/>
      <c r="C264" s="90"/>
      <c r="E264" s="141"/>
      <c r="F264" s="90"/>
      <c r="G264" s="90"/>
      <c r="H264" s="90"/>
      <c r="I264" s="90"/>
    </row>
    <row r="265" ht="15.75" customHeight="1">
      <c r="B265" s="90"/>
      <c r="C265" s="90"/>
      <c r="E265" s="141"/>
      <c r="F265" s="90"/>
      <c r="G265" s="90"/>
      <c r="H265" s="90"/>
      <c r="I265" s="90"/>
    </row>
    <row r="266" ht="15.75" customHeight="1">
      <c r="B266" s="90"/>
      <c r="C266" s="90"/>
      <c r="E266" s="141"/>
      <c r="F266" s="90"/>
      <c r="G266" s="90"/>
      <c r="H266" s="90"/>
      <c r="I266" s="90"/>
    </row>
    <row r="267" ht="15.75" customHeight="1">
      <c r="B267" s="90"/>
      <c r="C267" s="90"/>
      <c r="E267" s="141"/>
      <c r="F267" s="90"/>
      <c r="G267" s="90"/>
      <c r="H267" s="90"/>
      <c r="I267" s="90"/>
    </row>
    <row r="268" ht="15.75" customHeight="1">
      <c r="B268" s="90"/>
      <c r="C268" s="90"/>
      <c r="E268" s="141"/>
      <c r="F268" s="90"/>
      <c r="G268" s="90"/>
      <c r="H268" s="90"/>
      <c r="I268" s="90"/>
    </row>
    <row r="269" ht="15.75" customHeight="1">
      <c r="B269" s="90"/>
      <c r="C269" s="90"/>
      <c r="E269" s="141"/>
      <c r="F269" s="90"/>
      <c r="G269" s="90"/>
      <c r="H269" s="90"/>
      <c r="I269" s="90"/>
    </row>
    <row r="270" ht="15.75" customHeight="1">
      <c r="B270" s="90"/>
      <c r="C270" s="90"/>
      <c r="E270" s="141"/>
      <c r="F270" s="90"/>
      <c r="G270" s="90"/>
      <c r="H270" s="90"/>
      <c r="I270" s="90"/>
    </row>
    <row r="271" ht="15.75" customHeight="1">
      <c r="B271" s="90"/>
      <c r="C271" s="90"/>
      <c r="E271" s="141"/>
      <c r="F271" s="90"/>
      <c r="G271" s="90"/>
      <c r="H271" s="90"/>
      <c r="I271" s="90"/>
    </row>
    <row r="272" ht="15.75" customHeight="1">
      <c r="B272" s="90"/>
      <c r="C272" s="90"/>
      <c r="E272" s="141"/>
      <c r="F272" s="90"/>
      <c r="G272" s="90"/>
      <c r="H272" s="90"/>
      <c r="I272" s="90"/>
    </row>
    <row r="273" ht="15.75" customHeight="1">
      <c r="B273" s="90"/>
      <c r="C273" s="90"/>
      <c r="E273" s="141"/>
      <c r="F273" s="90"/>
      <c r="G273" s="90"/>
      <c r="H273" s="90"/>
      <c r="I273" s="90"/>
    </row>
    <row r="274" ht="15.75" customHeight="1">
      <c r="B274" s="90"/>
      <c r="C274" s="90"/>
      <c r="E274" s="141"/>
      <c r="F274" s="90"/>
      <c r="G274" s="90"/>
      <c r="H274" s="90"/>
      <c r="I274" s="90"/>
    </row>
    <row r="275" ht="15.75" customHeight="1">
      <c r="B275" s="90"/>
      <c r="C275" s="90"/>
      <c r="E275" s="141"/>
      <c r="F275" s="90"/>
      <c r="G275" s="90"/>
      <c r="H275" s="90"/>
      <c r="I275" s="90"/>
    </row>
    <row r="276" ht="15.75" customHeight="1">
      <c r="B276" s="90"/>
      <c r="C276" s="90"/>
      <c r="E276" s="141"/>
      <c r="F276" s="90"/>
      <c r="G276" s="90"/>
      <c r="H276" s="90"/>
      <c r="I276" s="90"/>
    </row>
    <row r="277" ht="15.75" customHeight="1">
      <c r="B277" s="90"/>
      <c r="C277" s="90"/>
      <c r="E277" s="141"/>
      <c r="F277" s="90"/>
      <c r="G277" s="90"/>
      <c r="H277" s="90"/>
      <c r="I277" s="90"/>
    </row>
    <row r="278" ht="15.75" customHeight="1">
      <c r="B278" s="90"/>
      <c r="C278" s="90"/>
      <c r="E278" s="141"/>
      <c r="F278" s="90"/>
      <c r="G278" s="90"/>
      <c r="H278" s="90"/>
      <c r="I278" s="90"/>
    </row>
    <row r="279" ht="15.75" customHeight="1">
      <c r="B279" s="90"/>
      <c r="C279" s="90"/>
      <c r="E279" s="141"/>
      <c r="F279" s="90"/>
      <c r="G279" s="90"/>
      <c r="H279" s="90"/>
      <c r="I279" s="90"/>
    </row>
    <row r="280" ht="15.75" customHeight="1">
      <c r="B280" s="90"/>
      <c r="C280" s="90"/>
      <c r="E280" s="141"/>
      <c r="F280" s="90"/>
      <c r="G280" s="90"/>
      <c r="H280" s="90"/>
      <c r="I280" s="90"/>
    </row>
    <row r="281" ht="15.75" customHeight="1">
      <c r="B281" s="90"/>
      <c r="C281" s="90"/>
      <c r="E281" s="141"/>
      <c r="F281" s="90"/>
      <c r="G281" s="90"/>
      <c r="H281" s="90"/>
      <c r="I281" s="90"/>
    </row>
    <row r="282" ht="15.75" customHeight="1">
      <c r="B282" s="90"/>
      <c r="C282" s="90"/>
      <c r="E282" s="141"/>
      <c r="F282" s="90"/>
      <c r="G282" s="90"/>
      <c r="H282" s="90"/>
      <c r="I282" s="90"/>
    </row>
    <row r="283" ht="15.75" customHeight="1">
      <c r="B283" s="90"/>
      <c r="C283" s="90"/>
      <c r="E283" s="141"/>
      <c r="F283" s="90"/>
      <c r="G283" s="90"/>
      <c r="H283" s="90"/>
      <c r="I283" s="90"/>
    </row>
    <row r="284" ht="15.75" customHeight="1">
      <c r="B284" s="90"/>
      <c r="C284" s="90"/>
      <c r="E284" s="141"/>
      <c r="F284" s="90"/>
      <c r="G284" s="90"/>
      <c r="H284" s="90"/>
      <c r="I284" s="90"/>
    </row>
    <row r="285" ht="15.75" customHeight="1">
      <c r="B285" s="90"/>
      <c r="C285" s="90"/>
      <c r="E285" s="141"/>
      <c r="F285" s="90"/>
      <c r="G285" s="90"/>
      <c r="H285" s="90"/>
      <c r="I285" s="90"/>
    </row>
    <row r="286" ht="15.75" customHeight="1">
      <c r="B286" s="90"/>
      <c r="C286" s="90"/>
      <c r="E286" s="141"/>
      <c r="F286" s="90"/>
      <c r="G286" s="90"/>
      <c r="H286" s="90"/>
      <c r="I286" s="90"/>
    </row>
    <row r="287" ht="15.75" customHeight="1">
      <c r="B287" s="90"/>
      <c r="C287" s="90"/>
      <c r="E287" s="141"/>
      <c r="F287" s="90"/>
      <c r="G287" s="90"/>
      <c r="H287" s="90"/>
      <c r="I287" s="90"/>
    </row>
    <row r="288" ht="15.75" customHeight="1">
      <c r="B288" s="90"/>
      <c r="C288" s="90"/>
      <c r="E288" s="141"/>
      <c r="F288" s="90"/>
      <c r="G288" s="90"/>
      <c r="H288" s="90"/>
      <c r="I288" s="90"/>
    </row>
    <row r="289" ht="15.75" customHeight="1">
      <c r="B289" s="90"/>
      <c r="C289" s="90"/>
      <c r="E289" s="141"/>
      <c r="F289" s="90"/>
      <c r="G289" s="90"/>
      <c r="H289" s="90"/>
      <c r="I289" s="90"/>
    </row>
    <row r="290" ht="15.75" customHeight="1">
      <c r="B290" s="90"/>
      <c r="C290" s="90"/>
      <c r="E290" s="141"/>
      <c r="F290" s="90"/>
      <c r="G290" s="90"/>
      <c r="H290" s="90"/>
      <c r="I290" s="90"/>
    </row>
    <row r="291" ht="15.75" customHeight="1">
      <c r="B291" s="90"/>
      <c r="C291" s="90"/>
      <c r="E291" s="141"/>
      <c r="F291" s="90"/>
      <c r="G291" s="90"/>
      <c r="H291" s="90"/>
      <c r="I291" s="90"/>
    </row>
    <row r="292" ht="15.75" customHeight="1">
      <c r="B292" s="90"/>
      <c r="C292" s="90"/>
      <c r="E292" s="141"/>
      <c r="F292" s="90"/>
      <c r="G292" s="90"/>
      <c r="H292" s="90"/>
      <c r="I292" s="90"/>
    </row>
    <row r="293" ht="15.75" customHeight="1">
      <c r="B293" s="90"/>
      <c r="C293" s="90"/>
      <c r="E293" s="141"/>
      <c r="F293" s="90"/>
      <c r="G293" s="90"/>
      <c r="H293" s="90"/>
      <c r="I293" s="90"/>
    </row>
    <row r="294" ht="15.75" customHeight="1">
      <c r="B294" s="90"/>
      <c r="C294" s="90"/>
      <c r="E294" s="141"/>
      <c r="F294" s="90"/>
      <c r="G294" s="90"/>
      <c r="H294" s="90"/>
      <c r="I294" s="90"/>
    </row>
    <row r="295" ht="15.75" customHeight="1">
      <c r="B295" s="90"/>
      <c r="C295" s="90"/>
      <c r="E295" s="141"/>
      <c r="F295" s="90"/>
      <c r="G295" s="90"/>
      <c r="H295" s="90"/>
      <c r="I295" s="90"/>
    </row>
    <row r="296" ht="15.75" customHeight="1">
      <c r="B296" s="90"/>
      <c r="C296" s="90"/>
      <c r="E296" s="141"/>
      <c r="F296" s="90"/>
      <c r="G296" s="90"/>
      <c r="H296" s="90"/>
      <c r="I296" s="90"/>
    </row>
    <row r="297" ht="15.75" customHeight="1">
      <c r="B297" s="90"/>
      <c r="C297" s="90"/>
      <c r="E297" s="141"/>
      <c r="F297" s="90"/>
      <c r="G297" s="90"/>
      <c r="H297" s="90"/>
      <c r="I297" s="90"/>
    </row>
    <row r="298" ht="15.75" customHeight="1">
      <c r="B298" s="90"/>
      <c r="C298" s="90"/>
      <c r="E298" s="141"/>
      <c r="F298" s="90"/>
      <c r="G298" s="90"/>
      <c r="H298" s="90"/>
      <c r="I298" s="90"/>
    </row>
    <row r="299" ht="15.75" customHeight="1">
      <c r="B299" s="90"/>
      <c r="C299" s="90"/>
      <c r="E299" s="141"/>
      <c r="F299" s="90"/>
      <c r="G299" s="90"/>
      <c r="H299" s="90"/>
      <c r="I299" s="90"/>
    </row>
    <row r="300" ht="15.75" customHeight="1">
      <c r="B300" s="90"/>
      <c r="C300" s="90"/>
      <c r="E300" s="141"/>
      <c r="F300" s="90"/>
      <c r="G300" s="90"/>
      <c r="H300" s="90"/>
      <c r="I300" s="90"/>
    </row>
    <row r="301" ht="15.75" customHeight="1">
      <c r="B301" s="90"/>
      <c r="C301" s="90"/>
      <c r="E301" s="141"/>
      <c r="F301" s="90"/>
      <c r="G301" s="90"/>
      <c r="H301" s="90"/>
      <c r="I301" s="90"/>
    </row>
    <row r="302" ht="15.75" customHeight="1">
      <c r="B302" s="90"/>
      <c r="C302" s="90"/>
      <c r="E302" s="141"/>
      <c r="F302" s="90"/>
      <c r="G302" s="90"/>
      <c r="H302" s="90"/>
      <c r="I302" s="90"/>
    </row>
    <row r="303" ht="15.75" customHeight="1">
      <c r="B303" s="90"/>
      <c r="C303" s="90"/>
      <c r="E303" s="141"/>
      <c r="F303" s="90"/>
      <c r="G303" s="90"/>
      <c r="H303" s="90"/>
      <c r="I303" s="90"/>
    </row>
    <row r="304" ht="15.75" customHeight="1">
      <c r="B304" s="90"/>
      <c r="C304" s="90"/>
      <c r="E304" s="141"/>
      <c r="F304" s="90"/>
      <c r="G304" s="90"/>
      <c r="H304" s="90"/>
      <c r="I304" s="90"/>
    </row>
    <row r="305" ht="15.75" customHeight="1">
      <c r="B305" s="90"/>
      <c r="C305" s="90"/>
      <c r="E305" s="141"/>
      <c r="F305" s="90"/>
      <c r="G305" s="90"/>
      <c r="H305" s="90"/>
      <c r="I305" s="90"/>
    </row>
    <row r="306" ht="15.75" customHeight="1">
      <c r="B306" s="90"/>
      <c r="C306" s="90"/>
      <c r="E306" s="141"/>
      <c r="F306" s="90"/>
      <c r="G306" s="90"/>
      <c r="H306" s="90"/>
      <c r="I306" s="90"/>
    </row>
    <row r="307" ht="15.75" customHeight="1">
      <c r="B307" s="90"/>
      <c r="C307" s="90"/>
      <c r="E307" s="141"/>
      <c r="F307" s="90"/>
      <c r="G307" s="90"/>
      <c r="H307" s="90"/>
      <c r="I307" s="90"/>
    </row>
    <row r="308" ht="15.75" customHeight="1">
      <c r="B308" s="90"/>
      <c r="C308" s="90"/>
      <c r="E308" s="141"/>
      <c r="F308" s="90"/>
      <c r="G308" s="90"/>
      <c r="H308" s="90"/>
      <c r="I308" s="90"/>
    </row>
    <row r="309" ht="15.75" customHeight="1">
      <c r="B309" s="90"/>
      <c r="C309" s="90"/>
      <c r="E309" s="141"/>
      <c r="F309" s="90"/>
      <c r="G309" s="90"/>
      <c r="H309" s="90"/>
      <c r="I309" s="90"/>
    </row>
    <row r="310" ht="15.75" customHeight="1">
      <c r="B310" s="90"/>
      <c r="C310" s="90"/>
      <c r="E310" s="141"/>
      <c r="F310" s="90"/>
      <c r="G310" s="90"/>
      <c r="H310" s="90"/>
      <c r="I310" s="90"/>
    </row>
    <row r="311" ht="15.75" customHeight="1">
      <c r="B311" s="90"/>
      <c r="C311" s="90"/>
      <c r="E311" s="141"/>
      <c r="F311" s="90"/>
      <c r="G311" s="90"/>
      <c r="H311" s="90"/>
      <c r="I311" s="90"/>
    </row>
    <row r="312" ht="15.75" customHeight="1">
      <c r="B312" s="90"/>
      <c r="C312" s="90"/>
      <c r="E312" s="141"/>
      <c r="F312" s="90"/>
      <c r="G312" s="90"/>
      <c r="H312" s="90"/>
      <c r="I312" s="90"/>
    </row>
    <row r="313" ht="15.75" customHeight="1">
      <c r="B313" s="90"/>
      <c r="C313" s="90"/>
      <c r="E313" s="141"/>
      <c r="F313" s="90"/>
      <c r="G313" s="90"/>
      <c r="H313" s="90"/>
      <c r="I313" s="90"/>
    </row>
    <row r="314" ht="15.75" customHeight="1">
      <c r="B314" s="90"/>
      <c r="C314" s="90"/>
      <c r="E314" s="141"/>
      <c r="F314" s="90"/>
      <c r="G314" s="90"/>
      <c r="H314" s="90"/>
      <c r="I314" s="90"/>
    </row>
    <row r="315" ht="15.75" customHeight="1">
      <c r="B315" s="90"/>
      <c r="C315" s="90"/>
      <c r="E315" s="141"/>
      <c r="F315" s="90"/>
      <c r="G315" s="90"/>
      <c r="H315" s="90"/>
      <c r="I315" s="90"/>
    </row>
    <row r="316" ht="15.75" customHeight="1">
      <c r="B316" s="90"/>
      <c r="C316" s="90"/>
      <c r="E316" s="141"/>
      <c r="F316" s="90"/>
      <c r="G316" s="90"/>
      <c r="H316" s="90"/>
      <c r="I316" s="90"/>
    </row>
    <row r="317" ht="15.75" customHeight="1">
      <c r="B317" s="90"/>
      <c r="C317" s="90"/>
      <c r="E317" s="141"/>
      <c r="F317" s="90"/>
      <c r="G317" s="90"/>
      <c r="H317" s="90"/>
      <c r="I317" s="90"/>
    </row>
    <row r="318" ht="15.75" customHeight="1">
      <c r="B318" s="90"/>
      <c r="C318" s="90"/>
      <c r="E318" s="141"/>
      <c r="F318" s="90"/>
      <c r="G318" s="90"/>
      <c r="H318" s="90"/>
      <c r="I318" s="90"/>
    </row>
    <row r="319" ht="15.75" customHeight="1">
      <c r="B319" s="90"/>
      <c r="C319" s="90"/>
      <c r="E319" s="141"/>
      <c r="F319" s="90"/>
      <c r="G319" s="90"/>
      <c r="H319" s="90"/>
      <c r="I319" s="90"/>
    </row>
    <row r="320" ht="15.75" customHeight="1">
      <c r="B320" s="90"/>
      <c r="C320" s="90"/>
      <c r="E320" s="141"/>
      <c r="F320" s="90"/>
      <c r="G320" s="90"/>
      <c r="H320" s="90"/>
      <c r="I320" s="90"/>
    </row>
    <row r="321" ht="15.75" customHeight="1">
      <c r="B321" s="90"/>
      <c r="C321" s="90"/>
      <c r="E321" s="141"/>
      <c r="F321" s="90"/>
      <c r="G321" s="90"/>
      <c r="H321" s="90"/>
      <c r="I321" s="90"/>
    </row>
    <row r="322" ht="15.75" customHeight="1">
      <c r="B322" s="90"/>
      <c r="C322" s="90"/>
      <c r="E322" s="141"/>
      <c r="F322" s="90"/>
      <c r="G322" s="90"/>
      <c r="H322" s="90"/>
      <c r="I322" s="90"/>
    </row>
    <row r="323" ht="15.75" customHeight="1">
      <c r="B323" s="90"/>
      <c r="C323" s="90"/>
      <c r="E323" s="141"/>
      <c r="F323" s="90"/>
      <c r="G323" s="90"/>
      <c r="H323" s="90"/>
      <c r="I323" s="90"/>
    </row>
    <row r="324" ht="15.75" customHeight="1">
      <c r="B324" s="90"/>
      <c r="C324" s="90"/>
      <c r="E324" s="141"/>
      <c r="F324" s="90"/>
      <c r="G324" s="90"/>
      <c r="H324" s="90"/>
      <c r="I324" s="90"/>
    </row>
    <row r="325" ht="15.75" customHeight="1">
      <c r="B325" s="90"/>
      <c r="C325" s="90"/>
      <c r="E325" s="141"/>
      <c r="F325" s="90"/>
      <c r="G325" s="90"/>
      <c r="H325" s="90"/>
      <c r="I325" s="90"/>
    </row>
    <row r="326" ht="15.75" customHeight="1">
      <c r="B326" s="90"/>
      <c r="C326" s="90"/>
      <c r="E326" s="141"/>
      <c r="F326" s="90"/>
      <c r="G326" s="90"/>
      <c r="H326" s="90"/>
      <c r="I326" s="90"/>
    </row>
    <row r="327" ht="15.75" customHeight="1">
      <c r="B327" s="90"/>
      <c r="C327" s="90"/>
      <c r="E327" s="141"/>
      <c r="F327" s="90"/>
      <c r="G327" s="90"/>
      <c r="H327" s="90"/>
      <c r="I327" s="90"/>
    </row>
    <row r="328" ht="15.75" customHeight="1">
      <c r="B328" s="90"/>
      <c r="C328" s="90"/>
      <c r="E328" s="141"/>
      <c r="F328" s="90"/>
      <c r="G328" s="90"/>
      <c r="H328" s="90"/>
      <c r="I328" s="90"/>
    </row>
    <row r="329" ht="15.75" customHeight="1">
      <c r="B329" s="90"/>
      <c r="C329" s="90"/>
      <c r="E329" s="141"/>
      <c r="F329" s="90"/>
      <c r="G329" s="90"/>
      <c r="H329" s="90"/>
      <c r="I329" s="90"/>
    </row>
    <row r="330" ht="15.75" customHeight="1">
      <c r="B330" s="90"/>
      <c r="C330" s="90"/>
      <c r="E330" s="141"/>
      <c r="F330" s="90"/>
      <c r="G330" s="90"/>
      <c r="H330" s="90"/>
      <c r="I330" s="90"/>
    </row>
    <row r="331" ht="15.75" customHeight="1">
      <c r="B331" s="90"/>
      <c r="C331" s="90"/>
      <c r="E331" s="141"/>
      <c r="F331" s="90"/>
      <c r="G331" s="90"/>
      <c r="H331" s="90"/>
      <c r="I331" s="90"/>
    </row>
    <row r="332" ht="15.75" customHeight="1">
      <c r="B332" s="90"/>
      <c r="C332" s="90"/>
      <c r="E332" s="141"/>
      <c r="F332" s="90"/>
      <c r="G332" s="90"/>
      <c r="H332" s="90"/>
      <c r="I332" s="90"/>
    </row>
    <row r="333" ht="15.75" customHeight="1">
      <c r="B333" s="90"/>
      <c r="C333" s="90"/>
      <c r="E333" s="141"/>
      <c r="F333" s="90"/>
      <c r="G333" s="90"/>
      <c r="H333" s="90"/>
      <c r="I333" s="90"/>
    </row>
    <row r="334" ht="15.75" customHeight="1">
      <c r="B334" s="90"/>
      <c r="C334" s="90"/>
      <c r="E334" s="141"/>
      <c r="F334" s="90"/>
      <c r="G334" s="90"/>
      <c r="H334" s="90"/>
      <c r="I334" s="90"/>
    </row>
    <row r="335" ht="15.75" customHeight="1">
      <c r="B335" s="90"/>
      <c r="C335" s="90"/>
      <c r="E335" s="141"/>
      <c r="F335" s="90"/>
      <c r="G335" s="90"/>
      <c r="H335" s="90"/>
      <c r="I335" s="90"/>
    </row>
    <row r="336" ht="15.75" customHeight="1">
      <c r="B336" s="90"/>
      <c r="C336" s="90"/>
      <c r="E336" s="141"/>
      <c r="F336" s="90"/>
      <c r="G336" s="90"/>
      <c r="H336" s="90"/>
      <c r="I336" s="90"/>
    </row>
    <row r="337" ht="15.75" customHeight="1">
      <c r="B337" s="90"/>
      <c r="C337" s="90"/>
      <c r="E337" s="141"/>
      <c r="F337" s="90"/>
      <c r="G337" s="90"/>
      <c r="H337" s="90"/>
      <c r="I337" s="90"/>
    </row>
    <row r="338" ht="15.75" customHeight="1">
      <c r="B338" s="90"/>
      <c r="C338" s="90"/>
      <c r="E338" s="141"/>
      <c r="F338" s="90"/>
      <c r="G338" s="90"/>
      <c r="H338" s="90"/>
      <c r="I338" s="90"/>
    </row>
    <row r="339" ht="15.75" customHeight="1">
      <c r="B339" s="90"/>
      <c r="C339" s="90"/>
      <c r="E339" s="141"/>
      <c r="F339" s="90"/>
      <c r="G339" s="90"/>
      <c r="H339" s="90"/>
      <c r="I339" s="90"/>
    </row>
    <row r="340" ht="15.75" customHeight="1">
      <c r="B340" s="90"/>
      <c r="C340" s="90"/>
      <c r="E340" s="141"/>
      <c r="F340" s="90"/>
      <c r="G340" s="90"/>
      <c r="H340" s="90"/>
      <c r="I340" s="90"/>
    </row>
    <row r="341" ht="15.75" customHeight="1">
      <c r="B341" s="90"/>
      <c r="C341" s="90"/>
      <c r="E341" s="141"/>
      <c r="F341" s="90"/>
      <c r="G341" s="90"/>
      <c r="H341" s="90"/>
      <c r="I341" s="90"/>
    </row>
    <row r="342" ht="15.75" customHeight="1">
      <c r="B342" s="90"/>
      <c r="C342" s="90"/>
      <c r="E342" s="141"/>
      <c r="F342" s="90"/>
      <c r="G342" s="90"/>
      <c r="H342" s="90"/>
      <c r="I342" s="90"/>
    </row>
    <row r="343" ht="15.75" customHeight="1">
      <c r="B343" s="90"/>
      <c r="C343" s="90"/>
      <c r="E343" s="141"/>
      <c r="F343" s="90"/>
      <c r="G343" s="90"/>
      <c r="H343" s="90"/>
      <c r="I343" s="90"/>
    </row>
    <row r="344" ht="15.75" customHeight="1">
      <c r="B344" s="90"/>
      <c r="C344" s="90"/>
      <c r="E344" s="141"/>
      <c r="F344" s="90"/>
      <c r="G344" s="90"/>
      <c r="H344" s="90"/>
      <c r="I344" s="90"/>
    </row>
    <row r="345" ht="15.75" customHeight="1">
      <c r="B345" s="90"/>
      <c r="C345" s="90"/>
      <c r="E345" s="141"/>
      <c r="F345" s="90"/>
      <c r="G345" s="90"/>
      <c r="H345" s="90"/>
      <c r="I345" s="90"/>
    </row>
    <row r="346" ht="15.75" customHeight="1">
      <c r="B346" s="90"/>
      <c r="C346" s="90"/>
      <c r="E346" s="141"/>
      <c r="F346" s="90"/>
      <c r="G346" s="90"/>
      <c r="H346" s="90"/>
      <c r="I346" s="90"/>
    </row>
    <row r="347" ht="15.75" customHeight="1">
      <c r="B347" s="90"/>
      <c r="C347" s="90"/>
      <c r="E347" s="141"/>
      <c r="F347" s="90"/>
      <c r="G347" s="90"/>
      <c r="H347" s="90"/>
      <c r="I347" s="90"/>
    </row>
    <row r="348" ht="15.75" customHeight="1">
      <c r="B348" s="90"/>
      <c r="C348" s="90"/>
      <c r="E348" s="141"/>
      <c r="F348" s="90"/>
      <c r="G348" s="90"/>
      <c r="H348" s="90"/>
      <c r="I348" s="90"/>
    </row>
    <row r="349" ht="15.75" customHeight="1">
      <c r="B349" s="90"/>
      <c r="C349" s="90"/>
      <c r="E349" s="141"/>
      <c r="F349" s="90"/>
      <c r="G349" s="90"/>
      <c r="H349" s="90"/>
      <c r="I349" s="90"/>
    </row>
    <row r="350" ht="15.75" customHeight="1">
      <c r="B350" s="90"/>
      <c r="C350" s="90"/>
      <c r="E350" s="141"/>
      <c r="F350" s="90"/>
      <c r="G350" s="90"/>
      <c r="H350" s="90"/>
      <c r="I350" s="90"/>
    </row>
    <row r="351" ht="15.75" customHeight="1">
      <c r="B351" s="90"/>
      <c r="C351" s="90"/>
      <c r="E351" s="141"/>
      <c r="F351" s="90"/>
      <c r="G351" s="90"/>
      <c r="H351" s="90"/>
      <c r="I351" s="90"/>
    </row>
    <row r="352" ht="15.75" customHeight="1">
      <c r="B352" s="90"/>
      <c r="C352" s="90"/>
      <c r="E352" s="141"/>
      <c r="F352" s="90"/>
      <c r="G352" s="90"/>
      <c r="H352" s="90"/>
      <c r="I352" s="90"/>
    </row>
    <row r="353" ht="15.75" customHeight="1">
      <c r="B353" s="90"/>
      <c r="C353" s="90"/>
      <c r="E353" s="141"/>
      <c r="F353" s="90"/>
      <c r="G353" s="90"/>
      <c r="H353" s="90"/>
      <c r="I353" s="90"/>
    </row>
    <row r="354" ht="15.75" customHeight="1">
      <c r="B354" s="90"/>
      <c r="C354" s="90"/>
      <c r="E354" s="141"/>
      <c r="F354" s="90"/>
      <c r="G354" s="90"/>
      <c r="H354" s="90"/>
      <c r="I354" s="90"/>
    </row>
    <row r="355" ht="15.75" customHeight="1">
      <c r="B355" s="90"/>
      <c r="C355" s="90"/>
      <c r="E355" s="141"/>
      <c r="F355" s="90"/>
      <c r="G355" s="90"/>
      <c r="H355" s="90"/>
      <c r="I355" s="90"/>
    </row>
    <row r="356" ht="15.75" customHeight="1">
      <c r="B356" s="90"/>
      <c r="C356" s="90"/>
      <c r="E356" s="141"/>
      <c r="F356" s="90"/>
      <c r="G356" s="90"/>
      <c r="H356" s="90"/>
      <c r="I356" s="90"/>
    </row>
    <row r="357" ht="15.75" customHeight="1">
      <c r="B357" s="90"/>
      <c r="C357" s="90"/>
      <c r="E357" s="141"/>
      <c r="F357" s="90"/>
      <c r="G357" s="90"/>
      <c r="H357" s="90"/>
      <c r="I357" s="90"/>
    </row>
    <row r="358" ht="15.75" customHeight="1">
      <c r="B358" s="90"/>
      <c r="C358" s="90"/>
      <c r="E358" s="141"/>
      <c r="F358" s="90"/>
      <c r="G358" s="90"/>
      <c r="H358" s="90"/>
      <c r="I358" s="90"/>
    </row>
    <row r="359" ht="15.75" customHeight="1">
      <c r="B359" s="90"/>
      <c r="C359" s="90"/>
      <c r="E359" s="141"/>
      <c r="F359" s="90"/>
      <c r="G359" s="90"/>
      <c r="H359" s="90"/>
      <c r="I359" s="90"/>
    </row>
    <row r="360" ht="15.75" customHeight="1">
      <c r="B360" s="90"/>
      <c r="C360" s="90"/>
      <c r="E360" s="141"/>
      <c r="F360" s="90"/>
      <c r="G360" s="90"/>
      <c r="H360" s="90"/>
      <c r="I360" s="90"/>
    </row>
    <row r="361" ht="15.75" customHeight="1">
      <c r="B361" s="90"/>
      <c r="C361" s="90"/>
      <c r="E361" s="141"/>
      <c r="F361" s="90"/>
      <c r="G361" s="90"/>
      <c r="H361" s="90"/>
      <c r="I361" s="90"/>
    </row>
    <row r="362" ht="15.75" customHeight="1">
      <c r="B362" s="90"/>
      <c r="C362" s="90"/>
      <c r="E362" s="141"/>
      <c r="F362" s="90"/>
      <c r="G362" s="90"/>
      <c r="H362" s="90"/>
      <c r="I362" s="90"/>
    </row>
    <row r="363" ht="15.75" customHeight="1">
      <c r="B363" s="90"/>
      <c r="C363" s="90"/>
      <c r="E363" s="141"/>
      <c r="F363" s="90"/>
      <c r="G363" s="90"/>
      <c r="H363" s="90"/>
      <c r="I363" s="90"/>
    </row>
    <row r="364" ht="15.75" customHeight="1">
      <c r="B364" s="90"/>
      <c r="C364" s="90"/>
      <c r="E364" s="141"/>
      <c r="F364" s="90"/>
      <c r="G364" s="90"/>
      <c r="H364" s="90"/>
      <c r="I364" s="90"/>
    </row>
    <row r="365" ht="15.75" customHeight="1">
      <c r="B365" s="90"/>
      <c r="C365" s="90"/>
      <c r="E365" s="141"/>
      <c r="F365" s="90"/>
      <c r="G365" s="90"/>
      <c r="H365" s="90"/>
      <c r="I365" s="90"/>
    </row>
    <row r="366" ht="15.75" customHeight="1">
      <c r="B366" s="90"/>
      <c r="C366" s="90"/>
      <c r="E366" s="141"/>
      <c r="F366" s="90"/>
      <c r="G366" s="90"/>
      <c r="H366" s="90"/>
      <c r="I366" s="90"/>
    </row>
    <row r="367" ht="15.75" customHeight="1">
      <c r="B367" s="90"/>
      <c r="C367" s="90"/>
      <c r="E367" s="141"/>
      <c r="F367" s="90"/>
      <c r="G367" s="90"/>
      <c r="H367" s="90"/>
      <c r="I367" s="90"/>
    </row>
    <row r="368" ht="15.75" customHeight="1">
      <c r="B368" s="90"/>
      <c r="C368" s="90"/>
      <c r="E368" s="141"/>
      <c r="F368" s="90"/>
      <c r="G368" s="90"/>
      <c r="H368" s="90"/>
      <c r="I368" s="90"/>
    </row>
    <row r="369" ht="15.75" customHeight="1">
      <c r="B369" s="90"/>
      <c r="C369" s="90"/>
      <c r="E369" s="141"/>
      <c r="F369" s="90"/>
      <c r="G369" s="90"/>
      <c r="H369" s="90"/>
      <c r="I369" s="90"/>
    </row>
    <row r="370" ht="15.75" customHeight="1">
      <c r="B370" s="90"/>
      <c r="C370" s="90"/>
      <c r="E370" s="141"/>
      <c r="F370" s="90"/>
      <c r="G370" s="90"/>
      <c r="H370" s="90"/>
      <c r="I370" s="90"/>
    </row>
    <row r="371" ht="15.75" customHeight="1">
      <c r="B371" s="90"/>
      <c r="C371" s="90"/>
      <c r="E371" s="141"/>
      <c r="F371" s="90"/>
      <c r="G371" s="90"/>
      <c r="H371" s="90"/>
      <c r="I371" s="90"/>
    </row>
    <row r="372" ht="15.75" customHeight="1">
      <c r="B372" s="90"/>
      <c r="C372" s="90"/>
      <c r="E372" s="141"/>
      <c r="F372" s="90"/>
      <c r="G372" s="90"/>
      <c r="H372" s="90"/>
      <c r="I372" s="90"/>
    </row>
    <row r="373" ht="15.75" customHeight="1">
      <c r="B373" s="90"/>
      <c r="C373" s="90"/>
      <c r="E373" s="141"/>
      <c r="F373" s="90"/>
      <c r="G373" s="90"/>
      <c r="H373" s="90"/>
      <c r="I373" s="90"/>
    </row>
    <row r="374" ht="15.75" customHeight="1">
      <c r="B374" s="90"/>
      <c r="C374" s="90"/>
      <c r="E374" s="141"/>
      <c r="F374" s="90"/>
      <c r="G374" s="90"/>
      <c r="H374" s="90"/>
      <c r="I374" s="90"/>
    </row>
    <row r="375" ht="15.75" customHeight="1">
      <c r="B375" s="90"/>
      <c r="C375" s="90"/>
      <c r="E375" s="141"/>
      <c r="F375" s="90"/>
      <c r="G375" s="90"/>
      <c r="H375" s="90"/>
      <c r="I375" s="90"/>
    </row>
    <row r="376" ht="15.75" customHeight="1">
      <c r="B376" s="90"/>
      <c r="C376" s="90"/>
      <c r="E376" s="141"/>
      <c r="F376" s="90"/>
      <c r="G376" s="90"/>
      <c r="H376" s="90"/>
      <c r="I376" s="90"/>
    </row>
    <row r="377" ht="15.75" customHeight="1">
      <c r="B377" s="90"/>
      <c r="C377" s="90"/>
      <c r="E377" s="141"/>
      <c r="F377" s="90"/>
      <c r="G377" s="90"/>
      <c r="H377" s="90"/>
      <c r="I377" s="90"/>
    </row>
    <row r="378" ht="15.75" customHeight="1">
      <c r="B378" s="90"/>
      <c r="C378" s="90"/>
      <c r="E378" s="141"/>
      <c r="F378" s="90"/>
      <c r="G378" s="90"/>
      <c r="H378" s="90"/>
      <c r="I378" s="90"/>
    </row>
    <row r="379" ht="15.75" customHeight="1">
      <c r="B379" s="90"/>
      <c r="C379" s="90"/>
      <c r="E379" s="141"/>
      <c r="F379" s="90"/>
      <c r="G379" s="90"/>
      <c r="H379" s="90"/>
      <c r="I379" s="90"/>
    </row>
    <row r="380" ht="15.75" customHeight="1">
      <c r="B380" s="90"/>
      <c r="C380" s="90"/>
      <c r="E380" s="141"/>
      <c r="F380" s="90"/>
      <c r="G380" s="90"/>
      <c r="H380" s="90"/>
      <c r="I380" s="90"/>
    </row>
    <row r="381" ht="15.75" customHeight="1">
      <c r="B381" s="90"/>
      <c r="C381" s="90"/>
      <c r="E381" s="141"/>
      <c r="F381" s="90"/>
      <c r="G381" s="90"/>
      <c r="H381" s="90"/>
      <c r="I381" s="90"/>
    </row>
    <row r="382" ht="15.75" customHeight="1">
      <c r="B382" s="90"/>
      <c r="C382" s="90"/>
      <c r="E382" s="141"/>
      <c r="F382" s="90"/>
      <c r="G382" s="90"/>
      <c r="H382" s="90"/>
      <c r="I382" s="90"/>
    </row>
    <row r="383" ht="15.75" customHeight="1">
      <c r="B383" s="90"/>
      <c r="C383" s="90"/>
      <c r="E383" s="141"/>
      <c r="F383" s="90"/>
      <c r="G383" s="90"/>
      <c r="H383" s="90"/>
      <c r="I383" s="90"/>
    </row>
    <row r="384" ht="15.75" customHeight="1">
      <c r="B384" s="90"/>
      <c r="C384" s="90"/>
      <c r="E384" s="141"/>
      <c r="F384" s="90"/>
      <c r="G384" s="90"/>
      <c r="H384" s="90"/>
      <c r="I384" s="90"/>
    </row>
    <row r="385" ht="15.75" customHeight="1">
      <c r="B385" s="90"/>
      <c r="C385" s="90"/>
      <c r="E385" s="141"/>
      <c r="F385" s="90"/>
      <c r="G385" s="90"/>
      <c r="H385" s="90"/>
      <c r="I385" s="90"/>
    </row>
    <row r="386" ht="15.75" customHeight="1">
      <c r="B386" s="90"/>
      <c r="C386" s="90"/>
      <c r="E386" s="141"/>
      <c r="F386" s="90"/>
      <c r="G386" s="90"/>
      <c r="H386" s="90"/>
      <c r="I386" s="90"/>
    </row>
    <row r="387" ht="15.75" customHeight="1">
      <c r="B387" s="90"/>
      <c r="C387" s="90"/>
      <c r="E387" s="141"/>
      <c r="F387" s="90"/>
      <c r="G387" s="90"/>
      <c r="H387" s="90"/>
      <c r="I387" s="90"/>
    </row>
    <row r="388" ht="15.75" customHeight="1">
      <c r="B388" s="90"/>
      <c r="C388" s="90"/>
      <c r="E388" s="141"/>
      <c r="F388" s="90"/>
      <c r="G388" s="90"/>
      <c r="H388" s="90"/>
      <c r="I388" s="90"/>
    </row>
    <row r="389" ht="15.75" customHeight="1">
      <c r="B389" s="90"/>
      <c r="C389" s="90"/>
      <c r="E389" s="141"/>
      <c r="F389" s="90"/>
      <c r="G389" s="90"/>
      <c r="H389" s="90"/>
      <c r="I389" s="90"/>
    </row>
    <row r="390" ht="15.75" customHeight="1">
      <c r="B390" s="90"/>
      <c r="C390" s="90"/>
      <c r="E390" s="141"/>
      <c r="F390" s="90"/>
      <c r="G390" s="90"/>
      <c r="H390" s="90"/>
      <c r="I390" s="90"/>
    </row>
    <row r="391" ht="15.75" customHeight="1">
      <c r="B391" s="90"/>
      <c r="C391" s="90"/>
      <c r="E391" s="141"/>
      <c r="F391" s="90"/>
      <c r="G391" s="90"/>
      <c r="H391" s="90"/>
      <c r="I391" s="90"/>
    </row>
    <row r="392" ht="15.75" customHeight="1">
      <c r="B392" s="90"/>
      <c r="C392" s="90"/>
      <c r="E392" s="141"/>
      <c r="F392" s="90"/>
      <c r="G392" s="90"/>
      <c r="H392" s="90"/>
      <c r="I392" s="90"/>
    </row>
    <row r="393" ht="15.75" customHeight="1">
      <c r="B393" s="90"/>
      <c r="C393" s="90"/>
      <c r="E393" s="141"/>
      <c r="F393" s="90"/>
      <c r="G393" s="90"/>
      <c r="H393" s="90"/>
      <c r="I393" s="90"/>
    </row>
    <row r="394" ht="15.75" customHeight="1">
      <c r="B394" s="90"/>
      <c r="C394" s="90"/>
      <c r="E394" s="141"/>
      <c r="F394" s="90"/>
      <c r="G394" s="90"/>
      <c r="H394" s="90"/>
      <c r="I394" s="90"/>
    </row>
    <row r="395" ht="15.75" customHeight="1">
      <c r="B395" s="90"/>
      <c r="C395" s="90"/>
      <c r="E395" s="141"/>
      <c r="F395" s="90"/>
      <c r="G395" s="90"/>
      <c r="H395" s="90"/>
      <c r="I395" s="90"/>
    </row>
    <row r="396" ht="15.75" customHeight="1">
      <c r="B396" s="90"/>
      <c r="C396" s="90"/>
      <c r="E396" s="141"/>
      <c r="F396" s="90"/>
      <c r="G396" s="90"/>
      <c r="H396" s="90"/>
      <c r="I396" s="90"/>
    </row>
    <row r="397" ht="15.75" customHeight="1">
      <c r="B397" s="90"/>
      <c r="C397" s="90"/>
      <c r="E397" s="141"/>
      <c r="F397" s="90"/>
      <c r="G397" s="90"/>
      <c r="H397" s="90"/>
      <c r="I397" s="90"/>
    </row>
    <row r="398" ht="15.75" customHeight="1">
      <c r="B398" s="90"/>
      <c r="C398" s="90"/>
      <c r="E398" s="141"/>
      <c r="F398" s="90"/>
      <c r="G398" s="90"/>
      <c r="H398" s="90"/>
      <c r="I398" s="90"/>
    </row>
    <row r="399" ht="15.75" customHeight="1">
      <c r="B399" s="90"/>
      <c r="C399" s="90"/>
      <c r="E399" s="141"/>
      <c r="F399" s="90"/>
      <c r="G399" s="90"/>
      <c r="H399" s="90"/>
      <c r="I399" s="90"/>
    </row>
    <row r="400" ht="15.75" customHeight="1">
      <c r="B400" s="90"/>
      <c r="C400" s="90"/>
      <c r="E400" s="141"/>
      <c r="F400" s="90"/>
      <c r="G400" s="90"/>
      <c r="H400" s="90"/>
      <c r="I400" s="90"/>
    </row>
    <row r="401" ht="15.75" customHeight="1">
      <c r="B401" s="90"/>
      <c r="C401" s="90"/>
      <c r="E401" s="141"/>
      <c r="F401" s="90"/>
      <c r="G401" s="90"/>
      <c r="H401" s="90"/>
      <c r="I401" s="90"/>
    </row>
    <row r="402" ht="15.75" customHeight="1">
      <c r="B402" s="90"/>
      <c r="C402" s="90"/>
      <c r="E402" s="141"/>
      <c r="F402" s="90"/>
      <c r="G402" s="90"/>
      <c r="H402" s="90"/>
      <c r="I402" s="90"/>
    </row>
    <row r="403" ht="15.75" customHeight="1">
      <c r="B403" s="90"/>
      <c r="C403" s="90"/>
      <c r="E403" s="141"/>
      <c r="F403" s="90"/>
      <c r="G403" s="90"/>
      <c r="H403" s="90"/>
      <c r="I403" s="90"/>
    </row>
    <row r="404" ht="15.75" customHeight="1">
      <c r="B404" s="90"/>
      <c r="C404" s="90"/>
      <c r="E404" s="141"/>
      <c r="F404" s="90"/>
      <c r="G404" s="90"/>
      <c r="H404" s="90"/>
      <c r="I404" s="90"/>
    </row>
    <row r="405" ht="15.75" customHeight="1">
      <c r="B405" s="90"/>
      <c r="C405" s="90"/>
      <c r="E405" s="141"/>
      <c r="F405" s="90"/>
      <c r="G405" s="90"/>
      <c r="H405" s="90"/>
      <c r="I405" s="90"/>
    </row>
    <row r="406" ht="15.75" customHeight="1">
      <c r="B406" s="90"/>
      <c r="C406" s="90"/>
      <c r="E406" s="141"/>
      <c r="F406" s="90"/>
      <c r="G406" s="90"/>
      <c r="H406" s="90"/>
      <c r="I406" s="90"/>
    </row>
    <row r="407" ht="15.75" customHeight="1">
      <c r="B407" s="90"/>
      <c r="C407" s="90"/>
      <c r="E407" s="141"/>
      <c r="F407" s="90"/>
      <c r="G407" s="90"/>
      <c r="H407" s="90"/>
      <c r="I407" s="90"/>
    </row>
    <row r="408" ht="15.75" customHeight="1">
      <c r="B408" s="90"/>
      <c r="C408" s="90"/>
      <c r="E408" s="141"/>
      <c r="F408" s="90"/>
      <c r="G408" s="90"/>
      <c r="H408" s="90"/>
      <c r="I408" s="90"/>
    </row>
    <row r="409" ht="15.75" customHeight="1">
      <c r="B409" s="90"/>
      <c r="C409" s="90"/>
      <c r="E409" s="141"/>
      <c r="F409" s="90"/>
      <c r="G409" s="90"/>
      <c r="H409" s="90"/>
      <c r="I409" s="90"/>
    </row>
    <row r="410" ht="15.75" customHeight="1">
      <c r="B410" s="90"/>
      <c r="C410" s="90"/>
      <c r="E410" s="141"/>
      <c r="F410" s="90"/>
      <c r="G410" s="90"/>
      <c r="H410" s="90"/>
      <c r="I410" s="90"/>
    </row>
    <row r="411" ht="15.75" customHeight="1">
      <c r="B411" s="90"/>
      <c r="C411" s="90"/>
      <c r="E411" s="141"/>
      <c r="F411" s="90"/>
      <c r="G411" s="90"/>
      <c r="H411" s="90"/>
      <c r="I411" s="90"/>
    </row>
    <row r="412" ht="15.75" customHeight="1">
      <c r="B412" s="90"/>
      <c r="C412" s="90"/>
      <c r="E412" s="141"/>
      <c r="F412" s="90"/>
      <c r="G412" s="90"/>
      <c r="H412" s="90"/>
      <c r="I412" s="90"/>
    </row>
    <row r="413" ht="15.75" customHeight="1">
      <c r="B413" s="90"/>
      <c r="C413" s="90"/>
      <c r="E413" s="141"/>
      <c r="F413" s="90"/>
      <c r="G413" s="90"/>
      <c r="H413" s="90"/>
      <c r="I413" s="90"/>
    </row>
    <row r="414" ht="15.75" customHeight="1">
      <c r="B414" s="90"/>
      <c r="C414" s="90"/>
      <c r="E414" s="141"/>
      <c r="F414" s="90"/>
      <c r="G414" s="90"/>
      <c r="H414" s="90"/>
      <c r="I414" s="90"/>
    </row>
    <row r="415" ht="15.75" customHeight="1">
      <c r="B415" s="90"/>
      <c r="C415" s="90"/>
      <c r="E415" s="141"/>
      <c r="F415" s="90"/>
      <c r="G415" s="90"/>
      <c r="H415" s="90"/>
      <c r="I415" s="90"/>
    </row>
    <row r="416" ht="15.75" customHeight="1">
      <c r="B416" s="90"/>
      <c r="C416" s="90"/>
      <c r="E416" s="141"/>
      <c r="F416" s="90"/>
      <c r="G416" s="90"/>
      <c r="H416" s="90"/>
      <c r="I416" s="90"/>
    </row>
    <row r="417" ht="15.75" customHeight="1">
      <c r="B417" s="90"/>
      <c r="C417" s="90"/>
      <c r="E417" s="141"/>
      <c r="F417" s="90"/>
      <c r="G417" s="90"/>
      <c r="H417" s="90"/>
      <c r="I417" s="90"/>
    </row>
    <row r="418" ht="15.75" customHeight="1">
      <c r="B418" s="90"/>
      <c r="C418" s="90"/>
      <c r="E418" s="141"/>
      <c r="F418" s="90"/>
      <c r="G418" s="90"/>
      <c r="H418" s="90"/>
      <c r="I418" s="90"/>
    </row>
    <row r="419" ht="15.75" customHeight="1">
      <c r="B419" s="90"/>
      <c r="C419" s="90"/>
      <c r="E419" s="141"/>
      <c r="F419" s="90"/>
      <c r="G419" s="90"/>
      <c r="H419" s="90"/>
      <c r="I419" s="90"/>
    </row>
    <row r="420" ht="15.75" customHeight="1">
      <c r="B420" s="90"/>
      <c r="C420" s="90"/>
      <c r="E420" s="141"/>
      <c r="F420" s="90"/>
      <c r="G420" s="90"/>
      <c r="H420" s="90"/>
      <c r="I420" s="90"/>
    </row>
    <row r="421" ht="15.75" customHeight="1">
      <c r="B421" s="90"/>
      <c r="C421" s="90"/>
      <c r="E421" s="141"/>
      <c r="F421" s="90"/>
      <c r="G421" s="90"/>
      <c r="H421" s="90"/>
      <c r="I421" s="90"/>
    </row>
    <row r="422" ht="15.75" customHeight="1">
      <c r="B422" s="90"/>
      <c r="C422" s="90"/>
      <c r="E422" s="141"/>
      <c r="F422" s="90"/>
      <c r="G422" s="90"/>
      <c r="H422" s="90"/>
      <c r="I422" s="90"/>
    </row>
    <row r="423" ht="15.75" customHeight="1">
      <c r="B423" s="90"/>
      <c r="C423" s="90"/>
      <c r="E423" s="141"/>
      <c r="F423" s="90"/>
      <c r="G423" s="90"/>
      <c r="H423" s="90"/>
      <c r="I423" s="90"/>
    </row>
    <row r="424" ht="15.75" customHeight="1">
      <c r="B424" s="90"/>
      <c r="C424" s="90"/>
      <c r="E424" s="141"/>
      <c r="F424" s="90"/>
      <c r="G424" s="90"/>
      <c r="H424" s="90"/>
      <c r="I424" s="90"/>
    </row>
    <row r="425" ht="15.75" customHeight="1">
      <c r="B425" s="90"/>
      <c r="C425" s="90"/>
      <c r="E425" s="141"/>
      <c r="F425" s="90"/>
      <c r="G425" s="90"/>
      <c r="H425" s="90"/>
      <c r="I425" s="90"/>
    </row>
    <row r="426" ht="15.75" customHeight="1">
      <c r="B426" s="90"/>
      <c r="C426" s="90"/>
      <c r="E426" s="141"/>
      <c r="F426" s="90"/>
      <c r="G426" s="90"/>
      <c r="H426" s="90"/>
      <c r="I426" s="90"/>
    </row>
    <row r="427" ht="15.75" customHeight="1">
      <c r="B427" s="90"/>
      <c r="C427" s="90"/>
      <c r="E427" s="141"/>
      <c r="F427" s="90"/>
      <c r="G427" s="90"/>
      <c r="H427" s="90"/>
      <c r="I427" s="90"/>
    </row>
    <row r="428" ht="15.75" customHeight="1">
      <c r="B428" s="90"/>
      <c r="C428" s="90"/>
      <c r="E428" s="141"/>
      <c r="F428" s="90"/>
      <c r="G428" s="90"/>
      <c r="H428" s="90"/>
      <c r="I428" s="90"/>
    </row>
    <row r="429" ht="15.75" customHeight="1">
      <c r="B429" s="90"/>
      <c r="C429" s="90"/>
      <c r="E429" s="141"/>
      <c r="F429" s="90"/>
      <c r="G429" s="90"/>
      <c r="H429" s="90"/>
      <c r="I429" s="90"/>
    </row>
    <row r="430" ht="15.75" customHeight="1">
      <c r="B430" s="90"/>
      <c r="C430" s="90"/>
      <c r="E430" s="141"/>
      <c r="F430" s="90"/>
      <c r="G430" s="90"/>
      <c r="H430" s="90"/>
      <c r="I430" s="90"/>
    </row>
    <row r="431" ht="15.75" customHeight="1">
      <c r="B431" s="90"/>
      <c r="C431" s="90"/>
      <c r="E431" s="141"/>
      <c r="F431" s="90"/>
      <c r="G431" s="90"/>
      <c r="H431" s="90"/>
      <c r="I431" s="90"/>
    </row>
    <row r="432" ht="15.75" customHeight="1">
      <c r="B432" s="90"/>
      <c r="C432" s="90"/>
      <c r="E432" s="141"/>
      <c r="F432" s="90"/>
      <c r="G432" s="90"/>
      <c r="H432" s="90"/>
      <c r="I432" s="90"/>
    </row>
    <row r="433" ht="15.75" customHeight="1">
      <c r="B433" s="90"/>
      <c r="C433" s="90"/>
      <c r="E433" s="141"/>
      <c r="F433" s="90"/>
      <c r="G433" s="90"/>
      <c r="H433" s="90"/>
      <c r="I433" s="90"/>
    </row>
    <row r="434" ht="15.75" customHeight="1">
      <c r="B434" s="90"/>
      <c r="C434" s="90"/>
      <c r="E434" s="141"/>
      <c r="F434" s="90"/>
      <c r="G434" s="90"/>
      <c r="H434" s="90"/>
      <c r="I434" s="90"/>
    </row>
    <row r="435" ht="15.75" customHeight="1">
      <c r="B435" s="90"/>
      <c r="C435" s="90"/>
      <c r="E435" s="141"/>
      <c r="F435" s="90"/>
      <c r="G435" s="90"/>
      <c r="H435" s="90"/>
      <c r="I435" s="90"/>
    </row>
    <row r="436" ht="15.75" customHeight="1">
      <c r="B436" s="90"/>
      <c r="C436" s="90"/>
      <c r="E436" s="141"/>
      <c r="F436" s="90"/>
      <c r="G436" s="90"/>
      <c r="H436" s="90"/>
      <c r="I436" s="90"/>
    </row>
    <row r="437" ht="15.75" customHeight="1">
      <c r="B437" s="90"/>
      <c r="C437" s="90"/>
      <c r="E437" s="141"/>
      <c r="F437" s="90"/>
      <c r="G437" s="90"/>
      <c r="H437" s="90"/>
      <c r="I437" s="90"/>
    </row>
    <row r="438" ht="15.75" customHeight="1">
      <c r="B438" s="90"/>
      <c r="C438" s="90"/>
      <c r="E438" s="141"/>
      <c r="F438" s="90"/>
      <c r="G438" s="90"/>
      <c r="H438" s="90"/>
      <c r="I438" s="90"/>
    </row>
    <row r="439" ht="15.75" customHeight="1">
      <c r="B439" s="90"/>
      <c r="C439" s="90"/>
      <c r="E439" s="141"/>
      <c r="F439" s="90"/>
      <c r="G439" s="90"/>
      <c r="H439" s="90"/>
      <c r="I439" s="90"/>
    </row>
    <row r="440" ht="15.75" customHeight="1">
      <c r="B440" s="90"/>
      <c r="C440" s="90"/>
      <c r="E440" s="141"/>
      <c r="F440" s="90"/>
      <c r="G440" s="90"/>
      <c r="H440" s="90"/>
      <c r="I440" s="90"/>
    </row>
    <row r="441" ht="15.75" customHeight="1">
      <c r="B441" s="90"/>
      <c r="C441" s="90"/>
      <c r="E441" s="141"/>
      <c r="F441" s="90"/>
      <c r="G441" s="90"/>
      <c r="H441" s="90"/>
      <c r="I441" s="90"/>
    </row>
    <row r="442" ht="15.75" customHeight="1">
      <c r="B442" s="90"/>
      <c r="C442" s="90"/>
      <c r="E442" s="141"/>
      <c r="F442" s="90"/>
      <c r="G442" s="90"/>
      <c r="H442" s="90"/>
      <c r="I442" s="90"/>
    </row>
    <row r="443" ht="15.75" customHeight="1">
      <c r="B443" s="90"/>
      <c r="C443" s="90"/>
      <c r="E443" s="141"/>
      <c r="F443" s="90"/>
      <c r="G443" s="90"/>
      <c r="H443" s="90"/>
      <c r="I443" s="90"/>
    </row>
    <row r="444" ht="15.75" customHeight="1">
      <c r="B444" s="90"/>
      <c r="C444" s="90"/>
      <c r="E444" s="141"/>
      <c r="F444" s="90"/>
      <c r="G444" s="90"/>
      <c r="H444" s="90"/>
      <c r="I444" s="90"/>
    </row>
    <row r="445" ht="15.75" customHeight="1">
      <c r="B445" s="90"/>
      <c r="C445" s="90"/>
      <c r="E445" s="141"/>
      <c r="F445" s="90"/>
      <c r="G445" s="90"/>
      <c r="H445" s="90"/>
      <c r="I445" s="90"/>
    </row>
    <row r="446" ht="15.75" customHeight="1">
      <c r="B446" s="90"/>
      <c r="C446" s="90"/>
      <c r="E446" s="141"/>
      <c r="F446" s="90"/>
      <c r="G446" s="90"/>
      <c r="H446" s="90"/>
      <c r="I446" s="90"/>
    </row>
    <row r="447" ht="15.75" customHeight="1">
      <c r="B447" s="90"/>
      <c r="C447" s="90"/>
      <c r="E447" s="141"/>
      <c r="F447" s="90"/>
      <c r="G447" s="90"/>
      <c r="H447" s="90"/>
      <c r="I447" s="90"/>
    </row>
    <row r="448" ht="15.75" customHeight="1">
      <c r="B448" s="90"/>
      <c r="C448" s="90"/>
      <c r="E448" s="141"/>
      <c r="F448" s="90"/>
      <c r="G448" s="90"/>
      <c r="H448" s="90"/>
      <c r="I448" s="90"/>
    </row>
    <row r="449" ht="15.75" customHeight="1">
      <c r="B449" s="90"/>
      <c r="C449" s="90"/>
      <c r="E449" s="141"/>
      <c r="F449" s="90"/>
      <c r="G449" s="90"/>
      <c r="H449" s="90"/>
      <c r="I449" s="90"/>
    </row>
    <row r="450" ht="15.75" customHeight="1">
      <c r="B450" s="90"/>
      <c r="C450" s="90"/>
      <c r="E450" s="141"/>
      <c r="F450" s="90"/>
      <c r="G450" s="90"/>
      <c r="H450" s="90"/>
      <c r="I450" s="90"/>
    </row>
    <row r="451" ht="15.75" customHeight="1">
      <c r="B451" s="90"/>
      <c r="C451" s="90"/>
      <c r="E451" s="141"/>
      <c r="F451" s="90"/>
      <c r="G451" s="90"/>
      <c r="H451" s="90"/>
      <c r="I451" s="90"/>
    </row>
    <row r="452" ht="15.75" customHeight="1">
      <c r="B452" s="90"/>
      <c r="C452" s="90"/>
      <c r="E452" s="141"/>
      <c r="F452" s="90"/>
      <c r="G452" s="90"/>
      <c r="H452" s="90"/>
      <c r="I452" s="90"/>
    </row>
    <row r="453" ht="15.75" customHeight="1">
      <c r="B453" s="90"/>
      <c r="C453" s="90"/>
      <c r="E453" s="141"/>
      <c r="F453" s="90"/>
      <c r="G453" s="90"/>
      <c r="H453" s="90"/>
      <c r="I453" s="90"/>
    </row>
    <row r="454" ht="15.75" customHeight="1">
      <c r="B454" s="90"/>
      <c r="C454" s="90"/>
      <c r="E454" s="141"/>
      <c r="F454" s="90"/>
      <c r="G454" s="90"/>
      <c r="H454" s="90"/>
      <c r="I454" s="90"/>
    </row>
    <row r="455" ht="15.75" customHeight="1">
      <c r="B455" s="90"/>
      <c r="C455" s="90"/>
      <c r="E455" s="141"/>
      <c r="F455" s="90"/>
      <c r="G455" s="90"/>
      <c r="H455" s="90"/>
      <c r="I455" s="90"/>
    </row>
    <row r="456" ht="15.75" customHeight="1">
      <c r="B456" s="90"/>
      <c r="C456" s="90"/>
      <c r="E456" s="141"/>
      <c r="F456" s="90"/>
      <c r="G456" s="90"/>
      <c r="H456" s="90"/>
      <c r="I456" s="90"/>
    </row>
    <row r="457" ht="15.75" customHeight="1">
      <c r="B457" s="90"/>
      <c r="C457" s="90"/>
      <c r="E457" s="141"/>
      <c r="F457" s="90"/>
      <c r="G457" s="90"/>
      <c r="H457" s="90"/>
      <c r="I457" s="90"/>
    </row>
    <row r="458" ht="15.75" customHeight="1">
      <c r="B458" s="90"/>
      <c r="C458" s="90"/>
      <c r="E458" s="141"/>
      <c r="F458" s="90"/>
      <c r="G458" s="90"/>
      <c r="H458" s="90"/>
      <c r="I458" s="90"/>
    </row>
    <row r="459" ht="15.75" customHeight="1">
      <c r="B459" s="90"/>
      <c r="C459" s="90"/>
      <c r="E459" s="141"/>
      <c r="F459" s="90"/>
      <c r="G459" s="90"/>
      <c r="H459" s="90"/>
      <c r="I459" s="90"/>
    </row>
    <row r="460" ht="15.75" customHeight="1">
      <c r="B460" s="90"/>
      <c r="C460" s="90"/>
      <c r="E460" s="141"/>
      <c r="F460" s="90"/>
      <c r="G460" s="90"/>
      <c r="H460" s="90"/>
      <c r="I460" s="90"/>
    </row>
    <row r="461" ht="15.75" customHeight="1">
      <c r="B461" s="90"/>
      <c r="C461" s="90"/>
      <c r="E461" s="141"/>
      <c r="F461" s="90"/>
      <c r="G461" s="90"/>
      <c r="H461" s="90"/>
      <c r="I461" s="90"/>
    </row>
    <row r="462" ht="15.75" customHeight="1">
      <c r="B462" s="90"/>
      <c r="C462" s="90"/>
      <c r="E462" s="141"/>
      <c r="F462" s="90"/>
      <c r="G462" s="90"/>
      <c r="H462" s="90"/>
      <c r="I462" s="90"/>
    </row>
    <row r="463" ht="15.75" customHeight="1">
      <c r="B463" s="90"/>
      <c r="C463" s="90"/>
      <c r="E463" s="141"/>
      <c r="F463" s="90"/>
      <c r="G463" s="90"/>
      <c r="H463" s="90"/>
      <c r="I463" s="90"/>
    </row>
    <row r="464" ht="15.75" customHeight="1">
      <c r="B464" s="90"/>
      <c r="C464" s="90"/>
      <c r="E464" s="141"/>
      <c r="F464" s="90"/>
      <c r="G464" s="90"/>
      <c r="H464" s="90"/>
      <c r="I464" s="90"/>
    </row>
    <row r="465" ht="15.75" customHeight="1">
      <c r="B465" s="90"/>
      <c r="C465" s="90"/>
      <c r="E465" s="141"/>
      <c r="F465" s="90"/>
      <c r="G465" s="90"/>
      <c r="H465" s="90"/>
      <c r="I465" s="90"/>
    </row>
    <row r="466" ht="15.75" customHeight="1">
      <c r="B466" s="90"/>
      <c r="C466" s="90"/>
      <c r="E466" s="141"/>
      <c r="F466" s="90"/>
      <c r="G466" s="90"/>
      <c r="H466" s="90"/>
      <c r="I466" s="90"/>
    </row>
    <row r="467" ht="15.75" customHeight="1">
      <c r="B467" s="90"/>
      <c r="C467" s="90"/>
      <c r="E467" s="141"/>
      <c r="F467" s="90"/>
      <c r="G467" s="90"/>
      <c r="H467" s="90"/>
      <c r="I467" s="90"/>
    </row>
    <row r="468" ht="15.75" customHeight="1">
      <c r="B468" s="90"/>
      <c r="C468" s="90"/>
      <c r="E468" s="141"/>
      <c r="F468" s="90"/>
      <c r="G468" s="90"/>
      <c r="H468" s="90"/>
      <c r="I468" s="90"/>
    </row>
    <row r="469" ht="15.75" customHeight="1">
      <c r="B469" s="90"/>
      <c r="C469" s="90"/>
      <c r="E469" s="141"/>
      <c r="F469" s="90"/>
      <c r="G469" s="90"/>
      <c r="H469" s="90"/>
      <c r="I469" s="90"/>
    </row>
    <row r="470" ht="15.75" customHeight="1">
      <c r="B470" s="90"/>
      <c r="C470" s="90"/>
      <c r="E470" s="141"/>
      <c r="F470" s="90"/>
      <c r="G470" s="90"/>
      <c r="H470" s="90"/>
      <c r="I470" s="90"/>
    </row>
    <row r="471" ht="15.75" customHeight="1">
      <c r="B471" s="90"/>
      <c r="C471" s="90"/>
      <c r="E471" s="141"/>
      <c r="F471" s="90"/>
      <c r="G471" s="90"/>
      <c r="H471" s="90"/>
      <c r="I471" s="90"/>
    </row>
    <row r="472" ht="15.75" customHeight="1">
      <c r="B472" s="90"/>
      <c r="C472" s="90"/>
      <c r="E472" s="141"/>
      <c r="F472" s="90"/>
      <c r="G472" s="90"/>
      <c r="H472" s="90"/>
      <c r="I472" s="90"/>
    </row>
    <row r="473" ht="15.75" customHeight="1">
      <c r="B473" s="90"/>
      <c r="C473" s="90"/>
      <c r="E473" s="141"/>
      <c r="F473" s="90"/>
      <c r="G473" s="90"/>
      <c r="H473" s="90"/>
      <c r="I473" s="90"/>
    </row>
    <row r="474" ht="15.75" customHeight="1">
      <c r="B474" s="90"/>
      <c r="C474" s="90"/>
      <c r="E474" s="141"/>
      <c r="F474" s="90"/>
      <c r="G474" s="90"/>
      <c r="H474" s="90"/>
      <c r="I474" s="90"/>
    </row>
    <row r="475" ht="15.75" customHeight="1">
      <c r="B475" s="90"/>
      <c r="C475" s="90"/>
      <c r="E475" s="141"/>
      <c r="F475" s="90"/>
      <c r="G475" s="90"/>
      <c r="H475" s="90"/>
      <c r="I475" s="90"/>
    </row>
    <row r="476" ht="15.75" customHeight="1">
      <c r="B476" s="90"/>
      <c r="C476" s="90"/>
      <c r="E476" s="141"/>
      <c r="F476" s="90"/>
      <c r="G476" s="90"/>
      <c r="H476" s="90"/>
      <c r="I476" s="90"/>
    </row>
    <row r="477" ht="15.75" customHeight="1">
      <c r="B477" s="90"/>
      <c r="C477" s="90"/>
      <c r="E477" s="141"/>
      <c r="F477" s="90"/>
      <c r="G477" s="90"/>
      <c r="H477" s="90"/>
      <c r="I477" s="90"/>
    </row>
    <row r="478" ht="15.75" customHeight="1">
      <c r="B478" s="90"/>
      <c r="C478" s="90"/>
      <c r="E478" s="141"/>
      <c r="F478" s="90"/>
      <c r="G478" s="90"/>
      <c r="H478" s="90"/>
      <c r="I478" s="90"/>
    </row>
    <row r="479" ht="15.75" customHeight="1">
      <c r="B479" s="90"/>
      <c r="C479" s="90"/>
      <c r="E479" s="141"/>
      <c r="F479" s="90"/>
      <c r="G479" s="90"/>
      <c r="H479" s="90"/>
      <c r="I479" s="90"/>
    </row>
    <row r="480" ht="15.75" customHeight="1">
      <c r="B480" s="90"/>
      <c r="C480" s="90"/>
      <c r="E480" s="141"/>
      <c r="F480" s="90"/>
      <c r="G480" s="90"/>
      <c r="H480" s="90"/>
      <c r="I480" s="90"/>
    </row>
    <row r="481" ht="15.75" customHeight="1">
      <c r="B481" s="90"/>
      <c r="C481" s="90"/>
      <c r="E481" s="141"/>
      <c r="F481" s="90"/>
      <c r="G481" s="90"/>
      <c r="H481" s="90"/>
      <c r="I481" s="90"/>
    </row>
    <row r="482" ht="15.75" customHeight="1">
      <c r="B482" s="90"/>
      <c r="C482" s="90"/>
      <c r="E482" s="141"/>
      <c r="F482" s="90"/>
      <c r="G482" s="90"/>
      <c r="H482" s="90"/>
      <c r="I482" s="90"/>
    </row>
    <row r="483" ht="15.75" customHeight="1">
      <c r="B483" s="90"/>
      <c r="C483" s="90"/>
      <c r="E483" s="141"/>
      <c r="F483" s="90"/>
      <c r="G483" s="90"/>
      <c r="H483" s="90"/>
      <c r="I483" s="90"/>
    </row>
    <row r="484" ht="15.75" customHeight="1">
      <c r="B484" s="90"/>
      <c r="C484" s="90"/>
      <c r="E484" s="141"/>
      <c r="F484" s="90"/>
      <c r="G484" s="90"/>
      <c r="H484" s="90"/>
      <c r="I484" s="90"/>
    </row>
    <row r="485" ht="15.75" customHeight="1">
      <c r="B485" s="90"/>
      <c r="C485" s="90"/>
      <c r="E485" s="141"/>
      <c r="F485" s="90"/>
      <c r="G485" s="90"/>
      <c r="H485" s="90"/>
      <c r="I485" s="90"/>
    </row>
    <row r="486" ht="15.75" customHeight="1">
      <c r="B486" s="90"/>
      <c r="C486" s="90"/>
      <c r="E486" s="141"/>
      <c r="F486" s="90"/>
      <c r="G486" s="90"/>
      <c r="H486" s="90"/>
      <c r="I486" s="90"/>
    </row>
    <row r="487" ht="15.75" customHeight="1">
      <c r="B487" s="90"/>
      <c r="C487" s="90"/>
      <c r="E487" s="141"/>
      <c r="F487" s="90"/>
      <c r="G487" s="90"/>
      <c r="H487" s="90"/>
      <c r="I487" s="90"/>
    </row>
    <row r="488" ht="15.75" customHeight="1">
      <c r="B488" s="90"/>
      <c r="C488" s="90"/>
      <c r="E488" s="141"/>
      <c r="F488" s="90"/>
      <c r="G488" s="90"/>
      <c r="H488" s="90"/>
      <c r="I488" s="90"/>
    </row>
    <row r="489" ht="15.75" customHeight="1">
      <c r="B489" s="90"/>
      <c r="C489" s="90"/>
      <c r="E489" s="141"/>
      <c r="F489" s="90"/>
      <c r="G489" s="90"/>
      <c r="H489" s="90"/>
      <c r="I489" s="90"/>
    </row>
    <row r="490" ht="15.75" customHeight="1">
      <c r="B490" s="90"/>
      <c r="C490" s="90"/>
      <c r="E490" s="141"/>
      <c r="F490" s="90"/>
      <c r="G490" s="90"/>
      <c r="H490" s="90"/>
      <c r="I490" s="90"/>
    </row>
    <row r="491" ht="15.75" customHeight="1">
      <c r="B491" s="90"/>
      <c r="C491" s="90"/>
      <c r="E491" s="141"/>
      <c r="F491" s="90"/>
      <c r="G491" s="90"/>
      <c r="H491" s="90"/>
      <c r="I491" s="90"/>
    </row>
    <row r="492" ht="15.75" customHeight="1">
      <c r="B492" s="90"/>
      <c r="C492" s="90"/>
      <c r="E492" s="141"/>
      <c r="F492" s="90"/>
      <c r="G492" s="90"/>
      <c r="H492" s="90"/>
      <c r="I492" s="90"/>
    </row>
    <row r="493" ht="15.75" customHeight="1">
      <c r="B493" s="90"/>
      <c r="C493" s="90"/>
      <c r="E493" s="141"/>
      <c r="F493" s="90"/>
      <c r="G493" s="90"/>
      <c r="H493" s="90"/>
      <c r="I493" s="90"/>
    </row>
    <row r="494" ht="15.75" customHeight="1">
      <c r="B494" s="90"/>
      <c r="C494" s="90"/>
      <c r="E494" s="141"/>
      <c r="F494" s="90"/>
      <c r="G494" s="90"/>
      <c r="H494" s="90"/>
      <c r="I494" s="90"/>
    </row>
    <row r="495" ht="15.75" customHeight="1">
      <c r="B495" s="90"/>
      <c r="C495" s="90"/>
      <c r="E495" s="141"/>
      <c r="F495" s="90"/>
      <c r="G495" s="90"/>
      <c r="H495" s="90"/>
      <c r="I495" s="90"/>
    </row>
    <row r="496" ht="15.75" customHeight="1">
      <c r="B496" s="90"/>
      <c r="C496" s="90"/>
      <c r="E496" s="141"/>
      <c r="F496" s="90"/>
      <c r="G496" s="90"/>
      <c r="H496" s="90"/>
      <c r="I496" s="90"/>
    </row>
    <row r="497" ht="15.75" customHeight="1">
      <c r="B497" s="90"/>
      <c r="C497" s="90"/>
      <c r="E497" s="141"/>
      <c r="F497" s="90"/>
      <c r="G497" s="90"/>
      <c r="H497" s="90"/>
      <c r="I497" s="90"/>
    </row>
    <row r="498" ht="15.75" customHeight="1">
      <c r="B498" s="90"/>
      <c r="C498" s="90"/>
      <c r="E498" s="141"/>
      <c r="F498" s="90"/>
      <c r="G498" s="90"/>
      <c r="H498" s="90"/>
      <c r="I498" s="90"/>
    </row>
    <row r="499" ht="15.75" customHeight="1">
      <c r="B499" s="90"/>
      <c r="C499" s="90"/>
      <c r="E499" s="141"/>
      <c r="F499" s="90"/>
      <c r="G499" s="90"/>
      <c r="H499" s="90"/>
      <c r="I499" s="90"/>
    </row>
    <row r="500" ht="15.75" customHeight="1">
      <c r="B500" s="90"/>
      <c r="C500" s="90"/>
      <c r="E500" s="141"/>
      <c r="F500" s="90"/>
      <c r="G500" s="90"/>
      <c r="H500" s="90"/>
      <c r="I500" s="90"/>
    </row>
    <row r="501" ht="15.75" customHeight="1">
      <c r="B501" s="90"/>
      <c r="C501" s="90"/>
      <c r="E501" s="141"/>
      <c r="F501" s="90"/>
      <c r="G501" s="90"/>
      <c r="H501" s="90"/>
      <c r="I501" s="90"/>
    </row>
    <row r="502" ht="15.75" customHeight="1">
      <c r="B502" s="90"/>
      <c r="C502" s="90"/>
      <c r="E502" s="141"/>
      <c r="F502" s="90"/>
      <c r="G502" s="90"/>
      <c r="H502" s="90"/>
      <c r="I502" s="90"/>
    </row>
    <row r="503" ht="15.75" customHeight="1">
      <c r="B503" s="90"/>
      <c r="C503" s="90"/>
      <c r="E503" s="141"/>
      <c r="F503" s="90"/>
      <c r="G503" s="90"/>
      <c r="H503" s="90"/>
      <c r="I503" s="90"/>
    </row>
    <row r="504" ht="15.75" customHeight="1">
      <c r="B504" s="90"/>
      <c r="C504" s="90"/>
      <c r="E504" s="141"/>
      <c r="F504" s="90"/>
      <c r="G504" s="90"/>
      <c r="H504" s="90"/>
      <c r="I504" s="90"/>
    </row>
    <row r="505" ht="15.75" customHeight="1">
      <c r="B505" s="90"/>
      <c r="C505" s="90"/>
      <c r="E505" s="141"/>
      <c r="F505" s="90"/>
      <c r="G505" s="90"/>
      <c r="H505" s="90"/>
      <c r="I505" s="90"/>
    </row>
    <row r="506" ht="15.75" customHeight="1">
      <c r="B506" s="90"/>
      <c r="C506" s="90"/>
      <c r="E506" s="141"/>
      <c r="F506" s="90"/>
      <c r="G506" s="90"/>
      <c r="H506" s="90"/>
      <c r="I506" s="90"/>
    </row>
    <row r="507" ht="15.75" customHeight="1">
      <c r="B507" s="90"/>
      <c r="C507" s="90"/>
      <c r="E507" s="141"/>
      <c r="F507" s="90"/>
      <c r="G507" s="90"/>
      <c r="H507" s="90"/>
      <c r="I507" s="90"/>
    </row>
    <row r="508" ht="15.75" customHeight="1">
      <c r="B508" s="90"/>
      <c r="C508" s="90"/>
      <c r="E508" s="141"/>
      <c r="F508" s="90"/>
      <c r="G508" s="90"/>
      <c r="H508" s="90"/>
      <c r="I508" s="90"/>
    </row>
    <row r="509" ht="15.75" customHeight="1">
      <c r="B509" s="90"/>
      <c r="C509" s="90"/>
      <c r="E509" s="141"/>
      <c r="F509" s="90"/>
      <c r="G509" s="90"/>
      <c r="H509" s="90"/>
      <c r="I509" s="90"/>
    </row>
    <row r="510" ht="15.75" customHeight="1">
      <c r="B510" s="90"/>
      <c r="C510" s="90"/>
      <c r="E510" s="141"/>
      <c r="F510" s="90"/>
      <c r="G510" s="90"/>
      <c r="H510" s="90"/>
      <c r="I510" s="90"/>
    </row>
    <row r="511" ht="15.75" customHeight="1">
      <c r="B511" s="90"/>
      <c r="C511" s="90"/>
      <c r="E511" s="141"/>
      <c r="F511" s="90"/>
      <c r="G511" s="90"/>
      <c r="H511" s="90"/>
      <c r="I511" s="90"/>
    </row>
    <row r="512" ht="15.75" customHeight="1">
      <c r="B512" s="90"/>
      <c r="C512" s="90"/>
      <c r="E512" s="141"/>
      <c r="F512" s="90"/>
      <c r="G512" s="90"/>
      <c r="H512" s="90"/>
      <c r="I512" s="90"/>
    </row>
    <row r="513" ht="15.75" customHeight="1">
      <c r="B513" s="90"/>
      <c r="C513" s="90"/>
      <c r="E513" s="141"/>
      <c r="F513" s="90"/>
      <c r="G513" s="90"/>
      <c r="H513" s="90"/>
      <c r="I513" s="90"/>
    </row>
    <row r="514" ht="15.75" customHeight="1">
      <c r="B514" s="90"/>
      <c r="C514" s="90"/>
      <c r="E514" s="141"/>
      <c r="F514" s="90"/>
      <c r="G514" s="90"/>
      <c r="H514" s="90"/>
      <c r="I514" s="90"/>
    </row>
    <row r="515" ht="15.75" customHeight="1">
      <c r="B515" s="90"/>
      <c r="C515" s="90"/>
      <c r="E515" s="141"/>
      <c r="F515" s="90"/>
      <c r="G515" s="90"/>
      <c r="H515" s="90"/>
      <c r="I515" s="90"/>
    </row>
    <row r="516" ht="15.75" customHeight="1">
      <c r="B516" s="90"/>
      <c r="C516" s="90"/>
      <c r="E516" s="141"/>
      <c r="F516" s="90"/>
      <c r="G516" s="90"/>
      <c r="H516" s="90"/>
      <c r="I516" s="90"/>
    </row>
    <row r="517" ht="15.75" customHeight="1">
      <c r="B517" s="90"/>
      <c r="C517" s="90"/>
      <c r="E517" s="141"/>
      <c r="F517" s="90"/>
      <c r="G517" s="90"/>
      <c r="H517" s="90"/>
      <c r="I517" s="90"/>
    </row>
    <row r="518" ht="15.75" customHeight="1">
      <c r="B518" s="90"/>
      <c r="C518" s="90"/>
      <c r="E518" s="141"/>
      <c r="F518" s="90"/>
      <c r="G518" s="90"/>
      <c r="H518" s="90"/>
      <c r="I518" s="90"/>
    </row>
    <row r="519" ht="15.75" customHeight="1">
      <c r="B519" s="90"/>
      <c r="C519" s="90"/>
      <c r="E519" s="141"/>
      <c r="F519" s="90"/>
      <c r="G519" s="90"/>
      <c r="H519" s="90"/>
      <c r="I519" s="90"/>
    </row>
    <row r="520" ht="15.75" customHeight="1">
      <c r="B520" s="90"/>
      <c r="C520" s="90"/>
      <c r="E520" s="141"/>
      <c r="F520" s="90"/>
      <c r="G520" s="90"/>
      <c r="H520" s="90"/>
      <c r="I520" s="90"/>
    </row>
    <row r="521" ht="15.75" customHeight="1">
      <c r="B521" s="90"/>
      <c r="C521" s="90"/>
      <c r="E521" s="141"/>
      <c r="F521" s="90"/>
      <c r="G521" s="90"/>
      <c r="H521" s="90"/>
      <c r="I521" s="90"/>
    </row>
    <row r="522" ht="15.75" customHeight="1">
      <c r="B522" s="90"/>
      <c r="C522" s="90"/>
      <c r="E522" s="141"/>
      <c r="F522" s="90"/>
      <c r="G522" s="90"/>
      <c r="H522" s="90"/>
      <c r="I522" s="90"/>
    </row>
    <row r="523" ht="15.75" customHeight="1">
      <c r="B523" s="90"/>
      <c r="C523" s="90"/>
      <c r="E523" s="141"/>
      <c r="F523" s="90"/>
      <c r="G523" s="90"/>
      <c r="H523" s="90"/>
      <c r="I523" s="90"/>
    </row>
    <row r="524" ht="15.75" customHeight="1">
      <c r="B524" s="90"/>
      <c r="C524" s="90"/>
      <c r="E524" s="141"/>
      <c r="F524" s="90"/>
      <c r="G524" s="90"/>
      <c r="H524" s="90"/>
      <c r="I524" s="90"/>
    </row>
    <row r="525" ht="15.75" customHeight="1">
      <c r="B525" s="90"/>
      <c r="C525" s="90"/>
      <c r="E525" s="141"/>
      <c r="F525" s="90"/>
      <c r="G525" s="90"/>
      <c r="H525" s="90"/>
      <c r="I525" s="90"/>
    </row>
    <row r="526" ht="15.75" customHeight="1">
      <c r="B526" s="90"/>
      <c r="C526" s="90"/>
      <c r="E526" s="141"/>
      <c r="F526" s="90"/>
      <c r="G526" s="90"/>
      <c r="H526" s="90"/>
      <c r="I526" s="90"/>
    </row>
    <row r="527" ht="15.75" customHeight="1">
      <c r="B527" s="90"/>
      <c r="C527" s="90"/>
      <c r="E527" s="141"/>
      <c r="F527" s="90"/>
      <c r="G527" s="90"/>
      <c r="H527" s="90"/>
      <c r="I527" s="90"/>
    </row>
    <row r="528" ht="15.75" customHeight="1">
      <c r="B528" s="90"/>
      <c r="C528" s="90"/>
      <c r="E528" s="141"/>
      <c r="F528" s="90"/>
      <c r="G528" s="90"/>
      <c r="H528" s="90"/>
      <c r="I528" s="90"/>
    </row>
    <row r="529" ht="15.75" customHeight="1">
      <c r="B529" s="90"/>
      <c r="C529" s="90"/>
      <c r="E529" s="141"/>
      <c r="F529" s="90"/>
      <c r="G529" s="90"/>
      <c r="H529" s="90"/>
      <c r="I529" s="90"/>
    </row>
    <row r="530" ht="15.75" customHeight="1">
      <c r="B530" s="90"/>
      <c r="C530" s="90"/>
      <c r="E530" s="141"/>
      <c r="F530" s="90"/>
      <c r="G530" s="90"/>
      <c r="H530" s="90"/>
      <c r="I530" s="90"/>
    </row>
    <row r="531" ht="15.75" customHeight="1">
      <c r="B531" s="90"/>
      <c r="C531" s="90"/>
      <c r="E531" s="141"/>
      <c r="F531" s="90"/>
      <c r="G531" s="90"/>
      <c r="H531" s="90"/>
      <c r="I531" s="90"/>
    </row>
    <row r="532" ht="15.75" customHeight="1">
      <c r="B532" s="90"/>
      <c r="C532" s="90"/>
      <c r="E532" s="141"/>
      <c r="F532" s="90"/>
      <c r="G532" s="90"/>
      <c r="H532" s="90"/>
      <c r="I532" s="90"/>
    </row>
    <row r="533" ht="15.75" customHeight="1">
      <c r="B533" s="90"/>
      <c r="C533" s="90"/>
      <c r="E533" s="141"/>
      <c r="F533" s="90"/>
      <c r="G533" s="90"/>
      <c r="H533" s="90"/>
      <c r="I533" s="90"/>
    </row>
    <row r="534" ht="15.75" customHeight="1">
      <c r="B534" s="90"/>
      <c r="C534" s="90"/>
      <c r="E534" s="141"/>
      <c r="F534" s="90"/>
      <c r="G534" s="90"/>
      <c r="H534" s="90"/>
      <c r="I534" s="90"/>
    </row>
    <row r="535" ht="15.75" customHeight="1">
      <c r="B535" s="90"/>
      <c r="C535" s="90"/>
      <c r="E535" s="141"/>
      <c r="F535" s="90"/>
      <c r="G535" s="90"/>
      <c r="H535" s="90"/>
      <c r="I535" s="90"/>
    </row>
    <row r="536" ht="15.75" customHeight="1">
      <c r="B536" s="90"/>
      <c r="C536" s="90"/>
      <c r="E536" s="141"/>
      <c r="F536" s="90"/>
      <c r="G536" s="90"/>
      <c r="H536" s="90"/>
      <c r="I536" s="90"/>
    </row>
    <row r="537" ht="15.75" customHeight="1">
      <c r="B537" s="90"/>
      <c r="C537" s="90"/>
      <c r="E537" s="141"/>
      <c r="F537" s="90"/>
      <c r="G537" s="90"/>
      <c r="H537" s="90"/>
      <c r="I537" s="90"/>
    </row>
    <row r="538" ht="15.75" customHeight="1">
      <c r="B538" s="90"/>
      <c r="C538" s="90"/>
      <c r="E538" s="141"/>
      <c r="F538" s="90"/>
      <c r="G538" s="90"/>
      <c r="H538" s="90"/>
      <c r="I538" s="90"/>
    </row>
    <row r="539" ht="15.75" customHeight="1">
      <c r="B539" s="90"/>
      <c r="C539" s="90"/>
      <c r="E539" s="141"/>
      <c r="F539" s="90"/>
      <c r="G539" s="90"/>
      <c r="H539" s="90"/>
      <c r="I539" s="90"/>
    </row>
    <row r="540" ht="15.75" customHeight="1">
      <c r="B540" s="90"/>
      <c r="C540" s="90"/>
      <c r="E540" s="141"/>
      <c r="F540" s="90"/>
      <c r="G540" s="90"/>
      <c r="H540" s="90"/>
      <c r="I540" s="90"/>
    </row>
    <row r="541" ht="15.75" customHeight="1">
      <c r="B541" s="90"/>
      <c r="C541" s="90"/>
      <c r="E541" s="141"/>
      <c r="F541" s="90"/>
      <c r="G541" s="90"/>
      <c r="H541" s="90"/>
      <c r="I541" s="90"/>
    </row>
    <row r="542" ht="15.75" customHeight="1">
      <c r="B542" s="90"/>
      <c r="C542" s="90"/>
      <c r="E542" s="141"/>
      <c r="F542" s="90"/>
      <c r="G542" s="90"/>
      <c r="H542" s="90"/>
      <c r="I542" s="90"/>
    </row>
    <row r="543" ht="15.75" customHeight="1">
      <c r="B543" s="90"/>
      <c r="C543" s="90"/>
      <c r="E543" s="141"/>
      <c r="F543" s="90"/>
      <c r="G543" s="90"/>
      <c r="H543" s="90"/>
      <c r="I543" s="90"/>
    </row>
    <row r="544" ht="15.75" customHeight="1">
      <c r="B544" s="90"/>
      <c r="C544" s="90"/>
      <c r="E544" s="141"/>
      <c r="F544" s="90"/>
      <c r="G544" s="90"/>
      <c r="H544" s="90"/>
      <c r="I544" s="90"/>
    </row>
    <row r="545" ht="15.75" customHeight="1">
      <c r="B545" s="90"/>
      <c r="C545" s="90"/>
      <c r="E545" s="141"/>
      <c r="F545" s="90"/>
      <c r="G545" s="90"/>
      <c r="H545" s="90"/>
      <c r="I545" s="90"/>
    </row>
    <row r="546" ht="15.75" customHeight="1">
      <c r="B546" s="90"/>
      <c r="C546" s="90"/>
      <c r="E546" s="141"/>
      <c r="F546" s="90"/>
      <c r="G546" s="90"/>
      <c r="H546" s="90"/>
      <c r="I546" s="90"/>
    </row>
    <row r="547" ht="15.75" customHeight="1">
      <c r="B547" s="90"/>
      <c r="C547" s="90"/>
      <c r="E547" s="141"/>
      <c r="F547" s="90"/>
      <c r="G547" s="90"/>
      <c r="H547" s="90"/>
      <c r="I547" s="90"/>
    </row>
    <row r="548" ht="15.75" customHeight="1">
      <c r="B548" s="90"/>
      <c r="C548" s="90"/>
      <c r="E548" s="141"/>
      <c r="F548" s="90"/>
      <c r="G548" s="90"/>
      <c r="H548" s="90"/>
      <c r="I548" s="90"/>
    </row>
    <row r="549" ht="15.75" customHeight="1">
      <c r="B549" s="90"/>
      <c r="C549" s="90"/>
      <c r="E549" s="141"/>
      <c r="F549" s="90"/>
      <c r="G549" s="90"/>
      <c r="H549" s="90"/>
      <c r="I549" s="90"/>
    </row>
    <row r="550" ht="15.75" customHeight="1">
      <c r="B550" s="90"/>
      <c r="C550" s="90"/>
      <c r="E550" s="141"/>
      <c r="F550" s="90"/>
      <c r="G550" s="90"/>
      <c r="H550" s="90"/>
      <c r="I550" s="90"/>
    </row>
    <row r="551" ht="15.75" customHeight="1">
      <c r="B551" s="90"/>
      <c r="C551" s="90"/>
      <c r="E551" s="141"/>
      <c r="F551" s="90"/>
      <c r="G551" s="90"/>
      <c r="H551" s="90"/>
      <c r="I551" s="90"/>
    </row>
    <row r="552" ht="15.75" customHeight="1">
      <c r="B552" s="90"/>
      <c r="C552" s="90"/>
      <c r="E552" s="141"/>
      <c r="F552" s="90"/>
      <c r="G552" s="90"/>
      <c r="H552" s="90"/>
      <c r="I552" s="90"/>
    </row>
    <row r="553" ht="15.75" customHeight="1">
      <c r="B553" s="90"/>
      <c r="C553" s="90"/>
      <c r="E553" s="141"/>
      <c r="F553" s="90"/>
      <c r="G553" s="90"/>
      <c r="H553" s="90"/>
      <c r="I553" s="90"/>
    </row>
    <row r="554" ht="15.75" customHeight="1">
      <c r="B554" s="90"/>
      <c r="C554" s="90"/>
      <c r="E554" s="141"/>
      <c r="F554" s="90"/>
      <c r="G554" s="90"/>
      <c r="H554" s="90"/>
      <c r="I554" s="90"/>
    </row>
    <row r="555" ht="15.75" customHeight="1">
      <c r="B555" s="90"/>
      <c r="C555" s="90"/>
      <c r="E555" s="141"/>
      <c r="F555" s="90"/>
      <c r="G555" s="90"/>
      <c r="H555" s="90"/>
      <c r="I555" s="90"/>
    </row>
    <row r="556" ht="15.75" customHeight="1">
      <c r="B556" s="90"/>
      <c r="C556" s="90"/>
      <c r="E556" s="141"/>
      <c r="F556" s="90"/>
      <c r="G556" s="90"/>
      <c r="H556" s="90"/>
      <c r="I556" s="90"/>
    </row>
    <row r="557" ht="15.75" customHeight="1">
      <c r="B557" s="90"/>
      <c r="C557" s="90"/>
      <c r="E557" s="141"/>
      <c r="F557" s="90"/>
      <c r="G557" s="90"/>
      <c r="H557" s="90"/>
      <c r="I557" s="90"/>
    </row>
    <row r="558" ht="15.75" customHeight="1">
      <c r="B558" s="90"/>
      <c r="C558" s="90"/>
      <c r="E558" s="141"/>
      <c r="F558" s="90"/>
      <c r="G558" s="90"/>
      <c r="H558" s="90"/>
      <c r="I558" s="90"/>
    </row>
    <row r="559" ht="15.75" customHeight="1">
      <c r="B559" s="90"/>
      <c r="C559" s="90"/>
      <c r="E559" s="141"/>
      <c r="F559" s="90"/>
      <c r="G559" s="90"/>
      <c r="H559" s="90"/>
      <c r="I559" s="90"/>
    </row>
    <row r="560" ht="15.75" customHeight="1">
      <c r="B560" s="90"/>
      <c r="C560" s="90"/>
      <c r="E560" s="141"/>
      <c r="F560" s="90"/>
      <c r="G560" s="90"/>
      <c r="H560" s="90"/>
      <c r="I560" s="90"/>
    </row>
    <row r="561" ht="15.75" customHeight="1">
      <c r="B561" s="90"/>
      <c r="C561" s="90"/>
      <c r="E561" s="141"/>
      <c r="F561" s="90"/>
      <c r="G561" s="90"/>
      <c r="H561" s="90"/>
      <c r="I561" s="90"/>
    </row>
    <row r="562" ht="15.75" customHeight="1">
      <c r="B562" s="90"/>
      <c r="C562" s="90"/>
      <c r="E562" s="141"/>
      <c r="F562" s="90"/>
      <c r="G562" s="90"/>
      <c r="H562" s="90"/>
      <c r="I562" s="90"/>
    </row>
    <row r="563" ht="15.75" customHeight="1">
      <c r="B563" s="90"/>
      <c r="C563" s="90"/>
      <c r="E563" s="141"/>
      <c r="F563" s="90"/>
      <c r="G563" s="90"/>
      <c r="H563" s="90"/>
      <c r="I563" s="90"/>
    </row>
    <row r="564" ht="15.75" customHeight="1">
      <c r="B564" s="90"/>
      <c r="C564" s="90"/>
      <c r="E564" s="141"/>
      <c r="F564" s="90"/>
      <c r="G564" s="90"/>
      <c r="H564" s="90"/>
      <c r="I564" s="90"/>
    </row>
    <row r="565" ht="15.75" customHeight="1">
      <c r="B565" s="90"/>
      <c r="C565" s="90"/>
      <c r="E565" s="141"/>
      <c r="F565" s="90"/>
      <c r="G565" s="90"/>
      <c r="H565" s="90"/>
      <c r="I565" s="90"/>
    </row>
    <row r="566" ht="15.75" customHeight="1">
      <c r="B566" s="90"/>
      <c r="C566" s="90"/>
      <c r="E566" s="141"/>
      <c r="F566" s="90"/>
      <c r="G566" s="90"/>
      <c r="H566" s="90"/>
      <c r="I566" s="90"/>
    </row>
    <row r="567" ht="15.75" customHeight="1">
      <c r="B567" s="90"/>
      <c r="C567" s="90"/>
      <c r="E567" s="141"/>
      <c r="F567" s="90"/>
      <c r="G567" s="90"/>
      <c r="H567" s="90"/>
      <c r="I567" s="90"/>
    </row>
    <row r="568" ht="15.75" customHeight="1">
      <c r="B568" s="90"/>
      <c r="C568" s="90"/>
      <c r="E568" s="141"/>
      <c r="F568" s="90"/>
      <c r="G568" s="90"/>
      <c r="H568" s="90"/>
      <c r="I568" s="90"/>
    </row>
    <row r="569" ht="15.75" customHeight="1">
      <c r="B569" s="90"/>
      <c r="C569" s="90"/>
      <c r="E569" s="141"/>
      <c r="F569" s="90"/>
      <c r="G569" s="90"/>
      <c r="H569" s="90"/>
      <c r="I569" s="90"/>
    </row>
    <row r="570" ht="15.75" customHeight="1">
      <c r="B570" s="90"/>
      <c r="C570" s="90"/>
      <c r="E570" s="141"/>
      <c r="F570" s="90"/>
      <c r="G570" s="90"/>
      <c r="H570" s="90"/>
      <c r="I570" s="90"/>
    </row>
    <row r="571" ht="15.75" customHeight="1">
      <c r="B571" s="90"/>
      <c r="C571" s="90"/>
      <c r="E571" s="141"/>
      <c r="F571" s="90"/>
      <c r="G571" s="90"/>
      <c r="H571" s="90"/>
      <c r="I571" s="90"/>
    </row>
    <row r="572" ht="15.75" customHeight="1">
      <c r="B572" s="90"/>
      <c r="C572" s="90"/>
      <c r="E572" s="141"/>
      <c r="F572" s="90"/>
      <c r="G572" s="90"/>
      <c r="H572" s="90"/>
      <c r="I572" s="90"/>
    </row>
    <row r="573" ht="15.75" customHeight="1">
      <c r="B573" s="90"/>
      <c r="C573" s="90"/>
      <c r="E573" s="141"/>
      <c r="F573" s="90"/>
      <c r="G573" s="90"/>
      <c r="H573" s="90"/>
      <c r="I573" s="90"/>
    </row>
    <row r="574" ht="15.75" customHeight="1">
      <c r="B574" s="90"/>
      <c r="C574" s="90"/>
      <c r="E574" s="141"/>
      <c r="F574" s="90"/>
      <c r="G574" s="90"/>
      <c r="H574" s="90"/>
      <c r="I574" s="90"/>
    </row>
    <row r="575" ht="15.75" customHeight="1">
      <c r="B575" s="90"/>
      <c r="C575" s="90"/>
      <c r="E575" s="141"/>
      <c r="F575" s="90"/>
      <c r="G575" s="90"/>
      <c r="H575" s="90"/>
      <c r="I575" s="90"/>
    </row>
    <row r="576" ht="15.75" customHeight="1">
      <c r="B576" s="90"/>
      <c r="C576" s="90"/>
      <c r="E576" s="141"/>
      <c r="F576" s="90"/>
      <c r="G576" s="90"/>
      <c r="H576" s="90"/>
      <c r="I576" s="90"/>
    </row>
    <row r="577" ht="15.75" customHeight="1">
      <c r="B577" s="90"/>
      <c r="C577" s="90"/>
      <c r="E577" s="141"/>
      <c r="F577" s="90"/>
      <c r="G577" s="90"/>
      <c r="H577" s="90"/>
      <c r="I577" s="90"/>
    </row>
    <row r="578" ht="15.75" customHeight="1">
      <c r="B578" s="90"/>
      <c r="C578" s="90"/>
      <c r="E578" s="141"/>
      <c r="F578" s="90"/>
      <c r="G578" s="90"/>
      <c r="H578" s="90"/>
      <c r="I578" s="90"/>
    </row>
    <row r="579" ht="15.75" customHeight="1">
      <c r="B579" s="90"/>
      <c r="C579" s="90"/>
      <c r="E579" s="141"/>
      <c r="F579" s="90"/>
      <c r="G579" s="90"/>
      <c r="H579" s="90"/>
      <c r="I579" s="90"/>
    </row>
    <row r="580" ht="15.75" customHeight="1">
      <c r="B580" s="90"/>
      <c r="C580" s="90"/>
      <c r="E580" s="141"/>
      <c r="F580" s="90"/>
      <c r="G580" s="90"/>
      <c r="H580" s="90"/>
      <c r="I580" s="90"/>
    </row>
    <row r="581" ht="15.75" customHeight="1">
      <c r="B581" s="90"/>
      <c r="C581" s="90"/>
      <c r="E581" s="141"/>
      <c r="F581" s="90"/>
      <c r="G581" s="90"/>
      <c r="H581" s="90"/>
      <c r="I581" s="90"/>
    </row>
    <row r="582" ht="15.75" customHeight="1">
      <c r="B582" s="90"/>
      <c r="C582" s="90"/>
      <c r="E582" s="141"/>
      <c r="F582" s="90"/>
      <c r="G582" s="90"/>
      <c r="H582" s="90"/>
      <c r="I582" s="90"/>
    </row>
    <row r="583" ht="15.75" customHeight="1">
      <c r="B583" s="90"/>
      <c r="C583" s="90"/>
      <c r="E583" s="141"/>
      <c r="F583" s="90"/>
      <c r="G583" s="90"/>
      <c r="H583" s="90"/>
      <c r="I583" s="90"/>
    </row>
    <row r="584" ht="15.75" customHeight="1">
      <c r="B584" s="90"/>
      <c r="C584" s="90"/>
      <c r="E584" s="141"/>
      <c r="F584" s="90"/>
      <c r="G584" s="90"/>
      <c r="H584" s="90"/>
      <c r="I584" s="90"/>
    </row>
    <row r="585" ht="15.75" customHeight="1">
      <c r="B585" s="90"/>
      <c r="C585" s="90"/>
      <c r="E585" s="141"/>
      <c r="F585" s="90"/>
      <c r="G585" s="90"/>
      <c r="H585" s="90"/>
      <c r="I585" s="90"/>
    </row>
    <row r="586" ht="15.75" customHeight="1">
      <c r="B586" s="90"/>
      <c r="C586" s="90"/>
      <c r="E586" s="141"/>
      <c r="F586" s="90"/>
      <c r="G586" s="90"/>
      <c r="H586" s="90"/>
      <c r="I586" s="90"/>
    </row>
    <row r="587" ht="15.75" customHeight="1">
      <c r="B587" s="90"/>
      <c r="C587" s="90"/>
      <c r="E587" s="141"/>
      <c r="F587" s="90"/>
      <c r="G587" s="90"/>
      <c r="H587" s="90"/>
      <c r="I587" s="90"/>
    </row>
    <row r="588" ht="15.75" customHeight="1">
      <c r="B588" s="90"/>
      <c r="C588" s="90"/>
      <c r="E588" s="141"/>
      <c r="F588" s="90"/>
      <c r="G588" s="90"/>
      <c r="H588" s="90"/>
      <c r="I588" s="90"/>
    </row>
    <row r="589" ht="15.75" customHeight="1">
      <c r="B589" s="90"/>
      <c r="C589" s="90"/>
      <c r="E589" s="141"/>
      <c r="F589" s="90"/>
      <c r="G589" s="90"/>
      <c r="H589" s="90"/>
      <c r="I589" s="90"/>
    </row>
    <row r="590" ht="15.75" customHeight="1">
      <c r="B590" s="90"/>
      <c r="C590" s="90"/>
      <c r="E590" s="141"/>
      <c r="F590" s="90"/>
      <c r="G590" s="90"/>
      <c r="H590" s="90"/>
      <c r="I590" s="90"/>
    </row>
    <row r="591" ht="15.75" customHeight="1">
      <c r="B591" s="90"/>
      <c r="C591" s="90"/>
      <c r="E591" s="141"/>
      <c r="F591" s="90"/>
      <c r="G591" s="90"/>
      <c r="H591" s="90"/>
      <c r="I591" s="90"/>
    </row>
    <row r="592" ht="15.75" customHeight="1">
      <c r="B592" s="90"/>
      <c r="C592" s="90"/>
      <c r="E592" s="141"/>
      <c r="F592" s="90"/>
      <c r="G592" s="90"/>
      <c r="H592" s="90"/>
      <c r="I592" s="90"/>
    </row>
    <row r="593" ht="15.75" customHeight="1">
      <c r="B593" s="90"/>
      <c r="C593" s="90"/>
      <c r="E593" s="141"/>
      <c r="F593" s="90"/>
      <c r="G593" s="90"/>
      <c r="H593" s="90"/>
      <c r="I593" s="90"/>
    </row>
    <row r="594" ht="15.75" customHeight="1">
      <c r="B594" s="90"/>
      <c r="C594" s="90"/>
      <c r="E594" s="141"/>
      <c r="F594" s="90"/>
      <c r="G594" s="90"/>
      <c r="H594" s="90"/>
      <c r="I594" s="90"/>
    </row>
    <row r="595" ht="15.75" customHeight="1">
      <c r="B595" s="90"/>
      <c r="C595" s="90"/>
      <c r="E595" s="141"/>
      <c r="F595" s="90"/>
      <c r="G595" s="90"/>
      <c r="H595" s="90"/>
      <c r="I595" s="90"/>
    </row>
    <row r="596" ht="15.75" customHeight="1">
      <c r="B596" s="90"/>
      <c r="C596" s="90"/>
      <c r="E596" s="141"/>
      <c r="F596" s="90"/>
      <c r="G596" s="90"/>
      <c r="H596" s="90"/>
      <c r="I596" s="90"/>
    </row>
    <row r="597" ht="15.75" customHeight="1">
      <c r="B597" s="90"/>
      <c r="C597" s="90"/>
      <c r="E597" s="141"/>
      <c r="F597" s="90"/>
      <c r="G597" s="90"/>
      <c r="H597" s="90"/>
      <c r="I597" s="90"/>
    </row>
    <row r="598" ht="15.75" customHeight="1">
      <c r="B598" s="90"/>
      <c r="C598" s="90"/>
      <c r="E598" s="141"/>
      <c r="F598" s="90"/>
      <c r="G598" s="90"/>
      <c r="H598" s="90"/>
      <c r="I598" s="90"/>
    </row>
    <row r="599" ht="15.75" customHeight="1">
      <c r="B599" s="90"/>
      <c r="C599" s="90"/>
      <c r="E599" s="141"/>
      <c r="F599" s="90"/>
      <c r="G599" s="90"/>
      <c r="H599" s="90"/>
      <c r="I599" s="90"/>
    </row>
    <row r="600" ht="15.75" customHeight="1">
      <c r="B600" s="90"/>
      <c r="C600" s="90"/>
      <c r="E600" s="141"/>
      <c r="F600" s="90"/>
      <c r="G600" s="90"/>
      <c r="H600" s="90"/>
      <c r="I600" s="90"/>
    </row>
    <row r="601" ht="15.75" customHeight="1">
      <c r="B601" s="90"/>
      <c r="C601" s="90"/>
      <c r="E601" s="141"/>
      <c r="F601" s="90"/>
      <c r="G601" s="90"/>
      <c r="H601" s="90"/>
      <c r="I601" s="90"/>
    </row>
    <row r="602" ht="15.75" customHeight="1">
      <c r="B602" s="90"/>
      <c r="C602" s="90"/>
      <c r="E602" s="141"/>
      <c r="F602" s="90"/>
      <c r="G602" s="90"/>
      <c r="H602" s="90"/>
      <c r="I602" s="90"/>
    </row>
    <row r="603" ht="15.75" customHeight="1">
      <c r="B603" s="90"/>
      <c r="C603" s="90"/>
      <c r="E603" s="141"/>
      <c r="F603" s="90"/>
      <c r="G603" s="90"/>
      <c r="H603" s="90"/>
      <c r="I603" s="90"/>
    </row>
    <row r="604" ht="15.75" customHeight="1">
      <c r="B604" s="90"/>
      <c r="C604" s="90"/>
      <c r="E604" s="141"/>
      <c r="F604" s="90"/>
      <c r="G604" s="90"/>
      <c r="H604" s="90"/>
      <c r="I604" s="90"/>
    </row>
    <row r="605" ht="15.75" customHeight="1">
      <c r="B605" s="90"/>
      <c r="C605" s="90"/>
      <c r="E605" s="141"/>
      <c r="F605" s="90"/>
      <c r="G605" s="90"/>
      <c r="H605" s="90"/>
      <c r="I605" s="90"/>
    </row>
    <row r="606" ht="15.75" customHeight="1">
      <c r="B606" s="90"/>
      <c r="C606" s="90"/>
      <c r="E606" s="141"/>
      <c r="F606" s="90"/>
      <c r="G606" s="90"/>
      <c r="H606" s="90"/>
      <c r="I606" s="90"/>
    </row>
    <row r="607" ht="15.75" customHeight="1">
      <c r="B607" s="90"/>
      <c r="C607" s="90"/>
      <c r="E607" s="141"/>
      <c r="F607" s="90"/>
      <c r="G607" s="90"/>
      <c r="H607" s="90"/>
      <c r="I607" s="90"/>
    </row>
    <row r="608" ht="15.75" customHeight="1">
      <c r="B608" s="90"/>
      <c r="C608" s="90"/>
      <c r="E608" s="141"/>
      <c r="F608" s="90"/>
      <c r="G608" s="90"/>
      <c r="H608" s="90"/>
      <c r="I608" s="90"/>
    </row>
    <row r="609" ht="15.75" customHeight="1">
      <c r="B609" s="90"/>
      <c r="C609" s="90"/>
      <c r="E609" s="141"/>
      <c r="F609" s="90"/>
      <c r="G609" s="90"/>
      <c r="H609" s="90"/>
      <c r="I609" s="90"/>
    </row>
    <row r="610" ht="15.75" customHeight="1">
      <c r="B610" s="90"/>
      <c r="C610" s="90"/>
      <c r="E610" s="141"/>
      <c r="F610" s="90"/>
      <c r="G610" s="90"/>
      <c r="H610" s="90"/>
      <c r="I610" s="90"/>
    </row>
    <row r="611" ht="15.75" customHeight="1">
      <c r="B611" s="90"/>
      <c r="C611" s="90"/>
      <c r="E611" s="141"/>
      <c r="F611" s="90"/>
      <c r="G611" s="90"/>
      <c r="H611" s="90"/>
      <c r="I611" s="90"/>
    </row>
    <row r="612" ht="15.75" customHeight="1">
      <c r="B612" s="90"/>
      <c r="C612" s="90"/>
      <c r="E612" s="141"/>
      <c r="F612" s="90"/>
      <c r="G612" s="90"/>
      <c r="H612" s="90"/>
      <c r="I612" s="90"/>
    </row>
    <row r="613" ht="15.75" customHeight="1">
      <c r="B613" s="90"/>
      <c r="C613" s="90"/>
      <c r="E613" s="141"/>
      <c r="F613" s="90"/>
      <c r="G613" s="90"/>
      <c r="H613" s="90"/>
      <c r="I613" s="90"/>
    </row>
    <row r="614" ht="15.75" customHeight="1">
      <c r="B614" s="90"/>
      <c r="C614" s="90"/>
      <c r="E614" s="141"/>
      <c r="F614" s="90"/>
      <c r="G614" s="90"/>
      <c r="H614" s="90"/>
      <c r="I614" s="90"/>
    </row>
    <row r="615" ht="15.75" customHeight="1">
      <c r="B615" s="90"/>
      <c r="C615" s="90"/>
      <c r="E615" s="141"/>
      <c r="F615" s="90"/>
      <c r="G615" s="90"/>
      <c r="H615" s="90"/>
      <c r="I615" s="90"/>
    </row>
    <row r="616" ht="15.75" customHeight="1">
      <c r="B616" s="90"/>
      <c r="C616" s="90"/>
      <c r="E616" s="141"/>
      <c r="F616" s="90"/>
      <c r="G616" s="90"/>
      <c r="H616" s="90"/>
      <c r="I616" s="90"/>
    </row>
    <row r="617" ht="15.75" customHeight="1">
      <c r="B617" s="90"/>
      <c r="C617" s="90"/>
      <c r="E617" s="141"/>
      <c r="F617" s="90"/>
      <c r="G617" s="90"/>
      <c r="H617" s="90"/>
      <c r="I617" s="90"/>
    </row>
    <row r="618" ht="15.75" customHeight="1">
      <c r="B618" s="90"/>
      <c r="C618" s="90"/>
      <c r="E618" s="141"/>
      <c r="F618" s="90"/>
      <c r="G618" s="90"/>
      <c r="H618" s="90"/>
      <c r="I618" s="90"/>
    </row>
    <row r="619" ht="15.75" customHeight="1">
      <c r="B619" s="90"/>
      <c r="C619" s="90"/>
      <c r="E619" s="141"/>
      <c r="F619" s="90"/>
      <c r="G619" s="90"/>
      <c r="H619" s="90"/>
      <c r="I619" s="90"/>
    </row>
    <row r="620" ht="15.75" customHeight="1">
      <c r="B620" s="90"/>
      <c r="C620" s="90"/>
      <c r="E620" s="141"/>
      <c r="F620" s="90"/>
      <c r="G620" s="90"/>
      <c r="H620" s="90"/>
      <c r="I620" s="90"/>
    </row>
    <row r="621" ht="15.75" customHeight="1">
      <c r="B621" s="90"/>
      <c r="C621" s="90"/>
      <c r="E621" s="141"/>
      <c r="F621" s="90"/>
      <c r="G621" s="90"/>
      <c r="H621" s="90"/>
      <c r="I621" s="90"/>
    </row>
    <row r="622" ht="15.75" customHeight="1">
      <c r="B622" s="90"/>
      <c r="C622" s="90"/>
      <c r="E622" s="141"/>
      <c r="F622" s="90"/>
      <c r="G622" s="90"/>
      <c r="H622" s="90"/>
      <c r="I622" s="90"/>
    </row>
    <row r="623" ht="15.75" customHeight="1">
      <c r="B623" s="90"/>
      <c r="C623" s="90"/>
      <c r="E623" s="141"/>
      <c r="F623" s="90"/>
      <c r="G623" s="90"/>
      <c r="H623" s="90"/>
      <c r="I623" s="90"/>
    </row>
    <row r="624" ht="15.75" customHeight="1">
      <c r="B624" s="90"/>
      <c r="C624" s="90"/>
      <c r="E624" s="141"/>
      <c r="F624" s="90"/>
      <c r="G624" s="90"/>
      <c r="H624" s="90"/>
      <c r="I624" s="90"/>
    </row>
    <row r="625" ht="15.75" customHeight="1">
      <c r="B625" s="90"/>
      <c r="C625" s="90"/>
      <c r="E625" s="141"/>
      <c r="F625" s="90"/>
      <c r="G625" s="90"/>
      <c r="H625" s="90"/>
      <c r="I625" s="90"/>
    </row>
    <row r="626" ht="15.75" customHeight="1">
      <c r="B626" s="90"/>
      <c r="C626" s="90"/>
      <c r="E626" s="141"/>
      <c r="F626" s="90"/>
      <c r="G626" s="90"/>
      <c r="H626" s="90"/>
      <c r="I626" s="90"/>
    </row>
    <row r="627" ht="15.75" customHeight="1">
      <c r="B627" s="90"/>
      <c r="C627" s="90"/>
      <c r="E627" s="141"/>
      <c r="F627" s="90"/>
      <c r="G627" s="90"/>
      <c r="H627" s="90"/>
      <c r="I627" s="90"/>
    </row>
    <row r="628" ht="15.75" customHeight="1">
      <c r="B628" s="90"/>
      <c r="C628" s="90"/>
      <c r="E628" s="141"/>
      <c r="F628" s="90"/>
      <c r="G628" s="90"/>
      <c r="H628" s="90"/>
      <c r="I628" s="90"/>
    </row>
    <row r="629" ht="15.75" customHeight="1">
      <c r="B629" s="90"/>
      <c r="C629" s="90"/>
      <c r="E629" s="141"/>
      <c r="F629" s="90"/>
      <c r="G629" s="90"/>
      <c r="H629" s="90"/>
      <c r="I629" s="90"/>
    </row>
    <row r="630" ht="15.75" customHeight="1">
      <c r="B630" s="90"/>
      <c r="C630" s="90"/>
      <c r="E630" s="141"/>
      <c r="F630" s="90"/>
      <c r="G630" s="90"/>
      <c r="H630" s="90"/>
      <c r="I630" s="90"/>
    </row>
    <row r="631" ht="15.75" customHeight="1">
      <c r="B631" s="90"/>
      <c r="C631" s="90"/>
      <c r="E631" s="141"/>
      <c r="F631" s="90"/>
      <c r="G631" s="90"/>
      <c r="H631" s="90"/>
      <c r="I631" s="90"/>
    </row>
    <row r="632" ht="15.75" customHeight="1">
      <c r="B632" s="90"/>
      <c r="C632" s="90"/>
      <c r="E632" s="141"/>
      <c r="F632" s="90"/>
      <c r="G632" s="90"/>
      <c r="H632" s="90"/>
      <c r="I632" s="90"/>
    </row>
    <row r="633" ht="15.75" customHeight="1">
      <c r="B633" s="90"/>
      <c r="C633" s="90"/>
      <c r="E633" s="141"/>
      <c r="F633" s="90"/>
      <c r="G633" s="90"/>
      <c r="H633" s="90"/>
      <c r="I633" s="90"/>
    </row>
    <row r="634" ht="15.75" customHeight="1">
      <c r="B634" s="90"/>
      <c r="C634" s="90"/>
      <c r="E634" s="141"/>
      <c r="F634" s="90"/>
      <c r="G634" s="90"/>
      <c r="H634" s="90"/>
      <c r="I634" s="90"/>
    </row>
    <row r="635" ht="15.75" customHeight="1">
      <c r="B635" s="90"/>
      <c r="C635" s="90"/>
      <c r="E635" s="141"/>
      <c r="F635" s="90"/>
      <c r="G635" s="90"/>
      <c r="H635" s="90"/>
      <c r="I635" s="90"/>
    </row>
    <row r="636" ht="15.75" customHeight="1">
      <c r="B636" s="90"/>
      <c r="C636" s="90"/>
      <c r="E636" s="141"/>
      <c r="F636" s="90"/>
      <c r="G636" s="90"/>
      <c r="H636" s="90"/>
      <c r="I636" s="90"/>
    </row>
    <row r="637" ht="15.75" customHeight="1">
      <c r="B637" s="90"/>
      <c r="C637" s="90"/>
      <c r="E637" s="141"/>
      <c r="F637" s="90"/>
      <c r="G637" s="90"/>
      <c r="H637" s="90"/>
      <c r="I637" s="90"/>
    </row>
    <row r="638" ht="15.75" customHeight="1">
      <c r="B638" s="90"/>
      <c r="C638" s="90"/>
      <c r="E638" s="141"/>
      <c r="F638" s="90"/>
      <c r="G638" s="90"/>
      <c r="H638" s="90"/>
      <c r="I638" s="90"/>
    </row>
    <row r="639" ht="15.75" customHeight="1">
      <c r="B639" s="90"/>
      <c r="C639" s="90"/>
      <c r="E639" s="141"/>
      <c r="F639" s="90"/>
      <c r="G639" s="90"/>
      <c r="H639" s="90"/>
      <c r="I639" s="90"/>
    </row>
    <row r="640" ht="15.75" customHeight="1">
      <c r="B640" s="90"/>
      <c r="C640" s="90"/>
      <c r="E640" s="141"/>
      <c r="F640" s="90"/>
      <c r="G640" s="90"/>
      <c r="H640" s="90"/>
      <c r="I640" s="90"/>
    </row>
    <row r="641" ht="15.75" customHeight="1">
      <c r="B641" s="90"/>
      <c r="C641" s="90"/>
      <c r="E641" s="141"/>
      <c r="F641" s="90"/>
      <c r="G641" s="90"/>
      <c r="H641" s="90"/>
      <c r="I641" s="90"/>
    </row>
    <row r="642" ht="15.75" customHeight="1">
      <c r="B642" s="90"/>
      <c r="C642" s="90"/>
      <c r="E642" s="141"/>
      <c r="F642" s="90"/>
      <c r="G642" s="90"/>
      <c r="H642" s="90"/>
      <c r="I642" s="90"/>
    </row>
    <row r="643" ht="15.75" customHeight="1">
      <c r="B643" s="90"/>
      <c r="C643" s="90"/>
      <c r="E643" s="141"/>
      <c r="F643" s="90"/>
      <c r="G643" s="90"/>
      <c r="H643" s="90"/>
      <c r="I643" s="90"/>
    </row>
    <row r="644" ht="15.75" customHeight="1">
      <c r="B644" s="90"/>
      <c r="C644" s="90"/>
      <c r="E644" s="141"/>
      <c r="F644" s="90"/>
      <c r="G644" s="90"/>
      <c r="H644" s="90"/>
      <c r="I644" s="90"/>
    </row>
    <row r="645" ht="15.75" customHeight="1">
      <c r="B645" s="90"/>
      <c r="C645" s="90"/>
      <c r="E645" s="141"/>
      <c r="F645" s="90"/>
      <c r="G645" s="90"/>
      <c r="H645" s="90"/>
      <c r="I645" s="90"/>
    </row>
    <row r="646" ht="15.75" customHeight="1">
      <c r="B646" s="90"/>
      <c r="C646" s="90"/>
      <c r="E646" s="141"/>
      <c r="F646" s="90"/>
      <c r="G646" s="90"/>
      <c r="H646" s="90"/>
      <c r="I646" s="90"/>
    </row>
    <row r="647" ht="15.75" customHeight="1">
      <c r="B647" s="90"/>
      <c r="C647" s="90"/>
      <c r="E647" s="141"/>
      <c r="F647" s="90"/>
      <c r="G647" s="90"/>
      <c r="H647" s="90"/>
      <c r="I647" s="90"/>
    </row>
    <row r="648" ht="15.75" customHeight="1">
      <c r="B648" s="90"/>
      <c r="C648" s="90"/>
      <c r="E648" s="141"/>
      <c r="F648" s="90"/>
      <c r="G648" s="90"/>
      <c r="H648" s="90"/>
      <c r="I648" s="90"/>
    </row>
    <row r="649" ht="15.75" customHeight="1">
      <c r="B649" s="90"/>
      <c r="C649" s="90"/>
      <c r="E649" s="141"/>
      <c r="F649" s="90"/>
      <c r="G649" s="90"/>
      <c r="H649" s="90"/>
      <c r="I649" s="90"/>
    </row>
    <row r="650" ht="15.75" customHeight="1">
      <c r="B650" s="90"/>
      <c r="C650" s="90"/>
      <c r="E650" s="141"/>
      <c r="F650" s="90"/>
      <c r="G650" s="90"/>
      <c r="H650" s="90"/>
      <c r="I650" s="90"/>
    </row>
    <row r="651" ht="15.75" customHeight="1">
      <c r="B651" s="90"/>
      <c r="C651" s="90"/>
      <c r="E651" s="141"/>
      <c r="F651" s="90"/>
      <c r="G651" s="90"/>
      <c r="H651" s="90"/>
      <c r="I651" s="90"/>
    </row>
    <row r="652" ht="15.75" customHeight="1">
      <c r="B652" s="90"/>
      <c r="C652" s="90"/>
      <c r="E652" s="141"/>
      <c r="F652" s="90"/>
      <c r="G652" s="90"/>
      <c r="H652" s="90"/>
      <c r="I652" s="90"/>
    </row>
    <row r="653" ht="15.75" customHeight="1">
      <c r="B653" s="90"/>
      <c r="C653" s="90"/>
      <c r="E653" s="141"/>
      <c r="F653" s="90"/>
      <c r="G653" s="90"/>
      <c r="H653" s="90"/>
      <c r="I653" s="90"/>
    </row>
    <row r="654" ht="15.75" customHeight="1">
      <c r="B654" s="90"/>
      <c r="C654" s="90"/>
      <c r="E654" s="141"/>
      <c r="F654" s="90"/>
      <c r="G654" s="90"/>
      <c r="H654" s="90"/>
      <c r="I654" s="90"/>
    </row>
    <row r="655" ht="15.75" customHeight="1">
      <c r="B655" s="90"/>
      <c r="C655" s="90"/>
      <c r="E655" s="141"/>
      <c r="F655" s="90"/>
      <c r="G655" s="90"/>
      <c r="H655" s="90"/>
      <c r="I655" s="90"/>
    </row>
    <row r="656" ht="15.75" customHeight="1">
      <c r="B656" s="90"/>
      <c r="C656" s="90"/>
      <c r="E656" s="141"/>
      <c r="F656" s="90"/>
      <c r="G656" s="90"/>
      <c r="H656" s="90"/>
      <c r="I656" s="90"/>
    </row>
    <row r="657" ht="15.75" customHeight="1">
      <c r="B657" s="90"/>
      <c r="C657" s="90"/>
      <c r="E657" s="141"/>
      <c r="F657" s="90"/>
      <c r="G657" s="90"/>
      <c r="H657" s="90"/>
      <c r="I657" s="90"/>
    </row>
    <row r="658" ht="15.75" customHeight="1">
      <c r="B658" s="90"/>
      <c r="C658" s="90"/>
      <c r="E658" s="141"/>
      <c r="F658" s="90"/>
      <c r="G658" s="90"/>
      <c r="H658" s="90"/>
      <c r="I658" s="90"/>
    </row>
    <row r="659" ht="15.75" customHeight="1">
      <c r="B659" s="90"/>
      <c r="C659" s="90"/>
      <c r="E659" s="141"/>
      <c r="F659" s="90"/>
      <c r="G659" s="90"/>
      <c r="H659" s="90"/>
      <c r="I659" s="90"/>
    </row>
    <row r="660" ht="15.75" customHeight="1">
      <c r="B660" s="90"/>
      <c r="C660" s="90"/>
      <c r="E660" s="141"/>
      <c r="F660" s="90"/>
      <c r="G660" s="90"/>
      <c r="H660" s="90"/>
      <c r="I660" s="90"/>
    </row>
    <row r="661" ht="15.75" customHeight="1">
      <c r="B661" s="90"/>
      <c r="C661" s="90"/>
      <c r="E661" s="141"/>
      <c r="F661" s="90"/>
      <c r="G661" s="90"/>
      <c r="H661" s="90"/>
      <c r="I661" s="90"/>
    </row>
    <row r="662" ht="15.75" customHeight="1">
      <c r="B662" s="90"/>
      <c r="C662" s="90"/>
      <c r="E662" s="141"/>
      <c r="F662" s="90"/>
      <c r="G662" s="90"/>
      <c r="H662" s="90"/>
      <c r="I662" s="90"/>
    </row>
    <row r="663" ht="15.75" customHeight="1">
      <c r="B663" s="90"/>
      <c r="C663" s="90"/>
      <c r="E663" s="141"/>
      <c r="F663" s="90"/>
      <c r="G663" s="90"/>
      <c r="H663" s="90"/>
      <c r="I663" s="90"/>
    </row>
    <row r="664" ht="15.75" customHeight="1">
      <c r="B664" s="90"/>
      <c r="C664" s="90"/>
      <c r="E664" s="141"/>
      <c r="F664" s="90"/>
      <c r="G664" s="90"/>
      <c r="H664" s="90"/>
      <c r="I664" s="90"/>
    </row>
    <row r="665" ht="15.75" customHeight="1">
      <c r="B665" s="90"/>
      <c r="C665" s="90"/>
      <c r="E665" s="141"/>
      <c r="F665" s="90"/>
      <c r="G665" s="90"/>
      <c r="H665" s="90"/>
      <c r="I665" s="90"/>
    </row>
    <row r="666" ht="15.75" customHeight="1">
      <c r="B666" s="90"/>
      <c r="C666" s="90"/>
      <c r="E666" s="141"/>
      <c r="F666" s="90"/>
      <c r="G666" s="90"/>
      <c r="H666" s="90"/>
      <c r="I666" s="90"/>
    </row>
    <row r="667" ht="15.75" customHeight="1">
      <c r="B667" s="90"/>
      <c r="C667" s="90"/>
      <c r="E667" s="141"/>
      <c r="F667" s="90"/>
      <c r="G667" s="90"/>
      <c r="H667" s="90"/>
      <c r="I667" s="90"/>
    </row>
    <row r="668" ht="15.75" customHeight="1">
      <c r="B668" s="90"/>
      <c r="C668" s="90"/>
      <c r="E668" s="141"/>
      <c r="F668" s="90"/>
      <c r="G668" s="90"/>
      <c r="H668" s="90"/>
      <c r="I668" s="90"/>
    </row>
    <row r="669" ht="15.75" customHeight="1">
      <c r="B669" s="90"/>
      <c r="C669" s="90"/>
      <c r="E669" s="141"/>
      <c r="F669" s="90"/>
      <c r="G669" s="90"/>
      <c r="H669" s="90"/>
      <c r="I669" s="90"/>
    </row>
    <row r="670" ht="15.75" customHeight="1">
      <c r="B670" s="90"/>
      <c r="C670" s="90"/>
      <c r="E670" s="141"/>
      <c r="F670" s="90"/>
      <c r="G670" s="90"/>
      <c r="H670" s="90"/>
      <c r="I670" s="90"/>
    </row>
    <row r="671" ht="15.75" customHeight="1">
      <c r="B671" s="90"/>
      <c r="C671" s="90"/>
      <c r="E671" s="141"/>
      <c r="F671" s="90"/>
      <c r="G671" s="90"/>
      <c r="H671" s="90"/>
      <c r="I671" s="90"/>
    </row>
    <row r="672" ht="15.75" customHeight="1">
      <c r="B672" s="90"/>
      <c r="C672" s="90"/>
      <c r="E672" s="141"/>
      <c r="F672" s="90"/>
      <c r="G672" s="90"/>
      <c r="H672" s="90"/>
      <c r="I672" s="90"/>
    </row>
    <row r="673" ht="15.75" customHeight="1">
      <c r="B673" s="90"/>
      <c r="C673" s="90"/>
      <c r="E673" s="141"/>
      <c r="F673" s="90"/>
      <c r="G673" s="90"/>
      <c r="H673" s="90"/>
      <c r="I673" s="90"/>
    </row>
    <row r="674" ht="15.75" customHeight="1">
      <c r="B674" s="90"/>
      <c r="C674" s="90"/>
      <c r="E674" s="141"/>
      <c r="F674" s="90"/>
      <c r="G674" s="90"/>
      <c r="H674" s="90"/>
      <c r="I674" s="90"/>
    </row>
    <row r="675" ht="15.75" customHeight="1">
      <c r="B675" s="90"/>
      <c r="C675" s="90"/>
      <c r="E675" s="141"/>
      <c r="F675" s="90"/>
      <c r="G675" s="90"/>
      <c r="H675" s="90"/>
      <c r="I675" s="90"/>
    </row>
    <row r="676" ht="15.75" customHeight="1">
      <c r="B676" s="90"/>
      <c r="C676" s="90"/>
      <c r="E676" s="141"/>
      <c r="F676" s="90"/>
      <c r="G676" s="90"/>
      <c r="H676" s="90"/>
      <c r="I676" s="90"/>
    </row>
    <row r="677" ht="15.75" customHeight="1">
      <c r="B677" s="90"/>
      <c r="C677" s="90"/>
      <c r="E677" s="141"/>
      <c r="F677" s="90"/>
      <c r="G677" s="90"/>
      <c r="H677" s="90"/>
      <c r="I677" s="90"/>
    </row>
    <row r="678" ht="15.75" customHeight="1">
      <c r="B678" s="90"/>
      <c r="C678" s="90"/>
      <c r="E678" s="141"/>
      <c r="F678" s="90"/>
      <c r="G678" s="90"/>
      <c r="H678" s="90"/>
      <c r="I678" s="90"/>
    </row>
    <row r="679" ht="15.75" customHeight="1">
      <c r="B679" s="90"/>
      <c r="C679" s="90"/>
      <c r="E679" s="141"/>
      <c r="F679" s="90"/>
      <c r="G679" s="90"/>
      <c r="H679" s="90"/>
      <c r="I679" s="90"/>
    </row>
    <row r="680" ht="15.75" customHeight="1">
      <c r="B680" s="90"/>
      <c r="C680" s="90"/>
      <c r="E680" s="141"/>
      <c r="F680" s="90"/>
      <c r="G680" s="90"/>
      <c r="H680" s="90"/>
      <c r="I680" s="90"/>
    </row>
    <row r="681" ht="15.75" customHeight="1">
      <c r="B681" s="90"/>
      <c r="C681" s="90"/>
      <c r="E681" s="141"/>
      <c r="F681" s="90"/>
      <c r="G681" s="90"/>
      <c r="H681" s="90"/>
      <c r="I681" s="90"/>
    </row>
    <row r="682" ht="15.75" customHeight="1">
      <c r="B682" s="90"/>
      <c r="C682" s="90"/>
      <c r="E682" s="141"/>
      <c r="F682" s="90"/>
      <c r="G682" s="90"/>
      <c r="H682" s="90"/>
      <c r="I682" s="90"/>
    </row>
    <row r="683" ht="15.75" customHeight="1">
      <c r="B683" s="90"/>
      <c r="C683" s="90"/>
      <c r="E683" s="141"/>
      <c r="F683" s="90"/>
      <c r="G683" s="90"/>
      <c r="H683" s="90"/>
      <c r="I683" s="90"/>
    </row>
    <row r="684" ht="15.75" customHeight="1">
      <c r="B684" s="90"/>
      <c r="C684" s="90"/>
      <c r="E684" s="141"/>
      <c r="F684" s="90"/>
      <c r="G684" s="90"/>
      <c r="H684" s="90"/>
      <c r="I684" s="90"/>
    </row>
    <row r="685" ht="15.75" customHeight="1">
      <c r="B685" s="90"/>
      <c r="C685" s="90"/>
      <c r="E685" s="141"/>
      <c r="F685" s="90"/>
      <c r="G685" s="90"/>
      <c r="H685" s="90"/>
      <c r="I685" s="90"/>
    </row>
    <row r="686" ht="15.75" customHeight="1">
      <c r="B686" s="90"/>
      <c r="C686" s="90"/>
      <c r="E686" s="141"/>
      <c r="F686" s="90"/>
      <c r="G686" s="90"/>
      <c r="H686" s="90"/>
      <c r="I686" s="90"/>
    </row>
    <row r="687" ht="15.75" customHeight="1">
      <c r="B687" s="90"/>
      <c r="C687" s="90"/>
      <c r="E687" s="141"/>
      <c r="F687" s="90"/>
      <c r="G687" s="90"/>
      <c r="H687" s="90"/>
      <c r="I687" s="90"/>
    </row>
    <row r="688" ht="15.75" customHeight="1">
      <c r="B688" s="90"/>
      <c r="C688" s="90"/>
      <c r="E688" s="141"/>
      <c r="F688" s="90"/>
      <c r="G688" s="90"/>
      <c r="H688" s="90"/>
      <c r="I688" s="90"/>
    </row>
    <row r="689" ht="15.75" customHeight="1">
      <c r="B689" s="90"/>
      <c r="C689" s="90"/>
      <c r="E689" s="141"/>
      <c r="F689" s="90"/>
      <c r="G689" s="90"/>
      <c r="H689" s="90"/>
      <c r="I689" s="90"/>
    </row>
    <row r="690" ht="15.75" customHeight="1">
      <c r="B690" s="90"/>
      <c r="C690" s="90"/>
      <c r="E690" s="141"/>
      <c r="F690" s="90"/>
      <c r="G690" s="90"/>
      <c r="H690" s="90"/>
      <c r="I690" s="90"/>
    </row>
    <row r="691" ht="15.75" customHeight="1">
      <c r="B691" s="90"/>
      <c r="C691" s="90"/>
      <c r="E691" s="141"/>
      <c r="F691" s="90"/>
      <c r="G691" s="90"/>
      <c r="H691" s="90"/>
      <c r="I691" s="90"/>
    </row>
    <row r="692" ht="15.75" customHeight="1">
      <c r="B692" s="90"/>
      <c r="C692" s="90"/>
      <c r="E692" s="141"/>
      <c r="F692" s="90"/>
      <c r="G692" s="90"/>
      <c r="H692" s="90"/>
      <c r="I692" s="90"/>
    </row>
    <row r="693" ht="15.75" customHeight="1">
      <c r="B693" s="90"/>
      <c r="C693" s="90"/>
      <c r="E693" s="141"/>
      <c r="F693" s="90"/>
      <c r="G693" s="90"/>
      <c r="H693" s="90"/>
      <c r="I693" s="90"/>
    </row>
    <row r="694" ht="15.75" customHeight="1">
      <c r="B694" s="90"/>
      <c r="C694" s="90"/>
      <c r="E694" s="141"/>
      <c r="F694" s="90"/>
      <c r="G694" s="90"/>
      <c r="H694" s="90"/>
      <c r="I694" s="90"/>
    </row>
    <row r="695" ht="15.75" customHeight="1">
      <c r="B695" s="90"/>
      <c r="C695" s="90"/>
      <c r="E695" s="141"/>
      <c r="F695" s="90"/>
      <c r="G695" s="90"/>
      <c r="H695" s="90"/>
      <c r="I695" s="90"/>
    </row>
    <row r="696" ht="15.75" customHeight="1">
      <c r="B696" s="90"/>
      <c r="C696" s="90"/>
      <c r="E696" s="141"/>
      <c r="F696" s="90"/>
      <c r="G696" s="90"/>
      <c r="H696" s="90"/>
      <c r="I696" s="90"/>
    </row>
    <row r="697" ht="15.75" customHeight="1">
      <c r="B697" s="90"/>
      <c r="C697" s="90"/>
      <c r="E697" s="141"/>
      <c r="F697" s="90"/>
      <c r="G697" s="90"/>
      <c r="H697" s="90"/>
      <c r="I697" s="90"/>
    </row>
    <row r="698" ht="15.75" customHeight="1">
      <c r="B698" s="90"/>
      <c r="C698" s="90"/>
      <c r="E698" s="141"/>
      <c r="F698" s="90"/>
      <c r="G698" s="90"/>
      <c r="H698" s="90"/>
      <c r="I698" s="90"/>
    </row>
    <row r="699" ht="15.75" customHeight="1">
      <c r="B699" s="90"/>
      <c r="C699" s="90"/>
      <c r="E699" s="141"/>
      <c r="F699" s="90"/>
      <c r="G699" s="90"/>
      <c r="H699" s="90"/>
      <c r="I699" s="90"/>
    </row>
    <row r="700" ht="15.75" customHeight="1">
      <c r="B700" s="90"/>
      <c r="C700" s="90"/>
      <c r="E700" s="141"/>
      <c r="F700" s="90"/>
      <c r="G700" s="90"/>
      <c r="H700" s="90"/>
      <c r="I700" s="90"/>
    </row>
    <row r="701" ht="15.75" customHeight="1">
      <c r="B701" s="90"/>
      <c r="C701" s="90"/>
      <c r="E701" s="141"/>
      <c r="F701" s="90"/>
      <c r="G701" s="90"/>
      <c r="H701" s="90"/>
      <c r="I701" s="90"/>
    </row>
    <row r="702" ht="15.75" customHeight="1">
      <c r="B702" s="90"/>
      <c r="C702" s="90"/>
      <c r="E702" s="141"/>
      <c r="F702" s="90"/>
      <c r="G702" s="90"/>
      <c r="H702" s="90"/>
      <c r="I702" s="90"/>
    </row>
    <row r="703" ht="15.75" customHeight="1">
      <c r="B703" s="90"/>
      <c r="C703" s="90"/>
      <c r="E703" s="141"/>
      <c r="F703" s="90"/>
      <c r="G703" s="90"/>
      <c r="H703" s="90"/>
      <c r="I703" s="90"/>
    </row>
    <row r="704" ht="15.75" customHeight="1">
      <c r="B704" s="90"/>
      <c r="C704" s="90"/>
      <c r="E704" s="141"/>
      <c r="F704" s="90"/>
      <c r="G704" s="90"/>
      <c r="H704" s="90"/>
      <c r="I704" s="90"/>
    </row>
    <row r="705" ht="15.75" customHeight="1">
      <c r="B705" s="90"/>
      <c r="C705" s="90"/>
      <c r="E705" s="141"/>
      <c r="F705" s="90"/>
      <c r="G705" s="90"/>
      <c r="H705" s="90"/>
      <c r="I705" s="90"/>
    </row>
    <row r="706" ht="15.75" customHeight="1">
      <c r="B706" s="90"/>
      <c r="C706" s="90"/>
      <c r="E706" s="141"/>
      <c r="F706" s="90"/>
      <c r="G706" s="90"/>
      <c r="H706" s="90"/>
      <c r="I706" s="90"/>
    </row>
    <row r="707" ht="15.75" customHeight="1">
      <c r="B707" s="90"/>
      <c r="C707" s="90"/>
      <c r="E707" s="141"/>
      <c r="F707" s="90"/>
      <c r="G707" s="90"/>
      <c r="H707" s="90"/>
      <c r="I707" s="90"/>
    </row>
    <row r="708" ht="15.75" customHeight="1">
      <c r="B708" s="90"/>
      <c r="C708" s="90"/>
      <c r="E708" s="141"/>
      <c r="F708" s="90"/>
      <c r="G708" s="90"/>
      <c r="H708" s="90"/>
      <c r="I708" s="90"/>
    </row>
    <row r="709" ht="15.75" customHeight="1">
      <c r="B709" s="90"/>
      <c r="C709" s="90"/>
      <c r="E709" s="141"/>
      <c r="F709" s="90"/>
      <c r="G709" s="90"/>
      <c r="H709" s="90"/>
      <c r="I709" s="90"/>
    </row>
    <row r="710" ht="15.75" customHeight="1">
      <c r="B710" s="90"/>
      <c r="C710" s="90"/>
      <c r="E710" s="141"/>
      <c r="F710" s="90"/>
      <c r="G710" s="90"/>
      <c r="H710" s="90"/>
      <c r="I710" s="90"/>
    </row>
    <row r="711" ht="15.75" customHeight="1">
      <c r="B711" s="90"/>
      <c r="C711" s="90"/>
      <c r="E711" s="141"/>
      <c r="F711" s="90"/>
      <c r="G711" s="90"/>
      <c r="H711" s="90"/>
      <c r="I711" s="90"/>
    </row>
    <row r="712" ht="15.75" customHeight="1">
      <c r="B712" s="90"/>
      <c r="C712" s="90"/>
      <c r="E712" s="141"/>
      <c r="F712" s="90"/>
      <c r="G712" s="90"/>
      <c r="H712" s="90"/>
      <c r="I712" s="90"/>
    </row>
    <row r="713" ht="15.75" customHeight="1">
      <c r="B713" s="90"/>
      <c r="C713" s="90"/>
      <c r="E713" s="141"/>
      <c r="F713" s="90"/>
      <c r="G713" s="90"/>
      <c r="H713" s="90"/>
      <c r="I713" s="90"/>
    </row>
    <row r="714" ht="15.75" customHeight="1">
      <c r="B714" s="90"/>
      <c r="C714" s="90"/>
      <c r="E714" s="141"/>
      <c r="F714" s="90"/>
      <c r="G714" s="90"/>
      <c r="H714" s="90"/>
      <c r="I714" s="90"/>
    </row>
    <row r="715" ht="15.75" customHeight="1">
      <c r="B715" s="90"/>
      <c r="C715" s="90"/>
      <c r="E715" s="141"/>
      <c r="F715" s="90"/>
      <c r="G715" s="90"/>
      <c r="H715" s="90"/>
      <c r="I715" s="90"/>
    </row>
    <row r="716" ht="15.75" customHeight="1">
      <c r="B716" s="90"/>
      <c r="C716" s="90"/>
      <c r="E716" s="141"/>
      <c r="F716" s="90"/>
      <c r="G716" s="90"/>
      <c r="H716" s="90"/>
      <c r="I716" s="90"/>
    </row>
    <row r="717" ht="15.75" customHeight="1">
      <c r="B717" s="90"/>
      <c r="C717" s="90"/>
      <c r="E717" s="141"/>
      <c r="F717" s="90"/>
      <c r="G717" s="90"/>
      <c r="H717" s="90"/>
      <c r="I717" s="90"/>
    </row>
    <row r="718" ht="15.75" customHeight="1">
      <c r="B718" s="90"/>
      <c r="C718" s="90"/>
      <c r="E718" s="141"/>
      <c r="F718" s="90"/>
      <c r="G718" s="90"/>
      <c r="H718" s="90"/>
      <c r="I718" s="90"/>
    </row>
    <row r="719" ht="15.75" customHeight="1">
      <c r="B719" s="90"/>
      <c r="C719" s="90"/>
      <c r="E719" s="141"/>
      <c r="F719" s="90"/>
      <c r="G719" s="90"/>
      <c r="H719" s="90"/>
      <c r="I719" s="90"/>
    </row>
    <row r="720" ht="15.75" customHeight="1">
      <c r="B720" s="90"/>
      <c r="C720" s="90"/>
      <c r="E720" s="141"/>
      <c r="F720" s="90"/>
      <c r="G720" s="90"/>
      <c r="H720" s="90"/>
      <c r="I720" s="90"/>
    </row>
    <row r="721" ht="15.75" customHeight="1">
      <c r="B721" s="90"/>
      <c r="C721" s="90"/>
      <c r="E721" s="141"/>
      <c r="F721" s="90"/>
      <c r="G721" s="90"/>
      <c r="H721" s="90"/>
      <c r="I721" s="90"/>
    </row>
    <row r="722" ht="15.75" customHeight="1">
      <c r="B722" s="90"/>
      <c r="C722" s="90"/>
      <c r="E722" s="141"/>
      <c r="F722" s="90"/>
      <c r="G722" s="90"/>
      <c r="H722" s="90"/>
      <c r="I722" s="90"/>
    </row>
    <row r="723" ht="15.75" customHeight="1">
      <c r="B723" s="90"/>
      <c r="C723" s="90"/>
      <c r="E723" s="141"/>
      <c r="F723" s="90"/>
      <c r="G723" s="90"/>
      <c r="H723" s="90"/>
      <c r="I723" s="90"/>
    </row>
    <row r="724" ht="15.75" customHeight="1">
      <c r="B724" s="90"/>
      <c r="C724" s="90"/>
      <c r="E724" s="141"/>
      <c r="F724" s="90"/>
      <c r="G724" s="90"/>
      <c r="H724" s="90"/>
      <c r="I724" s="90"/>
    </row>
    <row r="725" ht="15.75" customHeight="1">
      <c r="B725" s="90"/>
      <c r="C725" s="90"/>
      <c r="E725" s="141"/>
      <c r="F725" s="90"/>
      <c r="G725" s="90"/>
      <c r="H725" s="90"/>
      <c r="I725" s="90"/>
    </row>
    <row r="726" ht="15.75" customHeight="1">
      <c r="B726" s="90"/>
      <c r="C726" s="90"/>
      <c r="E726" s="141"/>
      <c r="F726" s="90"/>
      <c r="G726" s="90"/>
      <c r="H726" s="90"/>
      <c r="I726" s="90"/>
    </row>
    <row r="727" ht="15.75" customHeight="1">
      <c r="B727" s="90"/>
      <c r="C727" s="90"/>
      <c r="E727" s="141"/>
      <c r="F727" s="90"/>
      <c r="G727" s="90"/>
      <c r="H727" s="90"/>
      <c r="I727" s="90"/>
    </row>
    <row r="728" ht="15.75" customHeight="1">
      <c r="B728" s="90"/>
      <c r="C728" s="90"/>
      <c r="E728" s="141"/>
      <c r="F728" s="90"/>
      <c r="G728" s="90"/>
      <c r="H728" s="90"/>
      <c r="I728" s="90"/>
    </row>
    <row r="729" ht="15.75" customHeight="1">
      <c r="B729" s="90"/>
      <c r="C729" s="90"/>
      <c r="E729" s="141"/>
      <c r="F729" s="90"/>
      <c r="G729" s="90"/>
      <c r="H729" s="90"/>
      <c r="I729" s="90"/>
    </row>
    <row r="730" ht="15.75" customHeight="1">
      <c r="B730" s="90"/>
      <c r="C730" s="90"/>
      <c r="E730" s="141"/>
      <c r="F730" s="90"/>
      <c r="G730" s="90"/>
      <c r="H730" s="90"/>
      <c r="I730" s="90"/>
    </row>
    <row r="731" ht="15.75" customHeight="1">
      <c r="B731" s="90"/>
      <c r="C731" s="90"/>
      <c r="E731" s="141"/>
      <c r="F731" s="90"/>
      <c r="G731" s="90"/>
      <c r="H731" s="90"/>
      <c r="I731" s="90"/>
    </row>
    <row r="732" ht="15.75" customHeight="1">
      <c r="B732" s="90"/>
      <c r="C732" s="90"/>
      <c r="E732" s="141"/>
      <c r="F732" s="90"/>
      <c r="G732" s="90"/>
      <c r="H732" s="90"/>
      <c r="I732" s="90"/>
    </row>
    <row r="733" ht="15.75" customHeight="1">
      <c r="B733" s="90"/>
      <c r="C733" s="90"/>
      <c r="E733" s="141"/>
      <c r="F733" s="90"/>
      <c r="G733" s="90"/>
      <c r="H733" s="90"/>
      <c r="I733" s="90"/>
    </row>
    <row r="734" ht="15.75" customHeight="1">
      <c r="B734" s="90"/>
      <c r="C734" s="90"/>
      <c r="E734" s="141"/>
      <c r="F734" s="90"/>
      <c r="G734" s="90"/>
      <c r="H734" s="90"/>
      <c r="I734" s="90"/>
    </row>
    <row r="735" ht="15.75" customHeight="1">
      <c r="B735" s="90"/>
      <c r="C735" s="90"/>
      <c r="E735" s="141"/>
      <c r="F735" s="90"/>
      <c r="G735" s="90"/>
      <c r="H735" s="90"/>
      <c r="I735" s="90"/>
    </row>
    <row r="736" ht="15.75" customHeight="1">
      <c r="B736" s="90"/>
      <c r="C736" s="90"/>
      <c r="E736" s="141"/>
      <c r="F736" s="90"/>
      <c r="G736" s="90"/>
      <c r="H736" s="90"/>
      <c r="I736" s="90"/>
    </row>
    <row r="737" ht="15.75" customHeight="1">
      <c r="B737" s="90"/>
      <c r="C737" s="90"/>
      <c r="E737" s="141"/>
      <c r="F737" s="90"/>
      <c r="G737" s="90"/>
      <c r="H737" s="90"/>
      <c r="I737" s="90"/>
    </row>
    <row r="738" ht="15.75" customHeight="1">
      <c r="B738" s="90"/>
      <c r="C738" s="90"/>
      <c r="E738" s="141"/>
      <c r="F738" s="90"/>
      <c r="G738" s="90"/>
      <c r="H738" s="90"/>
      <c r="I738" s="90"/>
    </row>
    <row r="739" ht="15.75" customHeight="1">
      <c r="B739" s="90"/>
      <c r="C739" s="90"/>
      <c r="E739" s="141"/>
      <c r="F739" s="90"/>
      <c r="G739" s="90"/>
      <c r="H739" s="90"/>
      <c r="I739" s="90"/>
    </row>
    <row r="740" ht="15.75" customHeight="1">
      <c r="B740" s="90"/>
      <c r="C740" s="90"/>
      <c r="E740" s="141"/>
      <c r="F740" s="90"/>
      <c r="G740" s="90"/>
      <c r="H740" s="90"/>
      <c r="I740" s="90"/>
    </row>
    <row r="741" ht="15.75" customHeight="1">
      <c r="B741" s="90"/>
      <c r="C741" s="90"/>
      <c r="E741" s="141"/>
      <c r="F741" s="90"/>
      <c r="G741" s="90"/>
      <c r="H741" s="90"/>
      <c r="I741" s="90"/>
    </row>
    <row r="742" ht="15.75" customHeight="1">
      <c r="B742" s="90"/>
      <c r="C742" s="90"/>
      <c r="E742" s="141"/>
      <c r="F742" s="90"/>
      <c r="G742" s="90"/>
      <c r="H742" s="90"/>
      <c r="I742" s="90"/>
    </row>
    <row r="743" ht="15.75" customHeight="1">
      <c r="B743" s="90"/>
      <c r="C743" s="90"/>
      <c r="E743" s="141"/>
      <c r="F743" s="90"/>
      <c r="G743" s="90"/>
      <c r="H743" s="90"/>
      <c r="I743" s="90"/>
    </row>
    <row r="744" ht="15.75" customHeight="1">
      <c r="B744" s="90"/>
      <c r="C744" s="90"/>
      <c r="E744" s="141"/>
      <c r="F744" s="90"/>
      <c r="G744" s="90"/>
      <c r="H744" s="90"/>
      <c r="I744" s="90"/>
    </row>
    <row r="745" ht="15.75" customHeight="1">
      <c r="B745" s="90"/>
      <c r="C745" s="90"/>
      <c r="E745" s="141"/>
      <c r="F745" s="90"/>
      <c r="G745" s="90"/>
      <c r="H745" s="90"/>
      <c r="I745" s="90"/>
    </row>
    <row r="746" ht="15.75" customHeight="1">
      <c r="B746" s="90"/>
      <c r="C746" s="90"/>
      <c r="E746" s="141"/>
      <c r="F746" s="90"/>
      <c r="G746" s="90"/>
      <c r="H746" s="90"/>
      <c r="I746" s="90"/>
    </row>
    <row r="747" ht="15.75" customHeight="1">
      <c r="B747" s="90"/>
      <c r="C747" s="90"/>
      <c r="E747" s="141"/>
      <c r="F747" s="90"/>
      <c r="G747" s="90"/>
      <c r="H747" s="90"/>
      <c r="I747" s="90"/>
    </row>
    <row r="748" ht="15.75" customHeight="1">
      <c r="B748" s="90"/>
      <c r="C748" s="90"/>
      <c r="E748" s="141"/>
      <c r="F748" s="90"/>
      <c r="G748" s="90"/>
      <c r="H748" s="90"/>
      <c r="I748" s="90"/>
    </row>
    <row r="749" ht="15.75" customHeight="1">
      <c r="B749" s="90"/>
      <c r="C749" s="90"/>
      <c r="E749" s="141"/>
      <c r="F749" s="90"/>
      <c r="G749" s="90"/>
      <c r="H749" s="90"/>
      <c r="I749" s="90"/>
    </row>
    <row r="750" ht="15.75" customHeight="1">
      <c r="B750" s="90"/>
      <c r="C750" s="90"/>
      <c r="E750" s="141"/>
      <c r="F750" s="90"/>
      <c r="G750" s="90"/>
      <c r="H750" s="90"/>
      <c r="I750" s="90"/>
    </row>
    <row r="751" ht="15.75" customHeight="1">
      <c r="B751" s="90"/>
      <c r="C751" s="90"/>
      <c r="E751" s="141"/>
      <c r="F751" s="90"/>
      <c r="G751" s="90"/>
      <c r="H751" s="90"/>
      <c r="I751" s="90"/>
    </row>
    <row r="752" ht="15.75" customHeight="1">
      <c r="B752" s="90"/>
      <c r="C752" s="90"/>
      <c r="E752" s="141"/>
      <c r="F752" s="90"/>
      <c r="G752" s="90"/>
      <c r="H752" s="90"/>
      <c r="I752" s="90"/>
    </row>
    <row r="753" ht="15.75" customHeight="1">
      <c r="B753" s="90"/>
      <c r="C753" s="90"/>
      <c r="E753" s="141"/>
      <c r="F753" s="90"/>
      <c r="G753" s="90"/>
      <c r="H753" s="90"/>
      <c r="I753" s="90"/>
    </row>
    <row r="754" ht="15.75" customHeight="1">
      <c r="B754" s="90"/>
      <c r="C754" s="90"/>
      <c r="E754" s="141"/>
      <c r="F754" s="90"/>
      <c r="G754" s="90"/>
      <c r="H754" s="90"/>
      <c r="I754" s="90"/>
    </row>
    <row r="755" ht="15.75" customHeight="1">
      <c r="B755" s="90"/>
      <c r="C755" s="90"/>
      <c r="E755" s="141"/>
      <c r="F755" s="90"/>
      <c r="G755" s="90"/>
      <c r="H755" s="90"/>
      <c r="I755" s="90"/>
    </row>
    <row r="756" ht="15.75" customHeight="1">
      <c r="B756" s="90"/>
      <c r="C756" s="90"/>
      <c r="E756" s="141"/>
      <c r="F756" s="90"/>
      <c r="G756" s="90"/>
      <c r="H756" s="90"/>
      <c r="I756" s="90"/>
    </row>
    <row r="757" ht="15.75" customHeight="1">
      <c r="B757" s="90"/>
      <c r="C757" s="90"/>
      <c r="E757" s="141"/>
      <c r="F757" s="90"/>
      <c r="G757" s="90"/>
      <c r="H757" s="90"/>
      <c r="I757" s="90"/>
    </row>
    <row r="758" ht="15.75" customHeight="1">
      <c r="B758" s="90"/>
      <c r="C758" s="90"/>
      <c r="E758" s="141"/>
      <c r="F758" s="90"/>
      <c r="G758" s="90"/>
      <c r="H758" s="90"/>
      <c r="I758" s="90"/>
    </row>
    <row r="759" ht="15.75" customHeight="1">
      <c r="B759" s="90"/>
      <c r="C759" s="90"/>
      <c r="E759" s="141"/>
      <c r="F759" s="90"/>
      <c r="G759" s="90"/>
      <c r="H759" s="90"/>
      <c r="I759" s="90"/>
    </row>
    <row r="760" ht="15.75" customHeight="1">
      <c r="B760" s="90"/>
      <c r="C760" s="90"/>
      <c r="E760" s="141"/>
      <c r="F760" s="90"/>
      <c r="G760" s="90"/>
      <c r="H760" s="90"/>
      <c r="I760" s="90"/>
    </row>
    <row r="761" ht="15.75" customHeight="1">
      <c r="B761" s="90"/>
      <c r="C761" s="90"/>
      <c r="E761" s="141"/>
      <c r="F761" s="90"/>
      <c r="G761" s="90"/>
      <c r="H761" s="90"/>
      <c r="I761" s="90"/>
    </row>
    <row r="762" ht="15.75" customHeight="1">
      <c r="B762" s="90"/>
      <c r="C762" s="90"/>
      <c r="E762" s="141"/>
      <c r="F762" s="90"/>
      <c r="G762" s="90"/>
      <c r="H762" s="90"/>
      <c r="I762" s="90"/>
    </row>
    <row r="763" ht="15.75" customHeight="1">
      <c r="B763" s="90"/>
      <c r="C763" s="90"/>
      <c r="E763" s="141"/>
      <c r="F763" s="90"/>
      <c r="G763" s="90"/>
      <c r="H763" s="90"/>
      <c r="I763" s="90"/>
    </row>
    <row r="764" ht="15.75" customHeight="1">
      <c r="B764" s="90"/>
      <c r="C764" s="90"/>
      <c r="E764" s="141"/>
      <c r="F764" s="90"/>
      <c r="G764" s="90"/>
      <c r="H764" s="90"/>
      <c r="I764" s="90"/>
    </row>
    <row r="765" ht="15.75" customHeight="1">
      <c r="B765" s="90"/>
      <c r="C765" s="90"/>
      <c r="E765" s="141"/>
      <c r="F765" s="90"/>
      <c r="G765" s="90"/>
      <c r="H765" s="90"/>
      <c r="I765" s="90"/>
    </row>
    <row r="766" ht="15.75" customHeight="1">
      <c r="B766" s="90"/>
      <c r="C766" s="90"/>
      <c r="E766" s="141"/>
      <c r="F766" s="90"/>
      <c r="G766" s="90"/>
      <c r="H766" s="90"/>
      <c r="I766" s="90"/>
    </row>
    <row r="767" ht="15.75" customHeight="1">
      <c r="B767" s="90"/>
      <c r="C767" s="90"/>
      <c r="E767" s="141"/>
      <c r="F767" s="90"/>
      <c r="G767" s="90"/>
      <c r="H767" s="90"/>
      <c r="I767" s="90"/>
    </row>
    <row r="768" ht="15.75" customHeight="1">
      <c r="B768" s="90"/>
      <c r="C768" s="90"/>
      <c r="E768" s="141"/>
      <c r="F768" s="90"/>
      <c r="G768" s="90"/>
      <c r="H768" s="90"/>
      <c r="I768" s="90"/>
    </row>
    <row r="769" ht="15.75" customHeight="1">
      <c r="B769" s="90"/>
      <c r="C769" s="90"/>
      <c r="E769" s="141"/>
      <c r="F769" s="90"/>
      <c r="G769" s="90"/>
      <c r="H769" s="90"/>
      <c r="I769" s="90"/>
    </row>
    <row r="770" ht="15.75" customHeight="1">
      <c r="B770" s="90"/>
      <c r="C770" s="90"/>
      <c r="E770" s="141"/>
      <c r="F770" s="90"/>
      <c r="G770" s="90"/>
      <c r="H770" s="90"/>
      <c r="I770" s="90"/>
    </row>
    <row r="771" ht="15.75" customHeight="1">
      <c r="B771" s="90"/>
      <c r="C771" s="90"/>
      <c r="E771" s="141"/>
      <c r="F771" s="90"/>
      <c r="G771" s="90"/>
      <c r="H771" s="90"/>
      <c r="I771" s="90"/>
    </row>
    <row r="772" ht="15.75" customHeight="1">
      <c r="B772" s="90"/>
      <c r="C772" s="90"/>
      <c r="E772" s="141"/>
      <c r="F772" s="90"/>
      <c r="G772" s="90"/>
      <c r="H772" s="90"/>
      <c r="I772" s="90"/>
    </row>
    <row r="773" ht="15.75" customHeight="1">
      <c r="B773" s="90"/>
      <c r="C773" s="90"/>
      <c r="E773" s="141"/>
      <c r="F773" s="90"/>
      <c r="G773" s="90"/>
      <c r="H773" s="90"/>
      <c r="I773" s="90"/>
    </row>
    <row r="774" ht="15.75" customHeight="1">
      <c r="B774" s="90"/>
      <c r="C774" s="90"/>
      <c r="E774" s="141"/>
      <c r="F774" s="90"/>
      <c r="G774" s="90"/>
      <c r="H774" s="90"/>
      <c r="I774" s="90"/>
    </row>
    <row r="775" ht="15.75" customHeight="1">
      <c r="B775" s="90"/>
      <c r="C775" s="90"/>
      <c r="E775" s="141"/>
      <c r="F775" s="90"/>
      <c r="G775" s="90"/>
      <c r="H775" s="90"/>
      <c r="I775" s="90"/>
    </row>
    <row r="776" ht="15.75" customHeight="1">
      <c r="B776" s="90"/>
      <c r="C776" s="90"/>
      <c r="E776" s="141"/>
      <c r="F776" s="90"/>
      <c r="G776" s="90"/>
      <c r="H776" s="90"/>
      <c r="I776" s="90"/>
    </row>
    <row r="777" ht="15.75" customHeight="1">
      <c r="B777" s="90"/>
      <c r="C777" s="90"/>
      <c r="E777" s="141"/>
      <c r="F777" s="90"/>
      <c r="G777" s="90"/>
      <c r="H777" s="90"/>
      <c r="I777" s="90"/>
    </row>
    <row r="778" ht="15.75" customHeight="1">
      <c r="B778" s="90"/>
      <c r="C778" s="90"/>
      <c r="E778" s="141"/>
      <c r="F778" s="90"/>
      <c r="G778" s="90"/>
      <c r="H778" s="90"/>
      <c r="I778" s="90"/>
    </row>
    <row r="779" ht="15.75" customHeight="1">
      <c r="B779" s="90"/>
      <c r="C779" s="90"/>
      <c r="E779" s="141"/>
      <c r="F779" s="90"/>
      <c r="G779" s="90"/>
      <c r="H779" s="90"/>
      <c r="I779" s="90"/>
    </row>
    <row r="780" ht="15.75" customHeight="1">
      <c r="B780" s="90"/>
      <c r="C780" s="90"/>
      <c r="E780" s="141"/>
      <c r="F780" s="90"/>
      <c r="G780" s="90"/>
      <c r="H780" s="90"/>
      <c r="I780" s="90"/>
    </row>
    <row r="781" ht="15.75" customHeight="1">
      <c r="B781" s="90"/>
      <c r="C781" s="90"/>
      <c r="E781" s="141"/>
      <c r="F781" s="90"/>
      <c r="G781" s="90"/>
      <c r="H781" s="90"/>
      <c r="I781" s="90"/>
    </row>
    <row r="782" ht="15.75" customHeight="1">
      <c r="B782" s="90"/>
      <c r="C782" s="90"/>
      <c r="E782" s="141"/>
      <c r="F782" s="90"/>
      <c r="G782" s="90"/>
      <c r="H782" s="90"/>
      <c r="I782" s="90"/>
    </row>
    <row r="783" ht="15.75" customHeight="1">
      <c r="B783" s="90"/>
      <c r="C783" s="90"/>
      <c r="E783" s="141"/>
      <c r="F783" s="90"/>
      <c r="G783" s="90"/>
      <c r="H783" s="90"/>
      <c r="I783" s="90"/>
    </row>
    <row r="784" ht="15.75" customHeight="1">
      <c r="B784" s="90"/>
      <c r="C784" s="90"/>
      <c r="E784" s="141"/>
      <c r="F784" s="90"/>
      <c r="G784" s="90"/>
      <c r="H784" s="90"/>
      <c r="I784" s="90"/>
    </row>
    <row r="785" ht="15.75" customHeight="1">
      <c r="B785" s="90"/>
      <c r="C785" s="90"/>
      <c r="E785" s="141"/>
      <c r="F785" s="90"/>
      <c r="G785" s="90"/>
      <c r="H785" s="90"/>
      <c r="I785" s="90"/>
    </row>
    <row r="786" ht="15.75" customHeight="1">
      <c r="B786" s="90"/>
      <c r="C786" s="90"/>
      <c r="E786" s="141"/>
      <c r="F786" s="90"/>
      <c r="G786" s="90"/>
      <c r="H786" s="90"/>
      <c r="I786" s="90"/>
    </row>
    <row r="787" ht="15.75" customHeight="1">
      <c r="B787" s="90"/>
      <c r="C787" s="90"/>
      <c r="E787" s="141"/>
      <c r="F787" s="90"/>
      <c r="G787" s="90"/>
      <c r="H787" s="90"/>
      <c r="I787" s="90"/>
    </row>
    <row r="788" ht="15.75" customHeight="1">
      <c r="B788" s="90"/>
      <c r="C788" s="90"/>
      <c r="E788" s="141"/>
      <c r="F788" s="90"/>
      <c r="G788" s="90"/>
      <c r="H788" s="90"/>
      <c r="I788" s="90"/>
    </row>
    <row r="789" ht="15.75" customHeight="1">
      <c r="B789" s="90"/>
      <c r="C789" s="90"/>
      <c r="E789" s="141"/>
      <c r="F789" s="90"/>
      <c r="G789" s="90"/>
      <c r="H789" s="90"/>
      <c r="I789" s="90"/>
    </row>
    <row r="790" ht="15.75" customHeight="1">
      <c r="B790" s="90"/>
      <c r="C790" s="90"/>
      <c r="E790" s="141"/>
      <c r="F790" s="90"/>
      <c r="G790" s="90"/>
      <c r="H790" s="90"/>
      <c r="I790" s="90"/>
    </row>
    <row r="791" ht="15.75" customHeight="1">
      <c r="B791" s="90"/>
      <c r="C791" s="90"/>
      <c r="E791" s="141"/>
      <c r="F791" s="90"/>
      <c r="G791" s="90"/>
      <c r="H791" s="90"/>
      <c r="I791" s="90"/>
    </row>
    <row r="792" ht="15.75" customHeight="1">
      <c r="B792" s="90"/>
      <c r="C792" s="90"/>
      <c r="E792" s="141"/>
      <c r="F792" s="90"/>
      <c r="G792" s="90"/>
      <c r="H792" s="90"/>
      <c r="I792" s="90"/>
    </row>
    <row r="793" ht="15.75" customHeight="1">
      <c r="B793" s="90"/>
      <c r="C793" s="90"/>
      <c r="E793" s="141"/>
      <c r="F793" s="90"/>
      <c r="G793" s="90"/>
      <c r="H793" s="90"/>
      <c r="I793" s="90"/>
    </row>
    <row r="794" ht="15.75" customHeight="1">
      <c r="B794" s="90"/>
      <c r="C794" s="90"/>
      <c r="E794" s="141"/>
      <c r="F794" s="90"/>
      <c r="G794" s="90"/>
      <c r="H794" s="90"/>
      <c r="I794" s="90"/>
    </row>
    <row r="795" ht="15.75" customHeight="1">
      <c r="B795" s="90"/>
      <c r="C795" s="90"/>
      <c r="E795" s="141"/>
      <c r="F795" s="90"/>
      <c r="G795" s="90"/>
      <c r="H795" s="90"/>
      <c r="I795" s="90"/>
    </row>
    <row r="796" ht="15.75" customHeight="1">
      <c r="B796" s="90"/>
      <c r="C796" s="90"/>
      <c r="E796" s="141"/>
      <c r="F796" s="90"/>
      <c r="G796" s="90"/>
      <c r="H796" s="90"/>
      <c r="I796" s="90"/>
    </row>
    <row r="797" ht="15.75" customHeight="1">
      <c r="B797" s="90"/>
      <c r="C797" s="90"/>
      <c r="E797" s="141"/>
      <c r="F797" s="90"/>
      <c r="G797" s="90"/>
      <c r="H797" s="90"/>
      <c r="I797" s="90"/>
    </row>
    <row r="798" ht="15.75" customHeight="1">
      <c r="B798" s="90"/>
      <c r="C798" s="90"/>
      <c r="E798" s="141"/>
      <c r="F798" s="90"/>
      <c r="G798" s="90"/>
      <c r="H798" s="90"/>
      <c r="I798" s="90"/>
    </row>
    <row r="799" ht="15.75" customHeight="1">
      <c r="B799" s="90"/>
      <c r="C799" s="90"/>
      <c r="E799" s="141"/>
      <c r="F799" s="90"/>
      <c r="G799" s="90"/>
      <c r="H799" s="90"/>
      <c r="I799" s="90"/>
    </row>
    <row r="800" ht="15.75" customHeight="1">
      <c r="B800" s="90"/>
      <c r="C800" s="90"/>
      <c r="E800" s="141"/>
      <c r="F800" s="90"/>
      <c r="G800" s="90"/>
      <c r="H800" s="90"/>
      <c r="I800" s="90"/>
    </row>
    <row r="801" ht="15.75" customHeight="1">
      <c r="B801" s="90"/>
      <c r="C801" s="90"/>
      <c r="E801" s="141"/>
      <c r="F801" s="90"/>
      <c r="G801" s="90"/>
      <c r="H801" s="90"/>
      <c r="I801" s="90"/>
    </row>
    <row r="802" ht="15.75" customHeight="1">
      <c r="B802" s="90"/>
      <c r="C802" s="90"/>
      <c r="E802" s="141"/>
      <c r="F802" s="90"/>
      <c r="G802" s="90"/>
      <c r="H802" s="90"/>
      <c r="I802" s="90"/>
    </row>
    <row r="803" ht="15.75" customHeight="1">
      <c r="B803" s="90"/>
      <c r="C803" s="90"/>
      <c r="E803" s="141"/>
      <c r="F803" s="90"/>
      <c r="G803" s="90"/>
      <c r="H803" s="90"/>
      <c r="I803" s="90"/>
    </row>
    <row r="804" ht="15.75" customHeight="1">
      <c r="B804" s="90"/>
      <c r="C804" s="90"/>
      <c r="E804" s="141"/>
      <c r="F804" s="90"/>
      <c r="G804" s="90"/>
      <c r="H804" s="90"/>
      <c r="I804" s="90"/>
    </row>
    <row r="805" ht="15.75" customHeight="1">
      <c r="B805" s="90"/>
      <c r="C805" s="90"/>
      <c r="E805" s="141"/>
      <c r="F805" s="90"/>
      <c r="G805" s="90"/>
      <c r="H805" s="90"/>
      <c r="I805" s="90"/>
    </row>
    <row r="806" ht="15.75" customHeight="1">
      <c r="B806" s="90"/>
      <c r="C806" s="90"/>
      <c r="E806" s="141"/>
      <c r="F806" s="90"/>
      <c r="G806" s="90"/>
      <c r="H806" s="90"/>
      <c r="I806" s="90"/>
    </row>
    <row r="807" ht="15.75" customHeight="1">
      <c r="B807" s="90"/>
      <c r="C807" s="90"/>
      <c r="E807" s="141"/>
      <c r="F807" s="90"/>
      <c r="G807" s="90"/>
      <c r="H807" s="90"/>
      <c r="I807" s="90"/>
    </row>
    <row r="808" ht="15.75" customHeight="1">
      <c r="B808" s="90"/>
      <c r="C808" s="90"/>
      <c r="E808" s="141"/>
      <c r="F808" s="90"/>
      <c r="G808" s="90"/>
      <c r="H808" s="90"/>
      <c r="I808" s="90"/>
    </row>
    <row r="809" ht="15.75" customHeight="1">
      <c r="B809" s="90"/>
      <c r="C809" s="90"/>
      <c r="E809" s="141"/>
      <c r="F809" s="90"/>
      <c r="G809" s="90"/>
      <c r="H809" s="90"/>
      <c r="I809" s="90"/>
    </row>
    <row r="810" ht="15.75" customHeight="1">
      <c r="B810" s="90"/>
      <c r="C810" s="90"/>
      <c r="E810" s="141"/>
      <c r="F810" s="90"/>
      <c r="G810" s="90"/>
      <c r="H810" s="90"/>
      <c r="I810" s="90"/>
    </row>
    <row r="811" ht="15.75" customHeight="1">
      <c r="B811" s="90"/>
      <c r="C811" s="90"/>
      <c r="E811" s="141"/>
      <c r="F811" s="90"/>
      <c r="G811" s="90"/>
      <c r="H811" s="90"/>
      <c r="I811" s="90"/>
    </row>
    <row r="812" ht="15.75" customHeight="1">
      <c r="B812" s="90"/>
      <c r="C812" s="90"/>
      <c r="E812" s="141"/>
      <c r="F812" s="90"/>
      <c r="G812" s="90"/>
      <c r="H812" s="90"/>
      <c r="I812" s="90"/>
    </row>
    <row r="813" ht="15.75" customHeight="1">
      <c r="B813" s="90"/>
      <c r="C813" s="90"/>
      <c r="E813" s="141"/>
      <c r="F813" s="90"/>
      <c r="G813" s="90"/>
      <c r="H813" s="90"/>
      <c r="I813" s="90"/>
    </row>
    <row r="814" ht="15.75" customHeight="1">
      <c r="B814" s="90"/>
      <c r="C814" s="90"/>
      <c r="E814" s="141"/>
      <c r="F814" s="90"/>
      <c r="G814" s="90"/>
      <c r="H814" s="90"/>
      <c r="I814" s="90"/>
    </row>
    <row r="815" ht="15.75" customHeight="1">
      <c r="B815" s="90"/>
      <c r="C815" s="90"/>
      <c r="E815" s="141"/>
      <c r="F815" s="90"/>
      <c r="G815" s="90"/>
      <c r="H815" s="90"/>
      <c r="I815" s="90"/>
    </row>
    <row r="816" ht="15.75" customHeight="1">
      <c r="B816" s="90"/>
      <c r="C816" s="90"/>
      <c r="E816" s="141"/>
      <c r="F816" s="90"/>
      <c r="G816" s="90"/>
      <c r="H816" s="90"/>
      <c r="I816" s="90"/>
    </row>
    <row r="817" ht="15.75" customHeight="1">
      <c r="B817" s="90"/>
      <c r="C817" s="90"/>
      <c r="E817" s="141"/>
      <c r="F817" s="90"/>
      <c r="G817" s="90"/>
      <c r="H817" s="90"/>
      <c r="I817" s="90"/>
    </row>
    <row r="818" ht="15.75" customHeight="1">
      <c r="B818" s="90"/>
      <c r="C818" s="90"/>
      <c r="E818" s="141"/>
      <c r="F818" s="90"/>
      <c r="G818" s="90"/>
      <c r="H818" s="90"/>
      <c r="I818" s="90"/>
    </row>
    <row r="819" ht="15.75" customHeight="1">
      <c r="B819" s="90"/>
      <c r="C819" s="90"/>
      <c r="E819" s="141"/>
      <c r="F819" s="90"/>
      <c r="G819" s="90"/>
      <c r="H819" s="90"/>
      <c r="I819" s="90"/>
    </row>
    <row r="820" ht="15.75" customHeight="1">
      <c r="B820" s="90"/>
      <c r="C820" s="90"/>
      <c r="E820" s="141"/>
      <c r="F820" s="90"/>
      <c r="G820" s="90"/>
      <c r="H820" s="90"/>
      <c r="I820" s="90"/>
    </row>
    <row r="821" ht="15.75" customHeight="1">
      <c r="B821" s="90"/>
      <c r="C821" s="90"/>
      <c r="E821" s="141"/>
      <c r="F821" s="90"/>
      <c r="G821" s="90"/>
      <c r="H821" s="90"/>
      <c r="I821" s="90"/>
    </row>
    <row r="822" ht="15.75" customHeight="1">
      <c r="B822" s="90"/>
      <c r="C822" s="90"/>
      <c r="E822" s="141"/>
      <c r="F822" s="90"/>
      <c r="G822" s="90"/>
      <c r="H822" s="90"/>
      <c r="I822" s="90"/>
    </row>
    <row r="823" ht="15.75" customHeight="1">
      <c r="B823" s="90"/>
      <c r="C823" s="90"/>
      <c r="E823" s="141"/>
      <c r="F823" s="90"/>
      <c r="G823" s="90"/>
      <c r="H823" s="90"/>
      <c r="I823" s="90"/>
    </row>
    <row r="824" ht="15.75" customHeight="1">
      <c r="B824" s="90"/>
      <c r="C824" s="90"/>
      <c r="E824" s="141"/>
      <c r="F824" s="90"/>
      <c r="G824" s="90"/>
      <c r="H824" s="90"/>
      <c r="I824" s="90"/>
    </row>
    <row r="825" ht="15.75" customHeight="1">
      <c r="B825" s="90"/>
      <c r="C825" s="90"/>
      <c r="E825" s="141"/>
      <c r="F825" s="90"/>
      <c r="G825" s="90"/>
      <c r="H825" s="90"/>
      <c r="I825" s="90"/>
    </row>
    <row r="826" ht="15.75" customHeight="1">
      <c r="B826" s="90"/>
      <c r="C826" s="90"/>
      <c r="E826" s="141"/>
      <c r="F826" s="90"/>
      <c r="G826" s="90"/>
      <c r="H826" s="90"/>
      <c r="I826" s="90"/>
    </row>
    <row r="827" ht="15.75" customHeight="1">
      <c r="B827" s="90"/>
      <c r="C827" s="90"/>
      <c r="E827" s="141"/>
      <c r="F827" s="90"/>
      <c r="G827" s="90"/>
      <c r="H827" s="90"/>
      <c r="I827" s="90"/>
    </row>
    <row r="828" ht="15.75" customHeight="1">
      <c r="B828" s="90"/>
      <c r="C828" s="90"/>
      <c r="E828" s="141"/>
      <c r="F828" s="90"/>
      <c r="G828" s="90"/>
      <c r="H828" s="90"/>
      <c r="I828" s="90"/>
    </row>
    <row r="829" ht="15.75" customHeight="1">
      <c r="B829" s="90"/>
      <c r="C829" s="90"/>
      <c r="E829" s="141"/>
      <c r="F829" s="90"/>
      <c r="G829" s="90"/>
      <c r="H829" s="90"/>
      <c r="I829" s="90"/>
    </row>
    <row r="830" ht="15.75" customHeight="1">
      <c r="B830" s="90"/>
      <c r="C830" s="90"/>
      <c r="E830" s="141"/>
      <c r="F830" s="90"/>
      <c r="G830" s="90"/>
      <c r="H830" s="90"/>
      <c r="I830" s="90"/>
    </row>
    <row r="831" ht="15.75" customHeight="1">
      <c r="B831" s="90"/>
      <c r="C831" s="90"/>
      <c r="E831" s="141"/>
      <c r="F831" s="90"/>
      <c r="G831" s="90"/>
      <c r="H831" s="90"/>
      <c r="I831" s="90"/>
    </row>
    <row r="832" ht="15.75" customHeight="1">
      <c r="B832" s="90"/>
      <c r="C832" s="90"/>
      <c r="E832" s="141"/>
      <c r="F832" s="90"/>
      <c r="G832" s="90"/>
      <c r="H832" s="90"/>
      <c r="I832" s="90"/>
    </row>
    <row r="833" ht="15.75" customHeight="1">
      <c r="B833" s="90"/>
      <c r="C833" s="90"/>
      <c r="E833" s="141"/>
      <c r="F833" s="90"/>
      <c r="G833" s="90"/>
      <c r="H833" s="90"/>
      <c r="I833" s="90"/>
    </row>
    <row r="834" ht="15.75" customHeight="1">
      <c r="B834" s="90"/>
      <c r="C834" s="90"/>
      <c r="E834" s="141"/>
      <c r="F834" s="90"/>
      <c r="G834" s="90"/>
      <c r="H834" s="90"/>
      <c r="I834" s="90"/>
    </row>
    <row r="835" ht="15.75" customHeight="1">
      <c r="B835" s="90"/>
      <c r="C835" s="90"/>
      <c r="E835" s="141"/>
      <c r="F835" s="90"/>
      <c r="G835" s="90"/>
      <c r="H835" s="90"/>
      <c r="I835" s="90"/>
    </row>
    <row r="836" ht="15.75" customHeight="1">
      <c r="B836" s="90"/>
      <c r="C836" s="90"/>
      <c r="E836" s="141"/>
      <c r="F836" s="90"/>
      <c r="G836" s="90"/>
      <c r="H836" s="90"/>
      <c r="I836" s="90"/>
    </row>
    <row r="837" ht="15.75" customHeight="1">
      <c r="B837" s="90"/>
      <c r="C837" s="90"/>
      <c r="E837" s="141"/>
      <c r="F837" s="90"/>
      <c r="G837" s="90"/>
      <c r="H837" s="90"/>
      <c r="I837" s="90"/>
    </row>
    <row r="838" ht="15.75" customHeight="1">
      <c r="B838" s="90"/>
      <c r="C838" s="90"/>
      <c r="E838" s="141"/>
      <c r="F838" s="90"/>
      <c r="G838" s="90"/>
      <c r="H838" s="90"/>
      <c r="I838" s="90"/>
    </row>
    <row r="839" ht="15.75" customHeight="1">
      <c r="B839" s="90"/>
      <c r="C839" s="90"/>
      <c r="E839" s="141"/>
      <c r="F839" s="90"/>
      <c r="G839" s="90"/>
      <c r="H839" s="90"/>
      <c r="I839" s="90"/>
    </row>
    <row r="840" ht="15.75" customHeight="1">
      <c r="B840" s="90"/>
      <c r="C840" s="90"/>
      <c r="E840" s="141"/>
      <c r="F840" s="90"/>
      <c r="G840" s="90"/>
      <c r="H840" s="90"/>
      <c r="I840" s="90"/>
    </row>
    <row r="841" ht="15.75" customHeight="1">
      <c r="B841" s="90"/>
      <c r="C841" s="90"/>
      <c r="E841" s="141"/>
      <c r="F841" s="90"/>
      <c r="G841" s="90"/>
      <c r="H841" s="90"/>
      <c r="I841" s="90"/>
    </row>
    <row r="842" ht="15.75" customHeight="1">
      <c r="B842" s="90"/>
      <c r="C842" s="90"/>
      <c r="E842" s="141"/>
      <c r="F842" s="90"/>
      <c r="G842" s="90"/>
      <c r="H842" s="90"/>
      <c r="I842" s="90"/>
    </row>
    <row r="843" ht="15.75" customHeight="1">
      <c r="B843" s="90"/>
      <c r="C843" s="90"/>
      <c r="E843" s="141"/>
      <c r="F843" s="90"/>
      <c r="G843" s="90"/>
      <c r="H843" s="90"/>
      <c r="I843" s="90"/>
    </row>
    <row r="844" ht="15.75" customHeight="1">
      <c r="B844" s="90"/>
      <c r="C844" s="90"/>
      <c r="E844" s="141"/>
      <c r="F844" s="90"/>
      <c r="G844" s="90"/>
      <c r="H844" s="90"/>
      <c r="I844" s="90"/>
    </row>
    <row r="845" ht="15.75" customHeight="1">
      <c r="B845" s="90"/>
      <c r="C845" s="90"/>
      <c r="E845" s="141"/>
      <c r="F845" s="90"/>
      <c r="G845" s="90"/>
      <c r="H845" s="90"/>
      <c r="I845" s="90"/>
    </row>
    <row r="846" ht="15.75" customHeight="1">
      <c r="B846" s="90"/>
      <c r="C846" s="90"/>
      <c r="E846" s="141"/>
      <c r="F846" s="90"/>
      <c r="G846" s="90"/>
      <c r="H846" s="90"/>
      <c r="I846" s="90"/>
    </row>
    <row r="847" ht="15.75" customHeight="1">
      <c r="B847" s="90"/>
      <c r="C847" s="90"/>
      <c r="E847" s="141"/>
      <c r="F847" s="90"/>
      <c r="G847" s="90"/>
      <c r="H847" s="90"/>
      <c r="I847" s="90"/>
    </row>
    <row r="848" ht="15.75" customHeight="1">
      <c r="B848" s="90"/>
      <c r="C848" s="90"/>
      <c r="E848" s="141"/>
      <c r="F848" s="90"/>
      <c r="G848" s="90"/>
      <c r="H848" s="90"/>
      <c r="I848" s="90"/>
    </row>
    <row r="849" ht="15.75" customHeight="1">
      <c r="B849" s="90"/>
      <c r="C849" s="90"/>
      <c r="E849" s="141"/>
      <c r="F849" s="90"/>
      <c r="G849" s="90"/>
      <c r="H849" s="90"/>
      <c r="I849" s="90"/>
    </row>
    <row r="850" ht="15.75" customHeight="1">
      <c r="B850" s="90"/>
      <c r="C850" s="90"/>
      <c r="E850" s="141"/>
      <c r="F850" s="90"/>
      <c r="G850" s="90"/>
      <c r="H850" s="90"/>
      <c r="I850" s="90"/>
    </row>
    <row r="851" ht="15.75" customHeight="1">
      <c r="B851" s="90"/>
      <c r="C851" s="90"/>
      <c r="E851" s="141"/>
      <c r="F851" s="90"/>
      <c r="G851" s="90"/>
      <c r="H851" s="90"/>
      <c r="I851" s="90"/>
    </row>
    <row r="852" ht="15.75" customHeight="1">
      <c r="B852" s="90"/>
      <c r="C852" s="90"/>
      <c r="E852" s="141"/>
      <c r="F852" s="90"/>
      <c r="G852" s="90"/>
      <c r="H852" s="90"/>
      <c r="I852" s="90"/>
    </row>
    <row r="853" ht="15.75" customHeight="1">
      <c r="B853" s="90"/>
      <c r="C853" s="90"/>
      <c r="E853" s="141"/>
      <c r="F853" s="90"/>
      <c r="G853" s="90"/>
      <c r="H853" s="90"/>
      <c r="I853" s="90"/>
    </row>
    <row r="854" ht="15.75" customHeight="1">
      <c r="B854" s="90"/>
      <c r="C854" s="90"/>
      <c r="E854" s="141"/>
      <c r="F854" s="90"/>
      <c r="G854" s="90"/>
      <c r="H854" s="90"/>
      <c r="I854" s="90"/>
    </row>
    <row r="855" ht="15.75" customHeight="1">
      <c r="B855" s="90"/>
      <c r="C855" s="90"/>
      <c r="E855" s="141"/>
      <c r="F855" s="90"/>
      <c r="G855" s="90"/>
      <c r="H855" s="90"/>
      <c r="I855" s="90"/>
    </row>
    <row r="856" ht="15.75" customHeight="1">
      <c r="B856" s="90"/>
      <c r="C856" s="90"/>
      <c r="E856" s="141"/>
      <c r="F856" s="90"/>
      <c r="G856" s="90"/>
      <c r="H856" s="90"/>
      <c r="I856" s="90"/>
    </row>
    <row r="857" ht="15.75" customHeight="1">
      <c r="B857" s="90"/>
      <c r="C857" s="90"/>
      <c r="E857" s="141"/>
      <c r="F857" s="90"/>
      <c r="G857" s="90"/>
      <c r="H857" s="90"/>
      <c r="I857" s="90"/>
    </row>
    <row r="858" ht="15.75" customHeight="1">
      <c r="B858" s="90"/>
      <c r="C858" s="90"/>
      <c r="E858" s="141"/>
      <c r="F858" s="90"/>
      <c r="G858" s="90"/>
      <c r="H858" s="90"/>
      <c r="I858" s="90"/>
    </row>
    <row r="859" ht="15.75" customHeight="1">
      <c r="B859" s="90"/>
      <c r="C859" s="90"/>
      <c r="E859" s="141"/>
      <c r="F859" s="90"/>
      <c r="G859" s="90"/>
      <c r="H859" s="90"/>
      <c r="I859" s="90"/>
    </row>
    <row r="860" ht="15.75" customHeight="1">
      <c r="B860" s="90"/>
      <c r="C860" s="90"/>
      <c r="E860" s="141"/>
      <c r="F860" s="90"/>
      <c r="G860" s="90"/>
      <c r="H860" s="90"/>
      <c r="I860" s="90"/>
    </row>
    <row r="861" ht="15.75" customHeight="1">
      <c r="B861" s="90"/>
      <c r="C861" s="90"/>
      <c r="E861" s="141"/>
      <c r="F861" s="90"/>
      <c r="G861" s="90"/>
      <c r="H861" s="90"/>
      <c r="I861" s="90"/>
    </row>
    <row r="862" ht="15.75" customHeight="1">
      <c r="B862" s="90"/>
      <c r="C862" s="90"/>
      <c r="E862" s="141"/>
      <c r="F862" s="90"/>
      <c r="G862" s="90"/>
      <c r="H862" s="90"/>
      <c r="I862" s="90"/>
    </row>
    <row r="863" ht="15.75" customHeight="1">
      <c r="B863" s="90"/>
      <c r="C863" s="90"/>
      <c r="E863" s="141"/>
      <c r="F863" s="90"/>
      <c r="G863" s="90"/>
      <c r="H863" s="90"/>
      <c r="I863" s="90"/>
    </row>
    <row r="864" ht="15.75" customHeight="1">
      <c r="B864" s="90"/>
      <c r="C864" s="90"/>
      <c r="E864" s="141"/>
      <c r="F864" s="90"/>
      <c r="G864" s="90"/>
      <c r="H864" s="90"/>
      <c r="I864" s="90"/>
    </row>
    <row r="865" ht="15.75" customHeight="1">
      <c r="B865" s="90"/>
      <c r="C865" s="90"/>
      <c r="E865" s="141"/>
      <c r="F865" s="90"/>
      <c r="G865" s="90"/>
      <c r="H865" s="90"/>
      <c r="I865" s="90"/>
    </row>
    <row r="866" ht="15.75" customHeight="1">
      <c r="B866" s="90"/>
      <c r="C866" s="90"/>
      <c r="E866" s="141"/>
      <c r="F866" s="90"/>
      <c r="G866" s="90"/>
      <c r="H866" s="90"/>
      <c r="I866" s="90"/>
    </row>
    <row r="867" ht="15.75" customHeight="1">
      <c r="B867" s="90"/>
      <c r="C867" s="90"/>
      <c r="E867" s="141"/>
      <c r="F867" s="90"/>
      <c r="G867" s="90"/>
      <c r="H867" s="90"/>
      <c r="I867" s="90"/>
    </row>
    <row r="868" ht="15.75" customHeight="1">
      <c r="B868" s="90"/>
      <c r="C868" s="90"/>
      <c r="E868" s="141"/>
      <c r="F868" s="90"/>
      <c r="G868" s="90"/>
      <c r="H868" s="90"/>
      <c r="I868" s="90"/>
    </row>
    <row r="869" ht="15.75" customHeight="1">
      <c r="B869" s="90"/>
      <c r="C869" s="90"/>
      <c r="E869" s="141"/>
      <c r="F869" s="90"/>
      <c r="G869" s="90"/>
      <c r="H869" s="90"/>
      <c r="I869" s="90"/>
    </row>
    <row r="870" ht="15.75" customHeight="1">
      <c r="B870" s="90"/>
      <c r="C870" s="90"/>
      <c r="E870" s="141"/>
      <c r="F870" s="90"/>
      <c r="G870" s="90"/>
      <c r="H870" s="90"/>
      <c r="I870" s="90"/>
    </row>
    <row r="871" ht="15.75" customHeight="1">
      <c r="B871" s="90"/>
      <c r="C871" s="90"/>
      <c r="E871" s="141"/>
      <c r="F871" s="90"/>
      <c r="G871" s="90"/>
      <c r="H871" s="90"/>
      <c r="I871" s="90"/>
    </row>
    <row r="872" ht="15.75" customHeight="1">
      <c r="B872" s="90"/>
      <c r="C872" s="90"/>
      <c r="E872" s="141"/>
      <c r="F872" s="90"/>
      <c r="G872" s="90"/>
      <c r="H872" s="90"/>
      <c r="I872" s="90"/>
    </row>
    <row r="873" ht="15.75" customHeight="1">
      <c r="B873" s="90"/>
      <c r="C873" s="90"/>
      <c r="E873" s="141"/>
      <c r="F873" s="90"/>
      <c r="G873" s="90"/>
      <c r="H873" s="90"/>
      <c r="I873" s="90"/>
    </row>
    <row r="874" ht="15.75" customHeight="1">
      <c r="B874" s="90"/>
      <c r="C874" s="90"/>
      <c r="E874" s="141"/>
      <c r="F874" s="90"/>
      <c r="G874" s="90"/>
      <c r="H874" s="90"/>
      <c r="I874" s="90"/>
    </row>
    <row r="875" ht="15.75" customHeight="1">
      <c r="B875" s="90"/>
      <c r="C875" s="90"/>
      <c r="E875" s="141"/>
      <c r="F875" s="90"/>
      <c r="G875" s="90"/>
      <c r="H875" s="90"/>
      <c r="I875" s="90"/>
    </row>
    <row r="876" ht="15.75" customHeight="1">
      <c r="B876" s="90"/>
      <c r="C876" s="90"/>
      <c r="E876" s="141"/>
      <c r="F876" s="90"/>
      <c r="G876" s="90"/>
      <c r="H876" s="90"/>
      <c r="I876" s="90"/>
    </row>
    <row r="877" ht="15.75" customHeight="1">
      <c r="B877" s="90"/>
      <c r="C877" s="90"/>
      <c r="E877" s="141"/>
      <c r="F877" s="90"/>
      <c r="G877" s="90"/>
      <c r="H877" s="90"/>
      <c r="I877" s="90"/>
    </row>
    <row r="878" ht="15.75" customHeight="1">
      <c r="B878" s="90"/>
      <c r="C878" s="90"/>
      <c r="E878" s="141"/>
      <c r="F878" s="90"/>
      <c r="G878" s="90"/>
      <c r="H878" s="90"/>
      <c r="I878" s="90"/>
    </row>
    <row r="879" ht="15.75" customHeight="1">
      <c r="B879" s="90"/>
      <c r="C879" s="90"/>
      <c r="E879" s="141"/>
      <c r="F879" s="90"/>
      <c r="G879" s="90"/>
      <c r="H879" s="90"/>
      <c r="I879" s="90"/>
    </row>
    <row r="880" ht="15.75" customHeight="1">
      <c r="B880" s="90"/>
      <c r="C880" s="90"/>
      <c r="E880" s="141"/>
      <c r="F880" s="90"/>
      <c r="G880" s="90"/>
      <c r="H880" s="90"/>
      <c r="I880" s="90"/>
    </row>
    <row r="881" ht="15.75" customHeight="1">
      <c r="B881" s="90"/>
      <c r="C881" s="90"/>
      <c r="E881" s="141"/>
      <c r="F881" s="90"/>
      <c r="G881" s="90"/>
      <c r="H881" s="90"/>
      <c r="I881" s="90"/>
    </row>
    <row r="882" ht="15.75" customHeight="1">
      <c r="B882" s="90"/>
      <c r="C882" s="90"/>
      <c r="E882" s="141"/>
      <c r="F882" s="90"/>
      <c r="G882" s="90"/>
      <c r="H882" s="90"/>
      <c r="I882" s="90"/>
    </row>
    <row r="883" ht="15.75" customHeight="1">
      <c r="B883" s="90"/>
      <c r="C883" s="90"/>
      <c r="E883" s="141"/>
      <c r="F883" s="90"/>
      <c r="G883" s="90"/>
      <c r="H883" s="90"/>
      <c r="I883" s="90"/>
    </row>
    <row r="884" ht="15.75" customHeight="1">
      <c r="B884" s="90"/>
      <c r="C884" s="90"/>
      <c r="E884" s="141"/>
      <c r="F884" s="90"/>
      <c r="G884" s="90"/>
      <c r="H884" s="90"/>
      <c r="I884" s="90"/>
    </row>
    <row r="885" ht="15.75" customHeight="1">
      <c r="B885" s="90"/>
      <c r="C885" s="90"/>
      <c r="E885" s="141"/>
      <c r="F885" s="90"/>
      <c r="G885" s="90"/>
      <c r="H885" s="90"/>
      <c r="I885" s="90"/>
    </row>
    <row r="886" ht="15.75" customHeight="1">
      <c r="B886" s="90"/>
      <c r="C886" s="90"/>
      <c r="E886" s="141"/>
      <c r="F886" s="90"/>
      <c r="G886" s="90"/>
      <c r="H886" s="90"/>
      <c r="I886" s="90"/>
    </row>
    <row r="887" ht="15.75" customHeight="1">
      <c r="B887" s="90"/>
      <c r="C887" s="90"/>
      <c r="E887" s="141"/>
      <c r="F887" s="90"/>
      <c r="G887" s="90"/>
      <c r="H887" s="90"/>
      <c r="I887" s="90"/>
    </row>
    <row r="888" ht="15.75" customHeight="1">
      <c r="B888" s="90"/>
      <c r="C888" s="90"/>
      <c r="E888" s="141"/>
      <c r="F888" s="90"/>
      <c r="G888" s="90"/>
      <c r="H888" s="90"/>
      <c r="I888" s="90"/>
    </row>
    <row r="889" ht="15.75" customHeight="1">
      <c r="B889" s="90"/>
      <c r="C889" s="90"/>
      <c r="E889" s="141"/>
      <c r="F889" s="90"/>
      <c r="G889" s="90"/>
      <c r="H889" s="90"/>
      <c r="I889" s="90"/>
    </row>
    <row r="890" ht="15.75" customHeight="1">
      <c r="B890" s="90"/>
      <c r="C890" s="90"/>
      <c r="E890" s="141"/>
      <c r="F890" s="90"/>
      <c r="G890" s="90"/>
      <c r="H890" s="90"/>
      <c r="I890" s="90"/>
    </row>
    <row r="891" ht="15.75" customHeight="1">
      <c r="B891" s="90"/>
      <c r="C891" s="90"/>
      <c r="E891" s="141"/>
      <c r="F891" s="90"/>
      <c r="G891" s="90"/>
      <c r="H891" s="90"/>
      <c r="I891" s="90"/>
    </row>
    <row r="892" ht="15.75" customHeight="1">
      <c r="B892" s="90"/>
      <c r="C892" s="90"/>
      <c r="E892" s="141"/>
      <c r="F892" s="90"/>
      <c r="G892" s="90"/>
      <c r="H892" s="90"/>
      <c r="I892" s="90"/>
    </row>
    <row r="893" ht="15.75" customHeight="1">
      <c r="B893" s="90"/>
      <c r="C893" s="90"/>
      <c r="E893" s="141"/>
      <c r="F893" s="90"/>
      <c r="G893" s="90"/>
      <c r="H893" s="90"/>
      <c r="I893" s="90"/>
    </row>
    <row r="894" ht="15.75" customHeight="1">
      <c r="B894" s="90"/>
      <c r="C894" s="90"/>
      <c r="E894" s="141"/>
      <c r="F894" s="90"/>
      <c r="G894" s="90"/>
      <c r="H894" s="90"/>
      <c r="I894" s="90"/>
    </row>
    <row r="895" ht="15.75" customHeight="1">
      <c r="B895" s="90"/>
      <c r="C895" s="90"/>
      <c r="E895" s="141"/>
      <c r="F895" s="90"/>
      <c r="G895" s="90"/>
      <c r="H895" s="90"/>
      <c r="I895" s="90"/>
    </row>
    <row r="896" ht="15.75" customHeight="1">
      <c r="B896" s="90"/>
      <c r="C896" s="90"/>
      <c r="E896" s="141"/>
      <c r="F896" s="90"/>
      <c r="G896" s="90"/>
      <c r="H896" s="90"/>
      <c r="I896" s="90"/>
    </row>
    <row r="897" ht="15.75" customHeight="1">
      <c r="B897" s="90"/>
      <c r="C897" s="90"/>
      <c r="E897" s="141"/>
      <c r="F897" s="90"/>
      <c r="G897" s="90"/>
      <c r="H897" s="90"/>
      <c r="I897" s="90"/>
    </row>
    <row r="898" ht="15.75" customHeight="1">
      <c r="B898" s="90"/>
      <c r="C898" s="90"/>
      <c r="E898" s="141"/>
      <c r="F898" s="90"/>
      <c r="G898" s="90"/>
      <c r="H898" s="90"/>
      <c r="I898" s="90"/>
    </row>
    <row r="899" ht="15.75" customHeight="1">
      <c r="B899" s="90"/>
      <c r="C899" s="90"/>
      <c r="E899" s="141"/>
      <c r="F899" s="90"/>
      <c r="G899" s="90"/>
      <c r="H899" s="90"/>
      <c r="I899" s="90"/>
    </row>
    <row r="900" ht="15.75" customHeight="1">
      <c r="B900" s="90"/>
      <c r="C900" s="90"/>
      <c r="E900" s="141"/>
      <c r="F900" s="90"/>
      <c r="G900" s="90"/>
      <c r="H900" s="90"/>
      <c r="I900" s="90"/>
    </row>
    <row r="901" ht="15.75" customHeight="1">
      <c r="B901" s="90"/>
      <c r="C901" s="90"/>
      <c r="E901" s="141"/>
      <c r="F901" s="90"/>
      <c r="G901" s="90"/>
      <c r="H901" s="90"/>
      <c r="I901" s="90"/>
    </row>
    <row r="902" ht="15.75" customHeight="1">
      <c r="B902" s="90"/>
      <c r="C902" s="90"/>
      <c r="E902" s="141"/>
      <c r="F902" s="90"/>
      <c r="G902" s="90"/>
      <c r="H902" s="90"/>
      <c r="I902" s="90"/>
    </row>
    <row r="903" ht="15.75" customHeight="1">
      <c r="B903" s="90"/>
      <c r="C903" s="90"/>
      <c r="E903" s="141"/>
      <c r="F903" s="90"/>
      <c r="G903" s="90"/>
      <c r="H903" s="90"/>
      <c r="I903" s="90"/>
    </row>
    <row r="904" ht="15.75" customHeight="1">
      <c r="B904" s="90"/>
      <c r="C904" s="90"/>
      <c r="E904" s="141"/>
      <c r="F904" s="90"/>
      <c r="G904" s="90"/>
      <c r="H904" s="90"/>
      <c r="I904" s="90"/>
    </row>
    <row r="905" ht="15.75" customHeight="1">
      <c r="B905" s="90"/>
      <c r="C905" s="90"/>
      <c r="E905" s="141"/>
      <c r="F905" s="90"/>
      <c r="G905" s="90"/>
      <c r="H905" s="90"/>
      <c r="I905" s="90"/>
    </row>
    <row r="906" ht="15.75" customHeight="1">
      <c r="B906" s="90"/>
      <c r="C906" s="90"/>
      <c r="E906" s="141"/>
      <c r="F906" s="90"/>
      <c r="G906" s="90"/>
      <c r="H906" s="90"/>
      <c r="I906" s="90"/>
    </row>
    <row r="907" ht="15.75" customHeight="1">
      <c r="B907" s="90"/>
      <c r="C907" s="90"/>
      <c r="E907" s="141"/>
      <c r="F907" s="90"/>
      <c r="G907" s="90"/>
      <c r="H907" s="90"/>
      <c r="I907" s="90"/>
    </row>
    <row r="908" ht="15.75" customHeight="1">
      <c r="B908" s="90"/>
      <c r="C908" s="90"/>
      <c r="E908" s="141"/>
      <c r="F908" s="90"/>
      <c r="G908" s="90"/>
      <c r="H908" s="90"/>
      <c r="I908" s="90"/>
    </row>
    <row r="909" ht="15.75" customHeight="1">
      <c r="B909" s="90"/>
      <c r="C909" s="90"/>
      <c r="E909" s="141"/>
      <c r="F909" s="90"/>
      <c r="G909" s="90"/>
      <c r="H909" s="90"/>
      <c r="I909" s="90"/>
    </row>
    <row r="910" ht="15.75" customHeight="1">
      <c r="B910" s="90"/>
      <c r="C910" s="90"/>
      <c r="E910" s="141"/>
      <c r="F910" s="90"/>
      <c r="G910" s="90"/>
      <c r="H910" s="90"/>
      <c r="I910" s="90"/>
    </row>
    <row r="911" ht="15.75" customHeight="1">
      <c r="B911" s="90"/>
      <c r="C911" s="90"/>
      <c r="E911" s="141"/>
      <c r="F911" s="90"/>
      <c r="G911" s="90"/>
      <c r="H911" s="90"/>
      <c r="I911" s="90"/>
    </row>
    <row r="912" ht="15.75" customHeight="1">
      <c r="B912" s="90"/>
      <c r="C912" s="90"/>
      <c r="E912" s="141"/>
      <c r="F912" s="90"/>
      <c r="G912" s="90"/>
      <c r="H912" s="90"/>
      <c r="I912" s="90"/>
    </row>
    <row r="913" ht="15.75" customHeight="1">
      <c r="B913" s="90"/>
      <c r="C913" s="90"/>
      <c r="E913" s="141"/>
      <c r="F913" s="90"/>
      <c r="G913" s="90"/>
      <c r="H913" s="90"/>
      <c r="I913" s="90"/>
    </row>
    <row r="914" ht="15.75" customHeight="1">
      <c r="B914" s="90"/>
      <c r="C914" s="90"/>
      <c r="E914" s="141"/>
      <c r="F914" s="90"/>
      <c r="G914" s="90"/>
      <c r="H914" s="90"/>
      <c r="I914" s="90"/>
    </row>
    <row r="915" ht="15.75" customHeight="1">
      <c r="B915" s="90"/>
      <c r="C915" s="90"/>
      <c r="E915" s="141"/>
      <c r="F915" s="90"/>
      <c r="G915" s="90"/>
      <c r="H915" s="90"/>
      <c r="I915" s="90"/>
    </row>
    <row r="916" ht="15.75" customHeight="1">
      <c r="B916" s="90"/>
      <c r="C916" s="90"/>
      <c r="E916" s="141"/>
      <c r="F916" s="90"/>
      <c r="G916" s="90"/>
      <c r="H916" s="90"/>
      <c r="I916" s="90"/>
    </row>
    <row r="917" ht="15.75" customHeight="1">
      <c r="B917" s="90"/>
      <c r="C917" s="90"/>
      <c r="E917" s="141"/>
      <c r="F917" s="90"/>
      <c r="G917" s="90"/>
      <c r="H917" s="90"/>
      <c r="I917" s="90"/>
    </row>
    <row r="918" ht="15.75" customHeight="1">
      <c r="B918" s="90"/>
      <c r="C918" s="90"/>
      <c r="E918" s="141"/>
      <c r="F918" s="90"/>
      <c r="G918" s="90"/>
      <c r="H918" s="90"/>
      <c r="I918" s="90"/>
    </row>
    <row r="919" ht="15.75" customHeight="1">
      <c r="B919" s="90"/>
      <c r="C919" s="90"/>
      <c r="E919" s="141"/>
      <c r="F919" s="90"/>
      <c r="G919" s="90"/>
      <c r="H919" s="90"/>
      <c r="I919" s="90"/>
    </row>
    <row r="920" ht="15.75" customHeight="1">
      <c r="B920" s="90"/>
      <c r="C920" s="90"/>
      <c r="E920" s="141"/>
      <c r="F920" s="90"/>
      <c r="G920" s="90"/>
      <c r="H920" s="90"/>
      <c r="I920" s="90"/>
    </row>
    <row r="921" ht="15.75" customHeight="1">
      <c r="B921" s="90"/>
      <c r="C921" s="90"/>
      <c r="E921" s="141"/>
      <c r="F921" s="90"/>
      <c r="G921" s="90"/>
      <c r="H921" s="90"/>
      <c r="I921" s="90"/>
    </row>
    <row r="922" ht="15.75" customHeight="1">
      <c r="B922" s="90"/>
      <c r="C922" s="90"/>
      <c r="E922" s="141"/>
      <c r="F922" s="90"/>
      <c r="G922" s="90"/>
      <c r="H922" s="90"/>
      <c r="I922" s="90"/>
    </row>
    <row r="923" ht="15.75" customHeight="1">
      <c r="B923" s="90"/>
      <c r="C923" s="90"/>
      <c r="E923" s="141"/>
      <c r="F923" s="90"/>
      <c r="G923" s="90"/>
      <c r="H923" s="90"/>
      <c r="I923" s="90"/>
    </row>
    <row r="924" ht="15.75" customHeight="1">
      <c r="B924" s="90"/>
      <c r="C924" s="90"/>
      <c r="E924" s="141"/>
      <c r="F924" s="90"/>
      <c r="G924" s="90"/>
      <c r="H924" s="90"/>
      <c r="I924" s="90"/>
    </row>
    <row r="925" ht="15.75" customHeight="1">
      <c r="B925" s="90"/>
      <c r="C925" s="90"/>
      <c r="E925" s="141"/>
      <c r="F925" s="90"/>
      <c r="G925" s="90"/>
      <c r="H925" s="90"/>
      <c r="I925" s="90"/>
    </row>
    <row r="926" ht="15.75" customHeight="1">
      <c r="B926" s="90"/>
      <c r="C926" s="90"/>
      <c r="E926" s="141"/>
      <c r="F926" s="90"/>
      <c r="G926" s="90"/>
      <c r="H926" s="90"/>
      <c r="I926" s="90"/>
    </row>
    <row r="927" ht="15.75" customHeight="1">
      <c r="B927" s="90"/>
      <c r="C927" s="90"/>
      <c r="E927" s="141"/>
      <c r="F927" s="90"/>
      <c r="G927" s="90"/>
      <c r="H927" s="90"/>
      <c r="I927" s="90"/>
    </row>
    <row r="928" ht="15.75" customHeight="1">
      <c r="B928" s="90"/>
      <c r="C928" s="90"/>
      <c r="E928" s="141"/>
      <c r="F928" s="90"/>
      <c r="G928" s="90"/>
      <c r="H928" s="90"/>
      <c r="I928" s="90"/>
    </row>
    <row r="929" ht="15.75" customHeight="1">
      <c r="B929" s="90"/>
      <c r="C929" s="90"/>
      <c r="E929" s="141"/>
      <c r="F929" s="90"/>
      <c r="G929" s="90"/>
      <c r="H929" s="90"/>
      <c r="I929" s="90"/>
    </row>
    <row r="930" ht="15.75" customHeight="1">
      <c r="B930" s="90"/>
      <c r="C930" s="90"/>
      <c r="E930" s="141"/>
      <c r="F930" s="90"/>
      <c r="G930" s="90"/>
      <c r="H930" s="90"/>
      <c r="I930" s="90"/>
    </row>
    <row r="931" ht="15.75" customHeight="1">
      <c r="B931" s="90"/>
      <c r="C931" s="90"/>
      <c r="E931" s="141"/>
      <c r="F931" s="90"/>
      <c r="G931" s="90"/>
      <c r="H931" s="90"/>
      <c r="I931" s="90"/>
    </row>
    <row r="932" ht="15.75" customHeight="1">
      <c r="B932" s="90"/>
      <c r="C932" s="90"/>
      <c r="E932" s="141"/>
      <c r="F932" s="90"/>
      <c r="G932" s="90"/>
      <c r="H932" s="90"/>
      <c r="I932" s="90"/>
    </row>
    <row r="933" ht="15.75" customHeight="1">
      <c r="B933" s="90"/>
      <c r="C933" s="90"/>
      <c r="E933" s="141"/>
      <c r="F933" s="90"/>
      <c r="G933" s="90"/>
      <c r="H933" s="90"/>
      <c r="I933" s="90"/>
    </row>
    <row r="934" ht="15.75" customHeight="1">
      <c r="B934" s="90"/>
      <c r="C934" s="90"/>
      <c r="E934" s="141"/>
      <c r="F934" s="90"/>
      <c r="G934" s="90"/>
      <c r="H934" s="90"/>
      <c r="I934" s="90"/>
    </row>
    <row r="935" ht="15.75" customHeight="1">
      <c r="B935" s="90"/>
      <c r="C935" s="90"/>
      <c r="E935" s="141"/>
      <c r="F935" s="90"/>
      <c r="G935" s="90"/>
      <c r="H935" s="90"/>
      <c r="I935" s="90"/>
    </row>
    <row r="936" ht="15.75" customHeight="1">
      <c r="B936" s="90"/>
      <c r="C936" s="90"/>
      <c r="E936" s="141"/>
      <c r="F936" s="90"/>
      <c r="G936" s="90"/>
      <c r="H936" s="90"/>
      <c r="I936" s="90"/>
    </row>
    <row r="937" ht="15.75" customHeight="1">
      <c r="B937" s="90"/>
      <c r="C937" s="90"/>
      <c r="E937" s="141"/>
      <c r="F937" s="90"/>
      <c r="G937" s="90"/>
      <c r="H937" s="90"/>
      <c r="I937" s="90"/>
    </row>
    <row r="938" ht="15.75" customHeight="1">
      <c r="B938" s="90"/>
      <c r="C938" s="90"/>
      <c r="E938" s="141"/>
      <c r="F938" s="90"/>
      <c r="G938" s="90"/>
      <c r="H938" s="90"/>
      <c r="I938" s="90"/>
    </row>
    <row r="939" ht="15.75" customHeight="1">
      <c r="B939" s="90"/>
      <c r="C939" s="90"/>
      <c r="E939" s="141"/>
      <c r="F939" s="90"/>
      <c r="G939" s="90"/>
      <c r="H939" s="90"/>
      <c r="I939" s="90"/>
    </row>
    <row r="940" ht="15.75" customHeight="1">
      <c r="B940" s="90"/>
      <c r="C940" s="90"/>
      <c r="E940" s="141"/>
      <c r="F940" s="90"/>
      <c r="G940" s="90"/>
      <c r="H940" s="90"/>
      <c r="I940" s="90"/>
    </row>
    <row r="941" ht="15.75" customHeight="1">
      <c r="B941" s="90"/>
      <c r="C941" s="90"/>
      <c r="E941" s="141"/>
      <c r="F941" s="90"/>
      <c r="G941" s="90"/>
      <c r="H941" s="90"/>
      <c r="I941" s="90"/>
    </row>
    <row r="942" ht="15.75" customHeight="1">
      <c r="B942" s="90"/>
      <c r="C942" s="90"/>
      <c r="E942" s="141"/>
      <c r="F942" s="90"/>
      <c r="G942" s="90"/>
      <c r="H942" s="90"/>
      <c r="I942" s="90"/>
    </row>
    <row r="943" ht="15.75" customHeight="1">
      <c r="B943" s="90"/>
      <c r="C943" s="90"/>
      <c r="E943" s="141"/>
      <c r="F943" s="90"/>
      <c r="G943" s="90"/>
      <c r="H943" s="90"/>
      <c r="I943" s="90"/>
    </row>
    <row r="944" ht="15.75" customHeight="1">
      <c r="B944" s="90"/>
      <c r="C944" s="90"/>
      <c r="E944" s="141"/>
      <c r="F944" s="90"/>
      <c r="G944" s="90"/>
      <c r="H944" s="90"/>
      <c r="I944" s="90"/>
    </row>
    <row r="945" ht="15.75" customHeight="1">
      <c r="B945" s="90"/>
      <c r="C945" s="90"/>
      <c r="E945" s="141"/>
      <c r="F945" s="90"/>
      <c r="G945" s="90"/>
      <c r="H945" s="90"/>
      <c r="I945" s="90"/>
    </row>
    <row r="946" ht="15.75" customHeight="1">
      <c r="B946" s="90"/>
      <c r="C946" s="90"/>
      <c r="E946" s="141"/>
      <c r="F946" s="90"/>
      <c r="G946" s="90"/>
      <c r="H946" s="90"/>
      <c r="I946" s="90"/>
    </row>
    <row r="947" ht="15.75" customHeight="1">
      <c r="B947" s="90"/>
      <c r="C947" s="90"/>
      <c r="E947" s="141"/>
      <c r="F947" s="90"/>
      <c r="G947" s="90"/>
      <c r="H947" s="90"/>
      <c r="I947" s="90"/>
    </row>
    <row r="948" ht="15.75" customHeight="1">
      <c r="B948" s="90"/>
      <c r="C948" s="90"/>
      <c r="E948" s="141"/>
      <c r="F948" s="90"/>
      <c r="G948" s="90"/>
      <c r="H948" s="90"/>
      <c r="I948" s="90"/>
    </row>
    <row r="949" ht="15.75" customHeight="1">
      <c r="B949" s="90"/>
      <c r="C949" s="90"/>
      <c r="E949" s="141"/>
      <c r="F949" s="90"/>
      <c r="G949" s="90"/>
      <c r="H949" s="90"/>
      <c r="I949" s="90"/>
    </row>
    <row r="950" ht="15.75" customHeight="1">
      <c r="B950" s="90"/>
      <c r="C950" s="90"/>
      <c r="E950" s="141"/>
      <c r="F950" s="90"/>
      <c r="G950" s="90"/>
      <c r="H950" s="90"/>
      <c r="I950" s="90"/>
    </row>
    <row r="951" ht="15.75" customHeight="1">
      <c r="B951" s="90"/>
      <c r="C951" s="90"/>
      <c r="E951" s="141"/>
      <c r="F951" s="90"/>
      <c r="G951" s="90"/>
      <c r="H951" s="90"/>
      <c r="I951" s="90"/>
    </row>
    <row r="952" ht="15.75" customHeight="1">
      <c r="B952" s="90"/>
      <c r="C952" s="90"/>
      <c r="E952" s="141"/>
      <c r="F952" s="90"/>
      <c r="G952" s="90"/>
      <c r="H952" s="90"/>
      <c r="I952" s="90"/>
    </row>
    <row r="953" ht="15.75" customHeight="1">
      <c r="B953" s="90"/>
      <c r="C953" s="90"/>
      <c r="E953" s="141"/>
      <c r="F953" s="90"/>
      <c r="G953" s="90"/>
      <c r="H953" s="90"/>
      <c r="I953" s="90"/>
    </row>
    <row r="954" ht="15.75" customHeight="1">
      <c r="B954" s="90"/>
      <c r="C954" s="90"/>
      <c r="E954" s="141"/>
      <c r="F954" s="90"/>
      <c r="G954" s="90"/>
      <c r="H954" s="90"/>
      <c r="I954" s="90"/>
    </row>
    <row r="955" ht="15.75" customHeight="1">
      <c r="B955" s="90"/>
      <c r="C955" s="90"/>
      <c r="E955" s="141"/>
      <c r="F955" s="90"/>
      <c r="G955" s="90"/>
      <c r="H955" s="90"/>
      <c r="I955" s="90"/>
    </row>
    <row r="956" ht="15.75" customHeight="1">
      <c r="B956" s="90"/>
      <c r="C956" s="90"/>
      <c r="E956" s="141"/>
      <c r="F956" s="90"/>
      <c r="G956" s="90"/>
      <c r="H956" s="90"/>
      <c r="I956" s="90"/>
    </row>
    <row r="957" ht="15.75" customHeight="1">
      <c r="B957" s="90"/>
      <c r="C957" s="90"/>
      <c r="E957" s="141"/>
      <c r="F957" s="90"/>
      <c r="G957" s="90"/>
      <c r="H957" s="90"/>
      <c r="I957" s="90"/>
    </row>
    <row r="958" ht="15.75" customHeight="1">
      <c r="B958" s="90"/>
      <c r="C958" s="90"/>
      <c r="E958" s="141"/>
      <c r="F958" s="90"/>
      <c r="G958" s="90"/>
      <c r="H958" s="90"/>
      <c r="I958" s="90"/>
    </row>
    <row r="959" ht="15.75" customHeight="1">
      <c r="B959" s="90"/>
      <c r="C959" s="90"/>
      <c r="E959" s="141"/>
      <c r="F959" s="90"/>
      <c r="G959" s="90"/>
      <c r="H959" s="90"/>
      <c r="I959" s="90"/>
    </row>
    <row r="960" ht="15.75" customHeight="1">
      <c r="B960" s="90"/>
      <c r="C960" s="90"/>
      <c r="E960" s="141"/>
      <c r="F960" s="90"/>
      <c r="G960" s="90"/>
      <c r="H960" s="90"/>
      <c r="I960" s="90"/>
    </row>
    <row r="961" ht="15.75" customHeight="1">
      <c r="B961" s="90"/>
      <c r="C961" s="90"/>
      <c r="E961" s="141"/>
      <c r="F961" s="90"/>
      <c r="G961" s="90"/>
      <c r="H961" s="90"/>
      <c r="I961" s="90"/>
    </row>
    <row r="962" ht="15.75" customHeight="1">
      <c r="B962" s="90"/>
      <c r="C962" s="90"/>
      <c r="E962" s="141"/>
      <c r="F962" s="90"/>
      <c r="G962" s="90"/>
      <c r="H962" s="90"/>
      <c r="I962" s="90"/>
    </row>
    <row r="963" ht="15.75" customHeight="1">
      <c r="B963" s="90"/>
      <c r="C963" s="90"/>
      <c r="E963" s="141"/>
      <c r="F963" s="90"/>
      <c r="G963" s="90"/>
      <c r="H963" s="90"/>
      <c r="I963" s="90"/>
    </row>
    <row r="964" ht="15.75" customHeight="1">
      <c r="B964" s="90"/>
      <c r="C964" s="90"/>
      <c r="E964" s="141"/>
      <c r="F964" s="90"/>
      <c r="G964" s="90"/>
      <c r="H964" s="90"/>
      <c r="I964" s="90"/>
    </row>
    <row r="965" ht="15.75" customHeight="1">
      <c r="B965" s="90"/>
      <c r="C965" s="90"/>
      <c r="E965" s="141"/>
      <c r="F965" s="90"/>
      <c r="G965" s="90"/>
      <c r="H965" s="90"/>
      <c r="I965" s="90"/>
    </row>
    <row r="966" ht="15.75" customHeight="1">
      <c r="B966" s="90"/>
      <c r="C966" s="90"/>
      <c r="E966" s="141"/>
      <c r="F966" s="90"/>
      <c r="G966" s="90"/>
      <c r="H966" s="90"/>
      <c r="I966" s="90"/>
    </row>
    <row r="967" ht="15.75" customHeight="1">
      <c r="B967" s="90"/>
      <c r="C967" s="90"/>
      <c r="E967" s="141"/>
      <c r="F967" s="90"/>
      <c r="G967" s="90"/>
      <c r="H967" s="90"/>
      <c r="I967" s="90"/>
    </row>
    <row r="968" ht="15.75" customHeight="1">
      <c r="B968" s="90"/>
      <c r="C968" s="90"/>
      <c r="E968" s="141"/>
      <c r="F968" s="90"/>
      <c r="G968" s="90"/>
      <c r="H968" s="90"/>
      <c r="I968" s="90"/>
    </row>
    <row r="969" ht="15.75" customHeight="1">
      <c r="B969" s="90"/>
      <c r="C969" s="90"/>
      <c r="E969" s="141"/>
      <c r="F969" s="90"/>
      <c r="G969" s="90"/>
      <c r="H969" s="90"/>
      <c r="I969" s="90"/>
    </row>
    <row r="970" ht="15.75" customHeight="1">
      <c r="B970" s="90"/>
      <c r="C970" s="90"/>
      <c r="E970" s="141"/>
      <c r="F970" s="90"/>
      <c r="G970" s="90"/>
      <c r="H970" s="90"/>
      <c r="I970" s="90"/>
    </row>
    <row r="971" ht="15.75" customHeight="1">
      <c r="B971" s="90"/>
      <c r="C971" s="90"/>
      <c r="E971" s="141"/>
      <c r="F971" s="90"/>
      <c r="G971" s="90"/>
      <c r="H971" s="90"/>
      <c r="I971" s="90"/>
    </row>
    <row r="972" ht="15.75" customHeight="1">
      <c r="B972" s="90"/>
      <c r="C972" s="90"/>
      <c r="E972" s="141"/>
      <c r="F972" s="90"/>
      <c r="G972" s="90"/>
      <c r="H972" s="90"/>
      <c r="I972" s="90"/>
    </row>
    <row r="973" ht="15.75" customHeight="1">
      <c r="B973" s="90"/>
      <c r="C973" s="90"/>
      <c r="E973" s="141"/>
      <c r="F973" s="90"/>
      <c r="G973" s="90"/>
      <c r="H973" s="90"/>
      <c r="I973" s="90"/>
    </row>
    <row r="974" ht="15.75" customHeight="1">
      <c r="B974" s="90"/>
      <c r="C974" s="90"/>
      <c r="E974" s="141"/>
      <c r="F974" s="90"/>
      <c r="G974" s="90"/>
      <c r="H974" s="90"/>
      <c r="I974" s="90"/>
    </row>
    <row r="975" ht="15.75" customHeight="1">
      <c r="B975" s="90"/>
      <c r="C975" s="90"/>
      <c r="E975" s="141"/>
      <c r="F975" s="90"/>
      <c r="G975" s="90"/>
      <c r="H975" s="90"/>
      <c r="I975" s="90"/>
    </row>
    <row r="976" ht="15.75" customHeight="1">
      <c r="B976" s="90"/>
      <c r="C976" s="90"/>
      <c r="E976" s="141"/>
      <c r="F976" s="90"/>
      <c r="G976" s="90"/>
      <c r="H976" s="90"/>
      <c r="I976" s="90"/>
    </row>
    <row r="977" ht="15.75" customHeight="1">
      <c r="B977" s="90"/>
      <c r="C977" s="90"/>
      <c r="E977" s="141"/>
      <c r="F977" s="90"/>
      <c r="G977" s="90"/>
      <c r="H977" s="90"/>
      <c r="I977" s="90"/>
    </row>
    <row r="978" ht="15.75" customHeight="1">
      <c r="B978" s="90"/>
      <c r="C978" s="90"/>
      <c r="E978" s="141"/>
      <c r="F978" s="90"/>
      <c r="G978" s="90"/>
      <c r="H978" s="90"/>
      <c r="I978" s="90"/>
    </row>
    <row r="979" ht="15.75" customHeight="1">
      <c r="B979" s="90"/>
      <c r="C979" s="90"/>
      <c r="E979" s="141"/>
      <c r="F979" s="90"/>
      <c r="G979" s="90"/>
      <c r="H979" s="90"/>
      <c r="I979" s="90"/>
    </row>
    <row r="980" ht="15.75" customHeight="1">
      <c r="B980" s="90"/>
      <c r="C980" s="90"/>
      <c r="E980" s="141"/>
      <c r="F980" s="90"/>
      <c r="G980" s="90"/>
      <c r="H980" s="90"/>
      <c r="I980" s="90"/>
    </row>
    <row r="981" ht="15.75" customHeight="1">
      <c r="B981" s="90"/>
      <c r="C981" s="90"/>
      <c r="E981" s="141"/>
      <c r="F981" s="90"/>
      <c r="G981" s="90"/>
      <c r="H981" s="90"/>
      <c r="I981" s="90"/>
    </row>
    <row r="982" ht="15.75" customHeight="1">
      <c r="B982" s="90"/>
      <c r="C982" s="90"/>
      <c r="E982" s="141"/>
      <c r="F982" s="90"/>
      <c r="G982" s="90"/>
      <c r="H982" s="90"/>
      <c r="I982" s="90"/>
    </row>
    <row r="983" ht="15.75" customHeight="1">
      <c r="B983" s="90"/>
      <c r="C983" s="90"/>
      <c r="E983" s="141"/>
      <c r="F983" s="90"/>
      <c r="G983" s="90"/>
      <c r="H983" s="90"/>
      <c r="I983" s="90"/>
    </row>
    <row r="984" ht="15.75" customHeight="1">
      <c r="B984" s="90"/>
      <c r="C984" s="90"/>
      <c r="E984" s="141"/>
      <c r="F984" s="90"/>
      <c r="G984" s="90"/>
      <c r="H984" s="90"/>
      <c r="I984" s="90"/>
    </row>
    <row r="985" ht="15.75" customHeight="1">
      <c r="B985" s="90"/>
      <c r="C985" s="90"/>
      <c r="E985" s="141"/>
      <c r="F985" s="90"/>
      <c r="G985" s="90"/>
      <c r="H985" s="90"/>
      <c r="I985" s="90"/>
    </row>
    <row r="986" ht="15.75" customHeight="1">
      <c r="B986" s="90"/>
      <c r="C986" s="90"/>
      <c r="E986" s="141"/>
      <c r="F986" s="90"/>
      <c r="G986" s="90"/>
      <c r="H986" s="90"/>
      <c r="I986" s="90"/>
    </row>
    <row r="987" ht="15.75" customHeight="1">
      <c r="B987" s="90"/>
      <c r="C987" s="90"/>
      <c r="E987" s="141"/>
      <c r="F987" s="90"/>
      <c r="G987" s="90"/>
      <c r="H987" s="90"/>
      <c r="I987" s="90"/>
    </row>
    <row r="988" ht="15.75" customHeight="1">
      <c r="B988" s="90"/>
      <c r="C988" s="90"/>
      <c r="E988" s="141"/>
      <c r="F988" s="90"/>
      <c r="G988" s="90"/>
      <c r="H988" s="90"/>
      <c r="I988" s="90"/>
    </row>
    <row r="989" ht="15.75" customHeight="1">
      <c r="B989" s="90"/>
      <c r="C989" s="90"/>
      <c r="E989" s="141"/>
      <c r="F989" s="90"/>
      <c r="G989" s="90"/>
      <c r="H989" s="90"/>
      <c r="I989" s="90"/>
    </row>
    <row r="990" ht="15.75" customHeight="1">
      <c r="B990" s="90"/>
      <c r="C990" s="90"/>
      <c r="E990" s="141"/>
      <c r="F990" s="90"/>
      <c r="G990" s="90"/>
      <c r="H990" s="90"/>
      <c r="I990" s="90"/>
    </row>
    <row r="991" ht="15.75" customHeight="1">
      <c r="B991" s="90"/>
      <c r="C991" s="90"/>
      <c r="E991" s="141"/>
      <c r="F991" s="90"/>
      <c r="G991" s="90"/>
      <c r="H991" s="90"/>
      <c r="I991" s="90"/>
    </row>
    <row r="992" ht="15.75" customHeight="1">
      <c r="B992" s="90"/>
      <c r="C992" s="90"/>
      <c r="E992" s="141"/>
      <c r="F992" s="90"/>
      <c r="G992" s="90"/>
      <c r="H992" s="90"/>
      <c r="I992" s="90"/>
    </row>
    <row r="993" ht="15.75" customHeight="1">
      <c r="B993" s="90"/>
      <c r="C993" s="90"/>
      <c r="E993" s="141"/>
      <c r="F993" s="90"/>
      <c r="G993" s="90"/>
      <c r="H993" s="90"/>
      <c r="I993" s="90"/>
    </row>
    <row r="994" ht="15.75" customHeight="1">
      <c r="B994" s="90"/>
      <c r="C994" s="90"/>
      <c r="E994" s="141"/>
      <c r="F994" s="90"/>
      <c r="G994" s="90"/>
      <c r="H994" s="90"/>
      <c r="I994" s="90"/>
    </row>
    <row r="995" ht="15.75" customHeight="1">
      <c r="B995" s="90"/>
      <c r="C995" s="90"/>
      <c r="E995" s="141"/>
      <c r="F995" s="90"/>
      <c r="G995" s="90"/>
      <c r="H995" s="90"/>
      <c r="I995" s="90"/>
    </row>
    <row r="996" ht="15.75" customHeight="1">
      <c r="B996" s="90"/>
      <c r="C996" s="90"/>
      <c r="E996" s="141"/>
      <c r="F996" s="90"/>
      <c r="G996" s="90"/>
      <c r="H996" s="90"/>
      <c r="I996" s="90"/>
    </row>
    <row r="997" ht="15.75" customHeight="1">
      <c r="B997" s="90"/>
      <c r="C997" s="90"/>
      <c r="E997" s="141"/>
      <c r="F997" s="90"/>
      <c r="G997" s="90"/>
      <c r="H997" s="90"/>
      <c r="I997" s="90"/>
    </row>
    <row r="998" ht="15.75" customHeight="1">
      <c r="B998" s="90"/>
      <c r="C998" s="90"/>
      <c r="E998" s="141"/>
      <c r="F998" s="90"/>
      <c r="G998" s="90"/>
      <c r="H998" s="90"/>
      <c r="I998" s="90"/>
    </row>
    <row r="999" ht="15.75" customHeight="1">
      <c r="B999" s="90"/>
      <c r="C999" s="90"/>
      <c r="E999" s="141"/>
      <c r="F999" s="90"/>
      <c r="G999" s="90"/>
      <c r="H999" s="90"/>
      <c r="I999" s="90"/>
    </row>
    <row r="1000" ht="15.75" customHeight="1">
      <c r="B1000" s="90"/>
      <c r="C1000" s="90"/>
      <c r="E1000" s="141"/>
      <c r="F1000" s="90"/>
      <c r="G1000" s="90"/>
      <c r="H1000" s="90"/>
      <c r="I1000" s="90"/>
    </row>
  </sheetData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5.44"/>
    <col customWidth="1" min="2" max="2" width="13.78"/>
    <col customWidth="1" min="3" max="3" width="1.0"/>
    <col customWidth="1" min="4" max="4" width="13.33"/>
    <col customWidth="1" min="5" max="5" width="12.78"/>
    <col customWidth="1" min="6" max="6" width="11.78"/>
    <col customWidth="1" min="7" max="7" width="1.33"/>
    <col customWidth="1" min="8" max="10" width="11.78"/>
    <col customWidth="1" min="11" max="26" width="8.78"/>
  </cols>
  <sheetData>
    <row r="1" ht="18.75" customHeight="1">
      <c r="A1" s="1" t="s">
        <v>0</v>
      </c>
      <c r="B1" s="2"/>
      <c r="C1" s="2"/>
      <c r="D1" s="3" t="s">
        <v>1</v>
      </c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1.5" customHeight="1">
      <c r="A2" s="7" t="s">
        <v>3</v>
      </c>
      <c r="B2" s="8"/>
      <c r="C2" s="9"/>
      <c r="D2" s="134">
        <v>2018.0</v>
      </c>
      <c r="E2" s="11"/>
      <c r="F2" s="12"/>
      <c r="G2" s="13"/>
      <c r="H2" s="29">
        <v>2017.0</v>
      </c>
      <c r="I2" s="29">
        <v>2016.0</v>
      </c>
      <c r="J2" s="29">
        <v>2015.0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5" t="s">
        <v>4</v>
      </c>
      <c r="B3" s="16"/>
      <c r="C3" s="17"/>
      <c r="D3" s="18"/>
      <c r="E3" s="18">
        <f>E64</f>
        <v>43095.28</v>
      </c>
      <c r="F3" s="19"/>
      <c r="G3" s="13"/>
      <c r="H3" s="21">
        <v>11976.16</v>
      </c>
      <c r="I3" s="22">
        <v>4478.41</v>
      </c>
      <c r="J3" s="135">
        <v>10550.86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5" t="s">
        <v>5</v>
      </c>
      <c r="B4" s="16"/>
      <c r="C4" s="17"/>
      <c r="D4" s="18"/>
      <c r="E4" s="18">
        <f>E52</f>
        <v>41434.39</v>
      </c>
      <c r="F4" s="19"/>
      <c r="G4" s="13"/>
      <c r="H4" s="21">
        <v>41413.58</v>
      </c>
      <c r="I4" s="18">
        <v>32419.14</v>
      </c>
      <c r="J4" s="135">
        <v>9928.41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7.5" customHeight="1">
      <c r="A5" s="7" t="s">
        <v>6</v>
      </c>
      <c r="B5" s="23" t="s">
        <v>497</v>
      </c>
      <c r="C5" s="24"/>
      <c r="D5" s="25" t="s">
        <v>8</v>
      </c>
      <c r="E5" s="26" t="s">
        <v>9</v>
      </c>
      <c r="F5" s="26" t="s">
        <v>10</v>
      </c>
      <c r="G5" s="27"/>
      <c r="H5" s="30">
        <v>2017.0</v>
      </c>
      <c r="I5" s="30">
        <v>2016.0</v>
      </c>
      <c r="J5" s="30">
        <v>2015.0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16.5" customHeight="1">
      <c r="A6" s="32" t="s">
        <v>11</v>
      </c>
      <c r="B6" s="33"/>
      <c r="C6" s="34"/>
      <c r="D6" s="35"/>
      <c r="E6" s="36"/>
      <c r="F6" s="37"/>
      <c r="G6" s="38"/>
      <c r="H6" s="35"/>
      <c r="I6" s="35"/>
      <c r="J6" s="35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15.75" customHeight="1">
      <c r="A7" s="6" t="s">
        <v>12</v>
      </c>
      <c r="B7" s="64">
        <v>38500.0</v>
      </c>
      <c r="C7" s="40"/>
      <c r="D7" s="20">
        <v>38000.0</v>
      </c>
      <c r="E7" s="43">
        <v>38725.0</v>
      </c>
      <c r="F7" s="41">
        <f t="shared" ref="F7:F12" si="1">E7-D7</f>
        <v>725</v>
      </c>
      <c r="G7" s="42"/>
      <c r="H7" s="20">
        <v>38500.0</v>
      </c>
      <c r="I7" s="20">
        <v>38150.0</v>
      </c>
      <c r="J7" s="20">
        <v>37900.0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6" t="s">
        <v>13</v>
      </c>
      <c r="B8" s="58">
        <v>14500.0</v>
      </c>
      <c r="C8" s="40"/>
      <c r="D8" s="20">
        <v>15000.0</v>
      </c>
      <c r="E8" s="20">
        <v>14695.11</v>
      </c>
      <c r="F8" s="41">
        <f t="shared" si="1"/>
        <v>-304.89</v>
      </c>
      <c r="G8" s="42"/>
      <c r="H8" s="20">
        <v>15035.0</v>
      </c>
      <c r="I8" s="20">
        <v>17333.0</v>
      </c>
      <c r="J8" s="20">
        <v>11250.1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6" t="s">
        <v>14</v>
      </c>
      <c r="B9" s="20">
        <v>1200.0</v>
      </c>
      <c r="C9" s="40"/>
      <c r="D9" s="20">
        <v>1200.0</v>
      </c>
      <c r="E9" s="20">
        <v>1666.71</v>
      </c>
      <c r="F9" s="41">
        <f t="shared" si="1"/>
        <v>466.71</v>
      </c>
      <c r="G9" s="42"/>
      <c r="H9" s="20">
        <v>1096.67</v>
      </c>
      <c r="I9" s="20">
        <v>2253.38</v>
      </c>
      <c r="J9" s="20">
        <v>809.99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6" t="s">
        <v>15</v>
      </c>
      <c r="B10" s="20">
        <v>500.0</v>
      </c>
      <c r="C10" s="40"/>
      <c r="D10" s="20">
        <v>500.0</v>
      </c>
      <c r="E10" s="20">
        <v>675.0</v>
      </c>
      <c r="F10" s="41">
        <f t="shared" si="1"/>
        <v>175</v>
      </c>
      <c r="G10" s="42"/>
      <c r="H10" s="20">
        <v>450.0</v>
      </c>
      <c r="I10" s="20">
        <v>525.0</v>
      </c>
      <c r="J10" s="20">
        <v>525.0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 t="s">
        <v>16</v>
      </c>
      <c r="B11" s="6">
        <v>260.0</v>
      </c>
      <c r="C11" s="40"/>
      <c r="D11" s="20">
        <v>200.0</v>
      </c>
      <c r="E11" s="20" t="str">
        <f>'Detail 2018'!H9</f>
        <v/>
      </c>
      <c r="F11" s="41">
        <f t="shared" si="1"/>
        <v>-200</v>
      </c>
      <c r="G11" s="42"/>
      <c r="H11" s="20">
        <v>200.0</v>
      </c>
      <c r="I11" s="20">
        <v>200.0</v>
      </c>
      <c r="J11" s="20">
        <v>250.0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 t="s">
        <v>18</v>
      </c>
      <c r="B12" s="6"/>
      <c r="C12" s="40"/>
      <c r="D12" s="20"/>
      <c r="E12" s="20"/>
      <c r="F12" s="41">
        <f t="shared" si="1"/>
        <v>0</v>
      </c>
      <c r="G12" s="42"/>
      <c r="H12" s="20"/>
      <c r="I12" s="20"/>
      <c r="J12" s="2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8.0" customHeight="1">
      <c r="A13" s="44" t="s">
        <v>19</v>
      </c>
      <c r="B13" s="136">
        <f>SUM(B7:B12)</f>
        <v>54960</v>
      </c>
      <c r="C13" s="46"/>
      <c r="D13" s="47">
        <f t="shared" ref="D13:F13" si="2">SUM(D7:D12)</f>
        <v>54900</v>
      </c>
      <c r="E13" s="47">
        <f t="shared" si="2"/>
        <v>55761.82</v>
      </c>
      <c r="F13" s="48">
        <f t="shared" si="2"/>
        <v>861.82</v>
      </c>
      <c r="G13" s="49"/>
      <c r="H13" s="47">
        <f t="shared" ref="H13:J13" si="3">SUM(H7:H12)</f>
        <v>55281.67</v>
      </c>
      <c r="I13" s="47">
        <f t="shared" si="3"/>
        <v>58461.38</v>
      </c>
      <c r="J13" s="47">
        <f t="shared" si="3"/>
        <v>50735.09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50" t="s">
        <v>20</v>
      </c>
      <c r="B14" s="51"/>
      <c r="C14" s="52"/>
      <c r="D14" s="53"/>
      <c r="E14" s="20"/>
      <c r="F14" s="54"/>
      <c r="G14" s="55"/>
      <c r="H14" s="20"/>
      <c r="I14" s="20"/>
      <c r="J14" s="5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56" t="s">
        <v>21</v>
      </c>
      <c r="B15" s="6"/>
      <c r="C15" s="40"/>
      <c r="D15" s="20"/>
      <c r="E15" s="20"/>
      <c r="F15" s="41"/>
      <c r="G15" s="42"/>
      <c r="H15" s="20"/>
      <c r="I15" s="20"/>
      <c r="J15" s="2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 t="s">
        <v>23</v>
      </c>
      <c r="B16" s="6">
        <v>0.0</v>
      </c>
      <c r="C16" s="40"/>
      <c r="D16" s="20">
        <v>0.0</v>
      </c>
      <c r="E16" s="20" t="str">
        <f>'Detail 2018'!H43</f>
        <v/>
      </c>
      <c r="F16" s="41">
        <f t="shared" ref="F16:F27" si="4">E16-D16</f>
        <v>0</v>
      </c>
      <c r="G16" s="42"/>
      <c r="H16" s="20">
        <v>286.8</v>
      </c>
      <c r="I16" s="20"/>
      <c r="J16" s="20">
        <v>7050.75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 t="s">
        <v>24</v>
      </c>
      <c r="B17" s="64">
        <v>170.0</v>
      </c>
      <c r="C17" s="40"/>
      <c r="D17" s="20">
        <v>170.0</v>
      </c>
      <c r="E17" s="20">
        <f>23.76+142.2</f>
        <v>165.96</v>
      </c>
      <c r="F17" s="41">
        <f t="shared" si="4"/>
        <v>-4.04</v>
      </c>
      <c r="G17" s="42"/>
      <c r="H17" s="20">
        <v>102.88</v>
      </c>
      <c r="I17" s="20">
        <f>41.59+124.8</f>
        <v>166.39</v>
      </c>
      <c r="J17" s="20">
        <v>125.29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 t="s">
        <v>25</v>
      </c>
      <c r="B18" s="64">
        <v>2700.0</v>
      </c>
      <c r="C18" s="40"/>
      <c r="D18" s="20">
        <v>2600.0</v>
      </c>
      <c r="E18" s="20">
        <f>1753+937</f>
        <v>2690</v>
      </c>
      <c r="F18" s="41">
        <f t="shared" si="4"/>
        <v>90</v>
      </c>
      <c r="G18" s="42"/>
      <c r="H18" s="20">
        <f t="shared" ref="H18:I18" si="5">1703+845</f>
        <v>2548</v>
      </c>
      <c r="I18" s="20">
        <f t="shared" si="5"/>
        <v>2548</v>
      </c>
      <c r="J18" s="20">
        <f>1662+812</f>
        <v>2474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 t="s">
        <v>26</v>
      </c>
      <c r="B19" s="6">
        <v>350.0</v>
      </c>
      <c r="C19" s="40"/>
      <c r="D19" s="20">
        <v>450.0</v>
      </c>
      <c r="E19" s="20">
        <f>39.2+54.76+46.58+78.12</f>
        <v>218.66</v>
      </c>
      <c r="F19" s="41">
        <f t="shared" si="4"/>
        <v>-231.34</v>
      </c>
      <c r="G19" s="42"/>
      <c r="H19" s="20">
        <f>288.98+86.09+48.36</f>
        <v>423.43</v>
      </c>
      <c r="I19" s="20">
        <f>288.74+112.8+83.08</f>
        <v>484.62</v>
      </c>
      <c r="J19" s="20">
        <f>500.61+256.96</f>
        <v>757.57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 t="s">
        <v>27</v>
      </c>
      <c r="B20" s="64">
        <v>100.0</v>
      </c>
      <c r="C20" s="40"/>
      <c r="D20" s="20">
        <v>100.0</v>
      </c>
      <c r="E20" s="20">
        <f>26+13</f>
        <v>39</v>
      </c>
      <c r="F20" s="41">
        <f t="shared" si="4"/>
        <v>-61</v>
      </c>
      <c r="G20" s="42"/>
      <c r="H20" s="20">
        <v>91.0</v>
      </c>
      <c r="I20" s="20">
        <v>66.0</v>
      </c>
      <c r="J20" s="20">
        <v>126.0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 t="s">
        <v>28</v>
      </c>
      <c r="B21" s="64">
        <v>35.0</v>
      </c>
      <c r="C21" s="40"/>
      <c r="D21" s="20">
        <v>35.0</v>
      </c>
      <c r="E21" s="20">
        <v>0.0</v>
      </c>
      <c r="F21" s="41">
        <f t="shared" si="4"/>
        <v>-35</v>
      </c>
      <c r="G21" s="42"/>
      <c r="H21" s="20">
        <v>35.0</v>
      </c>
      <c r="I21" s="20">
        <v>35.0</v>
      </c>
      <c r="J21" s="20">
        <v>35.0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 t="s">
        <v>29</v>
      </c>
      <c r="B22" s="6">
        <v>20.0</v>
      </c>
      <c r="C22" s="40"/>
      <c r="D22" s="20">
        <v>10.0</v>
      </c>
      <c r="E22" s="20">
        <v>20.0</v>
      </c>
      <c r="F22" s="41">
        <f t="shared" si="4"/>
        <v>10</v>
      </c>
      <c r="G22" s="42"/>
      <c r="H22" s="20">
        <v>10.0</v>
      </c>
      <c r="I22" s="20">
        <v>10.0</v>
      </c>
      <c r="J22" s="20">
        <v>10.0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 t="s">
        <v>31</v>
      </c>
      <c r="B23" s="58">
        <v>2160.0</v>
      </c>
      <c r="C23" s="40"/>
      <c r="D23" s="20">
        <v>2160.0</v>
      </c>
      <c r="E23" s="20">
        <v>2160.0</v>
      </c>
      <c r="F23" s="41">
        <f t="shared" si="4"/>
        <v>0</v>
      </c>
      <c r="G23" s="42"/>
      <c r="H23" s="20">
        <v>2260.0</v>
      </c>
      <c r="I23" s="20">
        <v>2160.0</v>
      </c>
      <c r="J23" s="20">
        <v>2160.0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 t="s">
        <v>32</v>
      </c>
      <c r="B24" s="58">
        <v>35.0</v>
      </c>
      <c r="C24" s="40"/>
      <c r="D24" s="20">
        <v>34.0</v>
      </c>
      <c r="E24" s="20">
        <f>34.74</f>
        <v>34.74</v>
      </c>
      <c r="F24" s="41">
        <f t="shared" si="4"/>
        <v>0.74</v>
      </c>
      <c r="G24" s="42"/>
      <c r="H24" s="20">
        <v>33.46</v>
      </c>
      <c r="I24" s="20">
        <v>34.66</v>
      </c>
      <c r="J24" s="20">
        <v>34.05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 t="s">
        <v>264</v>
      </c>
      <c r="B25" s="58">
        <v>56.0</v>
      </c>
      <c r="C25" s="40"/>
      <c r="D25" s="20">
        <v>56.0</v>
      </c>
      <c r="E25" s="20">
        <v>56.0</v>
      </c>
      <c r="F25" s="41">
        <f t="shared" si="4"/>
        <v>0</v>
      </c>
      <c r="G25" s="42"/>
      <c r="H25" s="20">
        <v>56.0</v>
      </c>
      <c r="I25" s="20">
        <v>54.0</v>
      </c>
      <c r="J25" s="20">
        <v>50.0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 t="s">
        <v>34</v>
      </c>
      <c r="B26" s="58">
        <v>370.0</v>
      </c>
      <c r="C26" s="40"/>
      <c r="D26" s="20">
        <v>370.0</v>
      </c>
      <c r="E26" s="20">
        <f>19.92+24.05+34.07+2.85+22.03+22.75+45.99+44.44+44.81+45.4+25.35+26.3</f>
        <v>357.96</v>
      </c>
      <c r="F26" s="41">
        <f t="shared" si="4"/>
        <v>-12.04</v>
      </c>
      <c r="G26" s="42"/>
      <c r="H26" s="20">
        <v>363.32</v>
      </c>
      <c r="I26" s="20">
        <v>391.89</v>
      </c>
      <c r="J26" s="20">
        <v>392.14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 t="s">
        <v>36</v>
      </c>
      <c r="B27" s="58"/>
      <c r="C27" s="40"/>
      <c r="D27" s="20">
        <v>0.0</v>
      </c>
      <c r="E27" s="20">
        <v>8.0</v>
      </c>
      <c r="F27" s="41">
        <f t="shared" si="4"/>
        <v>8</v>
      </c>
      <c r="G27" s="42"/>
      <c r="H27" s="20"/>
      <c r="I27" s="20"/>
      <c r="J27" s="2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9" t="s">
        <v>37</v>
      </c>
      <c r="B28" s="60">
        <f>SUM(B16:B27)</f>
        <v>5996</v>
      </c>
      <c r="C28" s="61"/>
      <c r="D28" s="60">
        <f t="shared" ref="D28:F28" si="6">SUM(D16:D27)</f>
        <v>5985</v>
      </c>
      <c r="E28" s="60">
        <f t="shared" si="6"/>
        <v>5750.32</v>
      </c>
      <c r="F28" s="62">
        <f t="shared" si="6"/>
        <v>-234.68</v>
      </c>
      <c r="G28" s="63"/>
      <c r="H28" s="60">
        <f t="shared" ref="H28:J28" si="7">SUM(H16:H27)</f>
        <v>6209.89</v>
      </c>
      <c r="I28" s="60">
        <f t="shared" si="7"/>
        <v>5950.56</v>
      </c>
      <c r="J28" s="60">
        <f t="shared" si="7"/>
        <v>13214.8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5.75" customHeight="1">
      <c r="A29" s="56" t="s">
        <v>38</v>
      </c>
      <c r="B29" s="64"/>
      <c r="C29" s="40"/>
      <c r="D29" s="20"/>
      <c r="E29" s="20"/>
      <c r="F29" s="41"/>
      <c r="G29" s="42"/>
      <c r="H29" s="20"/>
      <c r="I29" s="20"/>
      <c r="J29" s="2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 t="s">
        <v>39</v>
      </c>
      <c r="B30" s="64">
        <v>350.0</v>
      </c>
      <c r="C30" s="40"/>
      <c r="D30" s="20">
        <v>350.0</v>
      </c>
      <c r="E30" s="20">
        <v>350.0</v>
      </c>
      <c r="F30" s="41">
        <f t="shared" ref="F30:F31" si="8">E30-D30</f>
        <v>0</v>
      </c>
      <c r="G30" s="42"/>
      <c r="H30" s="20">
        <v>350.0</v>
      </c>
      <c r="I30" s="20">
        <v>350.0</v>
      </c>
      <c r="J30" s="20">
        <v>350.0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 t="s">
        <v>40</v>
      </c>
      <c r="B31" s="64">
        <v>2000.0</v>
      </c>
      <c r="C31" s="40"/>
      <c r="D31" s="20">
        <v>1500.0</v>
      </c>
      <c r="E31" s="20">
        <f>171.27+527.87</f>
        <v>699.14</v>
      </c>
      <c r="F31" s="41">
        <f t="shared" si="8"/>
        <v>-800.86</v>
      </c>
      <c r="G31" s="42"/>
      <c r="H31" s="20">
        <v>1988.05</v>
      </c>
      <c r="I31" s="20"/>
      <c r="J31" s="20">
        <f>1183.82+287</f>
        <v>1470.82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9" t="s">
        <v>41</v>
      </c>
      <c r="B32" s="60">
        <f>SUM(B30:B31)</f>
        <v>2350</v>
      </c>
      <c r="C32" s="61"/>
      <c r="D32" s="60">
        <f t="shared" ref="D32:F32" si="9">SUM(D30:D31)</f>
        <v>1850</v>
      </c>
      <c r="E32" s="60">
        <f t="shared" si="9"/>
        <v>1049.14</v>
      </c>
      <c r="F32" s="62">
        <f t="shared" si="9"/>
        <v>-800.86</v>
      </c>
      <c r="G32" s="63"/>
      <c r="H32" s="60">
        <f t="shared" ref="H32:J32" si="10">SUM(H30:H31)</f>
        <v>2338.05</v>
      </c>
      <c r="I32" s="60">
        <f t="shared" si="10"/>
        <v>350</v>
      </c>
      <c r="J32" s="60">
        <f t="shared" si="10"/>
        <v>1820.82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5.75" customHeight="1">
      <c r="A33" s="56" t="s">
        <v>42</v>
      </c>
      <c r="B33" s="64"/>
      <c r="C33" s="40"/>
      <c r="D33" s="20"/>
      <c r="E33" s="20"/>
      <c r="F33" s="41"/>
      <c r="G33" s="42"/>
      <c r="H33" s="20"/>
      <c r="I33" s="20"/>
      <c r="J33" s="2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 t="s">
        <v>43</v>
      </c>
      <c r="B34" s="64">
        <v>0.0</v>
      </c>
      <c r="C34" s="40"/>
      <c r="D34" s="20">
        <v>1500.0</v>
      </c>
      <c r="E34" s="20">
        <v>1458.5</v>
      </c>
      <c r="F34" s="41">
        <f t="shared" ref="F34:F36" si="11">E34-D34</f>
        <v>-41.5</v>
      </c>
      <c r="G34" s="42"/>
      <c r="H34" s="20"/>
      <c r="I34" s="20"/>
      <c r="J34" s="2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 t="s">
        <v>44</v>
      </c>
      <c r="B35" s="137">
        <v>5000.0</v>
      </c>
      <c r="C35" s="40"/>
      <c r="D35" s="20">
        <v>4000.0</v>
      </c>
      <c r="E35" s="20" t="str">
        <f>'Detail 2018'!H46</f>
        <v/>
      </c>
      <c r="F35" s="41">
        <f t="shared" si="11"/>
        <v>-4000</v>
      </c>
      <c r="G35" s="42"/>
      <c r="H35" s="20">
        <v>4343.3</v>
      </c>
      <c r="I35" s="20"/>
      <c r="J35" s="20">
        <v>150.0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 t="s">
        <v>45</v>
      </c>
      <c r="B36" s="64">
        <v>2000.0</v>
      </c>
      <c r="C36" s="40"/>
      <c r="D36" s="20">
        <v>500.0</v>
      </c>
      <c r="E36" s="20">
        <f>565+280.68</f>
        <v>845.68</v>
      </c>
      <c r="F36" s="41">
        <f t="shared" si="11"/>
        <v>345.68</v>
      </c>
      <c r="G36" s="42"/>
      <c r="H36" s="20">
        <v>475.36</v>
      </c>
      <c r="I36" s="20">
        <v>473.4</v>
      </c>
      <c r="J36" s="20">
        <f>3753.85+2476.4</f>
        <v>6230.25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 t="s">
        <v>498</v>
      </c>
      <c r="B37" s="64">
        <v>0.0</v>
      </c>
      <c r="C37" s="40"/>
      <c r="D37" s="20"/>
      <c r="E37" s="20"/>
      <c r="F37" s="41"/>
      <c r="G37" s="42"/>
      <c r="H37" s="20"/>
      <c r="I37" s="20"/>
      <c r="J37" s="20">
        <v>2315.25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 t="s">
        <v>47</v>
      </c>
      <c r="B38" s="64">
        <v>5000.0</v>
      </c>
      <c r="C38" s="40"/>
      <c r="D38" s="20"/>
      <c r="E38" s="20"/>
      <c r="F38" s="41"/>
      <c r="G38" s="42"/>
      <c r="H38" s="20">
        <v>986.21</v>
      </c>
      <c r="I38" s="20"/>
      <c r="J38" s="20">
        <v>785.24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 t="s">
        <v>48</v>
      </c>
      <c r="B39" s="64">
        <v>700.0</v>
      </c>
      <c r="C39" s="40"/>
      <c r="D39" s="20"/>
      <c r="E39" s="20" t="str">
        <f>'Detail 2018'!H48</f>
        <v/>
      </c>
      <c r="F39" s="41">
        <f t="shared" ref="F39:F41" si="12">E39-D39</f>
        <v>0</v>
      </c>
      <c r="G39" s="42"/>
      <c r="H39" s="20">
        <v>725.4</v>
      </c>
      <c r="I39" s="20">
        <v>709.15</v>
      </c>
      <c r="J39" s="20">
        <v>1696.56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 t="s">
        <v>499</v>
      </c>
      <c r="B40" s="64">
        <v>30000.0</v>
      </c>
      <c r="C40" s="40"/>
      <c r="D40" s="20">
        <v>25000.0</v>
      </c>
      <c r="E40" s="20">
        <f>10592.5+10091.56</f>
        <v>20684.06</v>
      </c>
      <c r="F40" s="41">
        <f t="shared" si="12"/>
        <v>-4315.94</v>
      </c>
      <c r="G40" s="42"/>
      <c r="H40" s="20">
        <v>10235.0</v>
      </c>
      <c r="I40" s="20">
        <f>-3035.99+26001.69</f>
        <v>22965.7</v>
      </c>
      <c r="J40" s="20">
        <f>-846+18230.6</f>
        <v>17384.6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 t="s">
        <v>500</v>
      </c>
      <c r="B41" s="58">
        <v>5500.0</v>
      </c>
      <c r="C41" s="40"/>
      <c r="D41" s="20">
        <v>7000.0</v>
      </c>
      <c r="E41" s="20">
        <f>950+425+400</f>
        <v>1775</v>
      </c>
      <c r="F41" s="41">
        <f t="shared" si="12"/>
        <v>-5225</v>
      </c>
      <c r="G41" s="42"/>
      <c r="H41" s="20">
        <v>9008.13</v>
      </c>
      <c r="I41" s="20">
        <v>5525.0</v>
      </c>
      <c r="J41" s="20">
        <v>7760.0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9" t="s">
        <v>53</v>
      </c>
      <c r="B42" s="60">
        <f>SUM(B34:B41)</f>
        <v>48200</v>
      </c>
      <c r="C42" s="61"/>
      <c r="D42" s="60">
        <f t="shared" ref="D42:F42" si="13">SUM(D34:D41)</f>
        <v>38000</v>
      </c>
      <c r="E42" s="60">
        <f t="shared" si="13"/>
        <v>24763.24</v>
      </c>
      <c r="F42" s="62">
        <f t="shared" si="13"/>
        <v>-13236.76</v>
      </c>
      <c r="G42" s="63"/>
      <c r="H42" s="60">
        <f t="shared" ref="H42:J42" si="14">SUM(H34:H41)</f>
        <v>25773.4</v>
      </c>
      <c r="I42" s="60">
        <f t="shared" si="14"/>
        <v>29673.25</v>
      </c>
      <c r="J42" s="60">
        <f t="shared" si="14"/>
        <v>36321.9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15.75" customHeight="1">
      <c r="A43" s="6"/>
      <c r="B43" s="58"/>
      <c r="C43" s="40"/>
      <c r="D43" s="20"/>
      <c r="E43" s="20"/>
      <c r="F43" s="41"/>
      <c r="G43" s="42"/>
      <c r="H43" s="20"/>
      <c r="I43" s="20"/>
      <c r="J43" s="2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7" t="s">
        <v>54</v>
      </c>
      <c r="B44" s="68">
        <f>SUM(B27:B40)</f>
        <v>53396</v>
      </c>
      <c r="C44" s="46"/>
      <c r="D44" s="69">
        <f t="shared" ref="D44:F44" si="15">D28+D32+D42</f>
        <v>45835</v>
      </c>
      <c r="E44" s="69">
        <f t="shared" si="15"/>
        <v>31562.7</v>
      </c>
      <c r="F44" s="70">
        <f t="shared" si="15"/>
        <v>-14272.3</v>
      </c>
      <c r="G44" s="49"/>
      <c r="H44" s="47">
        <f t="shared" ref="H44:J44" si="16">H28+H32+H42</f>
        <v>34321.34</v>
      </c>
      <c r="I44" s="47">
        <f t="shared" si="16"/>
        <v>35973.81</v>
      </c>
      <c r="J44" s="47">
        <f t="shared" si="16"/>
        <v>51357.52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7" t="s">
        <v>55</v>
      </c>
      <c r="B45" s="69">
        <v>0.0</v>
      </c>
      <c r="C45" s="49" t="s">
        <v>56</v>
      </c>
      <c r="D45" s="69"/>
      <c r="E45" s="69"/>
      <c r="F45" s="70"/>
      <c r="G45" s="49"/>
      <c r="H45" s="47"/>
      <c r="I45" s="47"/>
      <c r="J45" s="4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71" t="s">
        <v>57</v>
      </c>
      <c r="B46" s="72">
        <f>B13-B44+B45</f>
        <v>1564</v>
      </c>
      <c r="C46" s="73" t="s">
        <v>56</v>
      </c>
      <c r="D46" s="65">
        <f t="shared" ref="D46:F46" si="17">D13-D44+D45</f>
        <v>9065</v>
      </c>
      <c r="E46" s="65">
        <f t="shared" si="17"/>
        <v>24199.12</v>
      </c>
      <c r="F46" s="74">
        <f t="shared" si="17"/>
        <v>15134.12</v>
      </c>
      <c r="G46" s="49"/>
      <c r="H46" s="75">
        <f t="shared" ref="H46:J46" si="18">H13-H44+H45</f>
        <v>20960.33</v>
      </c>
      <c r="I46" s="75">
        <f t="shared" si="18"/>
        <v>22487.57</v>
      </c>
      <c r="J46" s="75">
        <f t="shared" si="18"/>
        <v>-622.43</v>
      </c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5.75" customHeight="1">
      <c r="A47" s="77" t="s">
        <v>5</v>
      </c>
      <c r="B47" s="6"/>
      <c r="C47" s="40"/>
      <c r="D47" s="20"/>
      <c r="E47" s="20"/>
      <c r="F47" s="41"/>
      <c r="G47" s="42"/>
      <c r="H47" s="20"/>
      <c r="I47" s="20"/>
      <c r="J47" s="2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8" t="s">
        <v>58</v>
      </c>
      <c r="B48" s="6"/>
      <c r="C48" s="40"/>
      <c r="D48" s="20"/>
      <c r="E48" s="20">
        <v>41413.58</v>
      </c>
      <c r="F48" s="41"/>
      <c r="G48" s="42"/>
      <c r="H48" s="20"/>
      <c r="I48" s="20"/>
      <c r="J48" s="2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 t="s">
        <v>59</v>
      </c>
      <c r="B49" s="78"/>
      <c r="C49" s="79" t="s">
        <v>56</v>
      </c>
      <c r="D49" s="20"/>
      <c r="E49" s="20">
        <v>0.0</v>
      </c>
      <c r="F49" s="41"/>
      <c r="G49" s="42">
        <f>-G45</f>
        <v>0</v>
      </c>
      <c r="H49" s="20"/>
      <c r="I49" s="20"/>
      <c r="J49" s="2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 t="s">
        <v>60</v>
      </c>
      <c r="B50" s="6"/>
      <c r="C50" s="40"/>
      <c r="D50" s="20"/>
      <c r="E50" s="20">
        <v>0.0</v>
      </c>
      <c r="F50" s="41"/>
      <c r="G50" s="42"/>
      <c r="H50" s="20"/>
      <c r="I50" s="20"/>
      <c r="J50" s="2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 t="s">
        <v>61</v>
      </c>
      <c r="B51" s="6"/>
      <c r="C51" s="40"/>
      <c r="D51" s="20"/>
      <c r="E51" s="20">
        <f>5.16+5.16+5.16+5.33</f>
        <v>20.81</v>
      </c>
      <c r="F51" s="41"/>
      <c r="G51" s="42"/>
      <c r="H51" s="20"/>
      <c r="I51" s="20"/>
      <c r="J51" s="2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6" t="s">
        <v>501</v>
      </c>
      <c r="B52" s="81"/>
      <c r="C52" s="82"/>
      <c r="D52" s="65"/>
      <c r="E52" s="144">
        <f>E48+E51</f>
        <v>41434.39</v>
      </c>
      <c r="F52" s="74"/>
      <c r="G52" s="84"/>
      <c r="H52" s="75"/>
      <c r="I52" s="75"/>
      <c r="J52" s="75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5.75" customHeight="1">
      <c r="A53" s="6"/>
      <c r="B53" s="6"/>
      <c r="C53" s="82"/>
      <c r="D53" s="20"/>
      <c r="E53" s="85"/>
      <c r="F53" s="41"/>
      <c r="G53" s="42"/>
      <c r="H53" s="20"/>
      <c r="I53" s="20"/>
      <c r="J53" s="2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86" t="s">
        <v>4</v>
      </c>
      <c r="B54" s="33"/>
      <c r="C54" s="82"/>
      <c r="D54" s="69"/>
      <c r="E54" s="20"/>
      <c r="F54" s="70"/>
      <c r="G54" s="38"/>
      <c r="H54" s="20"/>
      <c r="I54" s="20"/>
      <c r="J54" s="3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 t="s">
        <v>63</v>
      </c>
      <c r="B55" s="6"/>
      <c r="C55" s="82"/>
      <c r="D55" s="20"/>
      <c r="E55" s="20">
        <v>11976.16</v>
      </c>
      <c r="F55" s="41"/>
      <c r="G55" s="42"/>
      <c r="H55" s="20"/>
      <c r="I55" s="20"/>
      <c r="J55" s="2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 t="s">
        <v>64</v>
      </c>
      <c r="B56" s="6"/>
      <c r="C56" s="82"/>
      <c r="D56" s="20"/>
      <c r="E56" s="20">
        <f>E13</f>
        <v>55761.82</v>
      </c>
      <c r="F56" s="41"/>
      <c r="G56" s="42"/>
      <c r="H56" s="20"/>
      <c r="I56" s="20"/>
      <c r="J56" s="2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 t="s">
        <v>65</v>
      </c>
      <c r="B57" s="6"/>
      <c r="C57" s="82"/>
      <c r="D57" s="20"/>
      <c r="E57" s="20">
        <f>E44</f>
        <v>31562.7</v>
      </c>
      <c r="F57" s="41"/>
      <c r="G57" s="42"/>
      <c r="H57" s="20"/>
      <c r="I57" s="20"/>
      <c r="J57" s="2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87" t="s">
        <v>66</v>
      </c>
      <c r="B58" s="76"/>
      <c r="C58" s="82"/>
      <c r="D58" s="20"/>
      <c r="E58" s="65">
        <f>E55+E56-E57</f>
        <v>36175.28</v>
      </c>
      <c r="F58" s="41"/>
      <c r="G58" s="42"/>
      <c r="H58" s="75">
        <f t="shared" ref="H58:I58" si="19">H55+H56+H57</f>
        <v>0</v>
      </c>
      <c r="I58" s="75">
        <f t="shared" si="19"/>
        <v>0</v>
      </c>
      <c r="J58" s="75">
        <f>SUM(J55:J57)</f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6" t="s">
        <v>67</v>
      </c>
      <c r="B59" s="76"/>
      <c r="C59" s="82"/>
      <c r="D59" s="65"/>
      <c r="E59" s="88">
        <v>0.0</v>
      </c>
      <c r="F59" s="41"/>
      <c r="G59" s="42"/>
      <c r="H59" s="20"/>
      <c r="I59" s="20"/>
      <c r="J59" s="2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6" t="s">
        <v>68</v>
      </c>
      <c r="B60" s="6"/>
      <c r="C60" s="82"/>
      <c r="D60" s="20" t="s">
        <v>56</v>
      </c>
      <c r="E60" s="20">
        <f>E58</f>
        <v>36175.28</v>
      </c>
      <c r="F60" s="41"/>
      <c r="G60" s="42"/>
      <c r="H60" s="75"/>
      <c r="I60" s="75"/>
      <c r="J60" s="7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 t="s">
        <v>69</v>
      </c>
      <c r="B61" s="6"/>
      <c r="C61" s="82"/>
      <c r="D61" s="20"/>
      <c r="E61" s="20">
        <v>6310.0</v>
      </c>
      <c r="F61" s="41"/>
      <c r="G61" s="42"/>
      <c r="H61" s="75"/>
      <c r="I61" s="75"/>
      <c r="J61" s="7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 t="s">
        <v>70</v>
      </c>
      <c r="B62" s="6"/>
      <c r="C62" s="82"/>
      <c r="D62" s="20"/>
      <c r="E62" s="20">
        <v>260.0</v>
      </c>
      <c r="F62" s="41"/>
      <c r="G62" s="42"/>
      <c r="H62" s="75"/>
      <c r="I62" s="75"/>
      <c r="J62" s="7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 t="s">
        <v>71</v>
      </c>
      <c r="B63" s="6"/>
      <c r="C63" s="82"/>
      <c r="D63" s="20"/>
      <c r="E63" s="20">
        <v>350.0</v>
      </c>
      <c r="F63" s="41"/>
      <c r="G63" s="42"/>
      <c r="H63" s="75"/>
      <c r="I63" s="75"/>
      <c r="J63" s="7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6" t="s">
        <v>502</v>
      </c>
      <c r="B64" s="6"/>
      <c r="C64" s="82"/>
      <c r="D64" s="20"/>
      <c r="E64" s="144">
        <f>SUM(E60:E63)</f>
        <v>43095.28</v>
      </c>
      <c r="F64" s="41"/>
      <c r="G64" s="42"/>
      <c r="H64" s="20"/>
      <c r="I64" s="20"/>
      <c r="J64" s="2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20"/>
      <c r="E65" s="20"/>
      <c r="F65" s="41"/>
      <c r="G65" s="20"/>
      <c r="H65" s="20"/>
      <c r="I65" s="20"/>
      <c r="J65" s="2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20"/>
      <c r="E66" s="20"/>
      <c r="F66" s="41"/>
      <c r="G66" s="20"/>
      <c r="H66" s="20"/>
      <c r="I66" s="20"/>
      <c r="J66" s="2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20"/>
      <c r="E67" s="20"/>
      <c r="F67" s="41"/>
      <c r="G67" s="20"/>
      <c r="H67" s="20"/>
      <c r="I67" s="20"/>
      <c r="J67" s="2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20"/>
      <c r="E68" s="20"/>
      <c r="F68" s="41"/>
      <c r="G68" s="20"/>
      <c r="H68" s="20"/>
      <c r="I68" s="20"/>
      <c r="J68" s="2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20"/>
      <c r="E69" s="20"/>
      <c r="F69" s="41"/>
      <c r="G69" s="20"/>
      <c r="H69" s="20"/>
      <c r="I69" s="20"/>
      <c r="J69" s="2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20"/>
      <c r="E70" s="20"/>
      <c r="F70" s="41"/>
      <c r="G70" s="20"/>
      <c r="H70" s="20"/>
      <c r="I70" s="20"/>
      <c r="J70" s="2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20"/>
      <c r="E71" s="20"/>
      <c r="F71" s="41"/>
      <c r="G71" s="20"/>
      <c r="H71" s="20"/>
      <c r="I71" s="20"/>
      <c r="J71" s="2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20"/>
      <c r="E72" s="20"/>
      <c r="F72" s="41"/>
      <c r="G72" s="20"/>
      <c r="H72" s="20"/>
      <c r="I72" s="20"/>
      <c r="J72" s="2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20"/>
      <c r="E73" s="20"/>
      <c r="F73" s="41"/>
      <c r="G73" s="20"/>
      <c r="H73" s="20"/>
      <c r="I73" s="20"/>
      <c r="J73" s="2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20"/>
      <c r="E74" s="20"/>
      <c r="F74" s="41"/>
      <c r="G74" s="20"/>
      <c r="H74" s="20"/>
      <c r="I74" s="20"/>
      <c r="J74" s="2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20"/>
      <c r="E75" s="20"/>
      <c r="F75" s="41"/>
      <c r="G75" s="20"/>
      <c r="H75" s="20"/>
      <c r="I75" s="20"/>
      <c r="J75" s="2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20"/>
      <c r="E76" s="20"/>
      <c r="F76" s="41"/>
      <c r="G76" s="20"/>
      <c r="H76" s="20"/>
      <c r="I76" s="20"/>
      <c r="J76" s="2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20"/>
      <c r="E77" s="20"/>
      <c r="F77" s="41"/>
      <c r="G77" s="20"/>
      <c r="H77" s="20"/>
      <c r="I77" s="20"/>
      <c r="J77" s="2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20"/>
      <c r="E78" s="20"/>
      <c r="F78" s="41"/>
      <c r="G78" s="20"/>
      <c r="H78" s="20"/>
      <c r="I78" s="20"/>
      <c r="J78" s="2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20"/>
      <c r="E79" s="20"/>
      <c r="F79" s="41"/>
      <c r="G79" s="20"/>
      <c r="H79" s="20"/>
      <c r="I79" s="20"/>
      <c r="J79" s="2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20"/>
      <c r="E80" s="20"/>
      <c r="F80" s="41"/>
      <c r="G80" s="20"/>
      <c r="H80" s="20"/>
      <c r="I80" s="20"/>
      <c r="J80" s="2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20"/>
      <c r="E81" s="20"/>
      <c r="F81" s="41"/>
      <c r="G81" s="20"/>
      <c r="H81" s="20"/>
      <c r="I81" s="20"/>
      <c r="J81" s="2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20"/>
      <c r="E82" s="20"/>
      <c r="F82" s="41"/>
      <c r="G82" s="20"/>
      <c r="H82" s="20"/>
      <c r="I82" s="20"/>
      <c r="J82" s="2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20"/>
      <c r="E83" s="20"/>
      <c r="F83" s="41"/>
      <c r="G83" s="20"/>
      <c r="H83" s="20"/>
      <c r="I83" s="20"/>
      <c r="J83" s="2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20"/>
      <c r="E84" s="20"/>
      <c r="F84" s="41"/>
      <c r="G84" s="20"/>
      <c r="H84" s="20"/>
      <c r="I84" s="20"/>
      <c r="J84" s="2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20"/>
      <c r="E85" s="20"/>
      <c r="F85" s="41"/>
      <c r="G85" s="20"/>
      <c r="H85" s="20"/>
      <c r="I85" s="20"/>
      <c r="J85" s="2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20"/>
      <c r="E86" s="20"/>
      <c r="F86" s="41"/>
      <c r="G86" s="20"/>
      <c r="H86" s="20"/>
      <c r="I86" s="20"/>
      <c r="J86" s="2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20"/>
      <c r="E87" s="20"/>
      <c r="F87" s="41"/>
      <c r="G87" s="20"/>
      <c r="H87" s="20"/>
      <c r="I87" s="20"/>
      <c r="J87" s="2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20"/>
      <c r="E88" s="20"/>
      <c r="F88" s="41"/>
      <c r="G88" s="20"/>
      <c r="H88" s="20"/>
      <c r="I88" s="20"/>
      <c r="J88" s="2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20"/>
      <c r="E89" s="20"/>
      <c r="F89" s="41"/>
      <c r="G89" s="20"/>
      <c r="H89" s="20"/>
      <c r="I89" s="20"/>
      <c r="J89" s="2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20"/>
      <c r="E90" s="20"/>
      <c r="F90" s="41"/>
      <c r="G90" s="20"/>
      <c r="H90" s="20"/>
      <c r="I90" s="20"/>
      <c r="J90" s="2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20"/>
      <c r="E91" s="20"/>
      <c r="F91" s="41"/>
      <c r="G91" s="20"/>
      <c r="H91" s="20"/>
      <c r="I91" s="20"/>
      <c r="J91" s="2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20"/>
      <c r="E92" s="20"/>
      <c r="F92" s="41"/>
      <c r="G92" s="20"/>
      <c r="H92" s="20"/>
      <c r="I92" s="20"/>
      <c r="J92" s="2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20"/>
      <c r="E93" s="20"/>
      <c r="F93" s="41"/>
      <c r="G93" s="20"/>
      <c r="H93" s="20"/>
      <c r="I93" s="20"/>
      <c r="J93" s="2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20"/>
      <c r="E94" s="20"/>
      <c r="F94" s="41"/>
      <c r="G94" s="20"/>
      <c r="H94" s="20"/>
      <c r="I94" s="20"/>
      <c r="J94" s="2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20"/>
      <c r="E95" s="20"/>
      <c r="F95" s="41"/>
      <c r="G95" s="20"/>
      <c r="H95" s="20"/>
      <c r="I95" s="20"/>
      <c r="J95" s="2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20"/>
      <c r="E96" s="20"/>
      <c r="F96" s="41"/>
      <c r="G96" s="20"/>
      <c r="H96" s="20"/>
      <c r="I96" s="20"/>
      <c r="J96" s="2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20"/>
      <c r="E97" s="20"/>
      <c r="F97" s="41"/>
      <c r="G97" s="20"/>
      <c r="H97" s="20"/>
      <c r="I97" s="20"/>
      <c r="J97" s="2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20"/>
      <c r="E98" s="20"/>
      <c r="F98" s="41"/>
      <c r="G98" s="20"/>
      <c r="H98" s="20"/>
      <c r="I98" s="20"/>
      <c r="J98" s="2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20"/>
      <c r="E99" s="20"/>
      <c r="F99" s="41"/>
      <c r="G99" s="20"/>
      <c r="H99" s="20"/>
      <c r="I99" s="20"/>
      <c r="J99" s="2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20"/>
      <c r="E100" s="20"/>
      <c r="F100" s="41"/>
      <c r="G100" s="20"/>
      <c r="H100" s="20"/>
      <c r="I100" s="20"/>
      <c r="J100" s="2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20"/>
      <c r="E101" s="20"/>
      <c r="F101" s="41"/>
      <c r="G101" s="20"/>
      <c r="H101" s="20"/>
      <c r="I101" s="20"/>
      <c r="J101" s="2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20"/>
      <c r="E102" s="20"/>
      <c r="F102" s="41"/>
      <c r="G102" s="20"/>
      <c r="H102" s="20"/>
      <c r="I102" s="20"/>
      <c r="J102" s="2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20"/>
      <c r="E103" s="20"/>
      <c r="F103" s="41"/>
      <c r="G103" s="20"/>
      <c r="H103" s="20"/>
      <c r="I103" s="20"/>
      <c r="J103" s="2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20"/>
      <c r="E104" s="20"/>
      <c r="F104" s="41"/>
      <c r="G104" s="20"/>
      <c r="H104" s="20"/>
      <c r="I104" s="20"/>
      <c r="J104" s="2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20"/>
      <c r="E105" s="20"/>
      <c r="F105" s="41"/>
      <c r="G105" s="20"/>
      <c r="H105" s="20"/>
      <c r="I105" s="20"/>
      <c r="J105" s="2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20"/>
      <c r="E106" s="20"/>
      <c r="F106" s="41"/>
      <c r="G106" s="20"/>
      <c r="H106" s="20"/>
      <c r="I106" s="20"/>
      <c r="J106" s="2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20"/>
      <c r="E107" s="20"/>
      <c r="F107" s="41"/>
      <c r="G107" s="20"/>
      <c r="H107" s="20"/>
      <c r="I107" s="20"/>
      <c r="J107" s="2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20"/>
      <c r="E108" s="20"/>
      <c r="F108" s="41"/>
      <c r="G108" s="20"/>
      <c r="H108" s="20"/>
      <c r="I108" s="20"/>
      <c r="J108" s="2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20"/>
      <c r="E109" s="20"/>
      <c r="F109" s="41"/>
      <c r="G109" s="20"/>
      <c r="H109" s="20"/>
      <c r="I109" s="20"/>
      <c r="J109" s="2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20"/>
      <c r="E110" s="20"/>
      <c r="F110" s="41"/>
      <c r="G110" s="20"/>
      <c r="H110" s="20"/>
      <c r="I110" s="20"/>
      <c r="J110" s="2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20"/>
      <c r="E111" s="20"/>
      <c r="F111" s="41"/>
      <c r="G111" s="20"/>
      <c r="H111" s="20"/>
      <c r="I111" s="20"/>
      <c r="J111" s="2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20"/>
      <c r="E112" s="20"/>
      <c r="F112" s="41"/>
      <c r="G112" s="20"/>
      <c r="H112" s="20"/>
      <c r="I112" s="20"/>
      <c r="J112" s="2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20"/>
      <c r="E113" s="20"/>
      <c r="F113" s="41"/>
      <c r="G113" s="20"/>
      <c r="H113" s="20"/>
      <c r="I113" s="20"/>
      <c r="J113" s="2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20"/>
      <c r="E114" s="20"/>
      <c r="F114" s="41"/>
      <c r="G114" s="20"/>
      <c r="H114" s="20"/>
      <c r="I114" s="20"/>
      <c r="J114" s="2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20"/>
      <c r="E115" s="20"/>
      <c r="F115" s="41"/>
      <c r="G115" s="20"/>
      <c r="H115" s="20"/>
      <c r="I115" s="20"/>
      <c r="J115" s="2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20"/>
      <c r="E116" s="20"/>
      <c r="F116" s="41"/>
      <c r="G116" s="20"/>
      <c r="H116" s="20"/>
      <c r="I116" s="20"/>
      <c r="J116" s="2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20"/>
      <c r="E117" s="20"/>
      <c r="F117" s="41"/>
      <c r="G117" s="20"/>
      <c r="H117" s="20"/>
      <c r="I117" s="20"/>
      <c r="J117" s="2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20"/>
      <c r="E118" s="20"/>
      <c r="F118" s="41"/>
      <c r="G118" s="20"/>
      <c r="H118" s="20"/>
      <c r="I118" s="20"/>
      <c r="J118" s="2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20"/>
      <c r="E119" s="20"/>
      <c r="F119" s="41"/>
      <c r="G119" s="20"/>
      <c r="H119" s="20"/>
      <c r="I119" s="20"/>
      <c r="J119" s="2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20"/>
      <c r="E120" s="20"/>
      <c r="F120" s="41"/>
      <c r="G120" s="20"/>
      <c r="H120" s="20"/>
      <c r="I120" s="20"/>
      <c r="J120" s="2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20"/>
      <c r="E121" s="20"/>
      <c r="F121" s="41"/>
      <c r="G121" s="20"/>
      <c r="H121" s="20"/>
      <c r="I121" s="20"/>
      <c r="J121" s="2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20"/>
      <c r="E122" s="20"/>
      <c r="F122" s="41"/>
      <c r="G122" s="20"/>
      <c r="H122" s="20"/>
      <c r="I122" s="20"/>
      <c r="J122" s="2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20"/>
      <c r="E123" s="20"/>
      <c r="F123" s="41"/>
      <c r="G123" s="20"/>
      <c r="H123" s="20"/>
      <c r="I123" s="20"/>
      <c r="J123" s="2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20"/>
      <c r="E124" s="20"/>
      <c r="F124" s="41"/>
      <c r="G124" s="20"/>
      <c r="H124" s="20"/>
      <c r="I124" s="20"/>
      <c r="J124" s="2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20"/>
      <c r="E125" s="20"/>
      <c r="F125" s="41"/>
      <c r="G125" s="20"/>
      <c r="H125" s="20"/>
      <c r="I125" s="20"/>
      <c r="J125" s="2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20"/>
      <c r="E126" s="20"/>
      <c r="F126" s="41"/>
      <c r="G126" s="20"/>
      <c r="H126" s="20"/>
      <c r="I126" s="20"/>
      <c r="J126" s="2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20"/>
      <c r="E127" s="20"/>
      <c r="F127" s="41"/>
      <c r="G127" s="20"/>
      <c r="H127" s="20"/>
      <c r="I127" s="20"/>
      <c r="J127" s="2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20"/>
      <c r="E128" s="20"/>
      <c r="F128" s="41"/>
      <c r="G128" s="20"/>
      <c r="H128" s="20"/>
      <c r="I128" s="20"/>
      <c r="J128" s="2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20"/>
      <c r="E129" s="20"/>
      <c r="F129" s="41"/>
      <c r="G129" s="20"/>
      <c r="H129" s="20"/>
      <c r="I129" s="20"/>
      <c r="J129" s="2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20"/>
      <c r="E130" s="20"/>
      <c r="F130" s="41"/>
      <c r="G130" s="20"/>
      <c r="H130" s="20"/>
      <c r="I130" s="20"/>
      <c r="J130" s="2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20"/>
      <c r="E131" s="20"/>
      <c r="F131" s="41"/>
      <c r="G131" s="20"/>
      <c r="H131" s="20"/>
      <c r="I131" s="20"/>
      <c r="J131" s="2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20"/>
      <c r="E132" s="20"/>
      <c r="F132" s="41"/>
      <c r="G132" s="20"/>
      <c r="H132" s="20"/>
      <c r="I132" s="20"/>
      <c r="J132" s="2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20"/>
      <c r="E133" s="20"/>
      <c r="F133" s="41"/>
      <c r="G133" s="20"/>
      <c r="H133" s="20"/>
      <c r="I133" s="20"/>
      <c r="J133" s="2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20"/>
      <c r="E134" s="20"/>
      <c r="F134" s="41"/>
      <c r="G134" s="20"/>
      <c r="H134" s="20"/>
      <c r="I134" s="20"/>
      <c r="J134" s="2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20"/>
      <c r="E135" s="20"/>
      <c r="F135" s="41"/>
      <c r="G135" s="20"/>
      <c r="H135" s="20"/>
      <c r="I135" s="20"/>
      <c r="J135" s="2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20"/>
      <c r="E136" s="20"/>
      <c r="F136" s="41"/>
      <c r="G136" s="20"/>
      <c r="H136" s="20"/>
      <c r="I136" s="20"/>
      <c r="J136" s="2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20"/>
      <c r="E137" s="20"/>
      <c r="F137" s="41"/>
      <c r="G137" s="20"/>
      <c r="H137" s="20"/>
      <c r="I137" s="20"/>
      <c r="J137" s="2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20"/>
      <c r="E138" s="20"/>
      <c r="F138" s="41"/>
      <c r="G138" s="20"/>
      <c r="H138" s="20"/>
      <c r="I138" s="20"/>
      <c r="J138" s="2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20"/>
      <c r="E139" s="20"/>
      <c r="F139" s="41"/>
      <c r="G139" s="20"/>
      <c r="H139" s="20"/>
      <c r="I139" s="20"/>
      <c r="J139" s="2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20"/>
      <c r="E140" s="20"/>
      <c r="F140" s="41"/>
      <c r="G140" s="20"/>
      <c r="H140" s="20"/>
      <c r="I140" s="20"/>
      <c r="J140" s="2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20"/>
      <c r="E141" s="20"/>
      <c r="F141" s="41"/>
      <c r="G141" s="20"/>
      <c r="H141" s="20"/>
      <c r="I141" s="20"/>
      <c r="J141" s="2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20"/>
      <c r="E142" s="20"/>
      <c r="F142" s="41"/>
      <c r="G142" s="20"/>
      <c r="H142" s="20"/>
      <c r="I142" s="20"/>
      <c r="J142" s="2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20"/>
      <c r="E143" s="20"/>
      <c r="F143" s="41"/>
      <c r="G143" s="20"/>
      <c r="H143" s="20"/>
      <c r="I143" s="20"/>
      <c r="J143" s="2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20"/>
      <c r="E144" s="20"/>
      <c r="F144" s="41"/>
      <c r="G144" s="20"/>
      <c r="H144" s="20"/>
      <c r="I144" s="20"/>
      <c r="J144" s="2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20"/>
      <c r="E145" s="20"/>
      <c r="F145" s="41"/>
      <c r="G145" s="20"/>
      <c r="H145" s="20"/>
      <c r="I145" s="20"/>
      <c r="J145" s="2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20"/>
      <c r="E146" s="20"/>
      <c r="F146" s="41"/>
      <c r="G146" s="20"/>
      <c r="H146" s="20"/>
      <c r="I146" s="20"/>
      <c r="J146" s="2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20"/>
      <c r="E147" s="20"/>
      <c r="F147" s="41"/>
      <c r="G147" s="20"/>
      <c r="H147" s="20"/>
      <c r="I147" s="20"/>
      <c r="J147" s="2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20"/>
      <c r="E148" s="20"/>
      <c r="F148" s="41"/>
      <c r="G148" s="20"/>
      <c r="H148" s="20"/>
      <c r="I148" s="20"/>
      <c r="J148" s="2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20"/>
      <c r="E149" s="20"/>
      <c r="F149" s="41"/>
      <c r="G149" s="20"/>
      <c r="H149" s="20"/>
      <c r="I149" s="20"/>
      <c r="J149" s="2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20"/>
      <c r="E150" s="20"/>
      <c r="F150" s="41"/>
      <c r="G150" s="20"/>
      <c r="H150" s="20"/>
      <c r="I150" s="20"/>
      <c r="J150" s="2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20"/>
      <c r="E151" s="20"/>
      <c r="F151" s="41"/>
      <c r="G151" s="20"/>
      <c r="H151" s="20"/>
      <c r="I151" s="20"/>
      <c r="J151" s="2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20"/>
      <c r="E152" s="20"/>
      <c r="F152" s="41"/>
      <c r="G152" s="20"/>
      <c r="H152" s="20"/>
      <c r="I152" s="20"/>
      <c r="J152" s="2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20"/>
      <c r="E153" s="20"/>
      <c r="F153" s="41"/>
      <c r="G153" s="20"/>
      <c r="H153" s="20"/>
      <c r="I153" s="20"/>
      <c r="J153" s="2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20"/>
      <c r="E154" s="20"/>
      <c r="F154" s="41"/>
      <c r="G154" s="20"/>
      <c r="H154" s="20"/>
      <c r="I154" s="20"/>
      <c r="J154" s="2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20"/>
      <c r="E155" s="20"/>
      <c r="F155" s="41"/>
      <c r="G155" s="20"/>
      <c r="H155" s="20"/>
      <c r="I155" s="20"/>
      <c r="J155" s="2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20"/>
      <c r="E156" s="20"/>
      <c r="F156" s="41"/>
      <c r="G156" s="20"/>
      <c r="H156" s="20"/>
      <c r="I156" s="20"/>
      <c r="J156" s="2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20"/>
      <c r="E157" s="20"/>
      <c r="F157" s="41"/>
      <c r="G157" s="20"/>
      <c r="H157" s="20"/>
      <c r="I157" s="20"/>
      <c r="J157" s="2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20"/>
      <c r="E158" s="20"/>
      <c r="F158" s="41"/>
      <c r="G158" s="20"/>
      <c r="H158" s="20"/>
      <c r="I158" s="20"/>
      <c r="J158" s="2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20"/>
      <c r="E159" s="20"/>
      <c r="F159" s="41"/>
      <c r="G159" s="20"/>
      <c r="H159" s="20"/>
      <c r="I159" s="20"/>
      <c r="J159" s="2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20"/>
      <c r="E160" s="20"/>
      <c r="F160" s="41"/>
      <c r="G160" s="20"/>
      <c r="H160" s="20"/>
      <c r="I160" s="20"/>
      <c r="J160" s="2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20"/>
      <c r="E161" s="20"/>
      <c r="F161" s="41"/>
      <c r="G161" s="20"/>
      <c r="H161" s="20"/>
      <c r="I161" s="20"/>
      <c r="J161" s="2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20"/>
      <c r="E162" s="20"/>
      <c r="F162" s="41"/>
      <c r="G162" s="20"/>
      <c r="H162" s="20"/>
      <c r="I162" s="20"/>
      <c r="J162" s="2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20"/>
      <c r="E163" s="20"/>
      <c r="F163" s="41"/>
      <c r="G163" s="20"/>
      <c r="H163" s="20"/>
      <c r="I163" s="20"/>
      <c r="J163" s="2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20"/>
      <c r="E164" s="20"/>
      <c r="F164" s="41"/>
      <c r="G164" s="20"/>
      <c r="H164" s="20"/>
      <c r="I164" s="20"/>
      <c r="J164" s="2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20"/>
      <c r="E165" s="20"/>
      <c r="F165" s="41"/>
      <c r="G165" s="20"/>
      <c r="H165" s="20"/>
      <c r="I165" s="20"/>
      <c r="J165" s="2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20"/>
      <c r="E166" s="20"/>
      <c r="F166" s="41"/>
      <c r="G166" s="20"/>
      <c r="H166" s="20"/>
      <c r="I166" s="20"/>
      <c r="J166" s="2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20"/>
      <c r="E167" s="20"/>
      <c r="F167" s="41"/>
      <c r="G167" s="20"/>
      <c r="H167" s="20"/>
      <c r="I167" s="20"/>
      <c r="J167" s="2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20"/>
      <c r="E168" s="20"/>
      <c r="F168" s="41"/>
      <c r="G168" s="20"/>
      <c r="H168" s="20"/>
      <c r="I168" s="20"/>
      <c r="J168" s="2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20"/>
      <c r="E169" s="20"/>
      <c r="F169" s="41"/>
      <c r="G169" s="20"/>
      <c r="H169" s="20"/>
      <c r="I169" s="20"/>
      <c r="J169" s="2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20"/>
      <c r="E170" s="20"/>
      <c r="F170" s="41"/>
      <c r="G170" s="20"/>
      <c r="H170" s="20"/>
      <c r="I170" s="20"/>
      <c r="J170" s="2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20"/>
      <c r="E171" s="20"/>
      <c r="F171" s="41"/>
      <c r="G171" s="20"/>
      <c r="H171" s="20"/>
      <c r="I171" s="20"/>
      <c r="J171" s="2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20"/>
      <c r="E172" s="20"/>
      <c r="F172" s="41"/>
      <c r="G172" s="20"/>
      <c r="H172" s="20"/>
      <c r="I172" s="20"/>
      <c r="J172" s="2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20"/>
      <c r="E173" s="20"/>
      <c r="F173" s="41"/>
      <c r="G173" s="20"/>
      <c r="H173" s="20"/>
      <c r="I173" s="20"/>
      <c r="J173" s="2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20"/>
      <c r="E174" s="20"/>
      <c r="F174" s="41"/>
      <c r="G174" s="20"/>
      <c r="H174" s="20"/>
      <c r="I174" s="20"/>
      <c r="J174" s="2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20"/>
      <c r="E175" s="20"/>
      <c r="F175" s="41"/>
      <c r="G175" s="20"/>
      <c r="H175" s="20"/>
      <c r="I175" s="20"/>
      <c r="J175" s="2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20"/>
      <c r="E176" s="20"/>
      <c r="F176" s="41"/>
      <c r="G176" s="20"/>
      <c r="H176" s="20"/>
      <c r="I176" s="20"/>
      <c r="J176" s="2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20"/>
      <c r="E177" s="20"/>
      <c r="F177" s="41"/>
      <c r="G177" s="20"/>
      <c r="H177" s="20"/>
      <c r="I177" s="20"/>
      <c r="J177" s="2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20"/>
      <c r="E178" s="20"/>
      <c r="F178" s="41"/>
      <c r="G178" s="20"/>
      <c r="H178" s="20"/>
      <c r="I178" s="20"/>
      <c r="J178" s="2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20"/>
      <c r="E179" s="20"/>
      <c r="F179" s="41"/>
      <c r="G179" s="20"/>
      <c r="H179" s="20"/>
      <c r="I179" s="20"/>
      <c r="J179" s="2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20"/>
      <c r="E180" s="20"/>
      <c r="F180" s="41"/>
      <c r="G180" s="20"/>
      <c r="H180" s="20"/>
      <c r="I180" s="20"/>
      <c r="J180" s="2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20"/>
      <c r="E181" s="20"/>
      <c r="F181" s="41"/>
      <c r="G181" s="20"/>
      <c r="H181" s="20"/>
      <c r="I181" s="20"/>
      <c r="J181" s="2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20"/>
      <c r="E182" s="20"/>
      <c r="F182" s="41"/>
      <c r="G182" s="20"/>
      <c r="H182" s="20"/>
      <c r="I182" s="20"/>
      <c r="J182" s="2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20"/>
      <c r="E183" s="20"/>
      <c r="F183" s="41"/>
      <c r="G183" s="20"/>
      <c r="H183" s="20"/>
      <c r="I183" s="20"/>
      <c r="J183" s="2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20"/>
      <c r="E184" s="20"/>
      <c r="F184" s="41"/>
      <c r="G184" s="20"/>
      <c r="H184" s="20"/>
      <c r="I184" s="20"/>
      <c r="J184" s="2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20"/>
      <c r="E185" s="20"/>
      <c r="F185" s="41"/>
      <c r="G185" s="20"/>
      <c r="H185" s="20"/>
      <c r="I185" s="20"/>
      <c r="J185" s="2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20"/>
      <c r="E186" s="20"/>
      <c r="F186" s="41"/>
      <c r="G186" s="20"/>
      <c r="H186" s="20"/>
      <c r="I186" s="20"/>
      <c r="J186" s="2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20"/>
      <c r="E187" s="20"/>
      <c r="F187" s="41"/>
      <c r="G187" s="20"/>
      <c r="H187" s="20"/>
      <c r="I187" s="20"/>
      <c r="J187" s="2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20"/>
      <c r="E188" s="20"/>
      <c r="F188" s="41"/>
      <c r="G188" s="20"/>
      <c r="H188" s="20"/>
      <c r="I188" s="20"/>
      <c r="J188" s="2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20"/>
      <c r="E189" s="20"/>
      <c r="F189" s="41"/>
      <c r="G189" s="20"/>
      <c r="H189" s="20"/>
      <c r="I189" s="20"/>
      <c r="J189" s="2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20"/>
      <c r="E190" s="20"/>
      <c r="F190" s="41"/>
      <c r="G190" s="20"/>
      <c r="H190" s="20"/>
      <c r="I190" s="20"/>
      <c r="J190" s="2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20"/>
      <c r="E191" s="20"/>
      <c r="F191" s="41"/>
      <c r="G191" s="20"/>
      <c r="H191" s="20"/>
      <c r="I191" s="20"/>
      <c r="J191" s="2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20"/>
      <c r="E192" s="20"/>
      <c r="F192" s="41"/>
      <c r="G192" s="20"/>
      <c r="H192" s="20"/>
      <c r="I192" s="20"/>
      <c r="J192" s="2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20"/>
      <c r="E193" s="20"/>
      <c r="F193" s="41"/>
      <c r="G193" s="20"/>
      <c r="H193" s="20"/>
      <c r="I193" s="20"/>
      <c r="J193" s="2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20"/>
      <c r="E194" s="20"/>
      <c r="F194" s="41"/>
      <c r="G194" s="20"/>
      <c r="H194" s="20"/>
      <c r="I194" s="20"/>
      <c r="J194" s="2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20"/>
      <c r="E195" s="20"/>
      <c r="F195" s="41"/>
      <c r="G195" s="20"/>
      <c r="H195" s="20"/>
      <c r="I195" s="20"/>
      <c r="J195" s="2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20"/>
      <c r="E196" s="20"/>
      <c r="F196" s="41"/>
      <c r="G196" s="20"/>
      <c r="H196" s="20"/>
      <c r="I196" s="20"/>
      <c r="J196" s="2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20"/>
      <c r="E197" s="20"/>
      <c r="F197" s="41"/>
      <c r="G197" s="20"/>
      <c r="H197" s="20"/>
      <c r="I197" s="20"/>
      <c r="J197" s="2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20"/>
      <c r="E198" s="20"/>
      <c r="F198" s="41"/>
      <c r="G198" s="20"/>
      <c r="H198" s="20"/>
      <c r="I198" s="20"/>
      <c r="J198" s="2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20"/>
      <c r="E199" s="20"/>
      <c r="F199" s="41"/>
      <c r="G199" s="20"/>
      <c r="H199" s="20"/>
      <c r="I199" s="20"/>
      <c r="J199" s="2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20"/>
      <c r="E200" s="20"/>
      <c r="F200" s="41"/>
      <c r="G200" s="20"/>
      <c r="H200" s="20"/>
      <c r="I200" s="20"/>
      <c r="J200" s="2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20"/>
      <c r="E201" s="20"/>
      <c r="F201" s="41"/>
      <c r="G201" s="20"/>
      <c r="H201" s="20"/>
      <c r="I201" s="20"/>
      <c r="J201" s="2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20"/>
      <c r="E202" s="20"/>
      <c r="F202" s="41"/>
      <c r="G202" s="20"/>
      <c r="H202" s="20"/>
      <c r="I202" s="20"/>
      <c r="J202" s="2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20"/>
      <c r="E203" s="20"/>
      <c r="F203" s="41"/>
      <c r="G203" s="20"/>
      <c r="H203" s="20"/>
      <c r="I203" s="20"/>
      <c r="J203" s="2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20"/>
      <c r="E204" s="20"/>
      <c r="F204" s="41"/>
      <c r="G204" s="20"/>
      <c r="H204" s="20"/>
      <c r="I204" s="20"/>
      <c r="J204" s="2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20"/>
      <c r="E205" s="20"/>
      <c r="F205" s="41"/>
      <c r="G205" s="20"/>
      <c r="H205" s="20"/>
      <c r="I205" s="20"/>
      <c r="J205" s="2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20"/>
      <c r="E206" s="20"/>
      <c r="F206" s="41"/>
      <c r="G206" s="20"/>
      <c r="H206" s="20"/>
      <c r="I206" s="20"/>
      <c r="J206" s="2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20"/>
      <c r="E207" s="20"/>
      <c r="F207" s="41"/>
      <c r="G207" s="20"/>
      <c r="H207" s="20"/>
      <c r="I207" s="20"/>
      <c r="J207" s="2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20"/>
      <c r="E208" s="20"/>
      <c r="F208" s="41"/>
      <c r="G208" s="20"/>
      <c r="H208" s="20"/>
      <c r="I208" s="20"/>
      <c r="J208" s="2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20"/>
      <c r="E209" s="20"/>
      <c r="F209" s="41"/>
      <c r="G209" s="20"/>
      <c r="H209" s="20"/>
      <c r="I209" s="20"/>
      <c r="J209" s="2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20"/>
      <c r="E210" s="20"/>
      <c r="F210" s="41"/>
      <c r="G210" s="20"/>
      <c r="H210" s="20"/>
      <c r="I210" s="20"/>
      <c r="J210" s="2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20"/>
      <c r="E211" s="20"/>
      <c r="F211" s="41"/>
      <c r="G211" s="20"/>
      <c r="H211" s="20"/>
      <c r="I211" s="20"/>
      <c r="J211" s="2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20"/>
      <c r="E212" s="20"/>
      <c r="F212" s="41"/>
      <c r="G212" s="20"/>
      <c r="H212" s="20"/>
      <c r="I212" s="20"/>
      <c r="J212" s="2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20"/>
      <c r="E213" s="20"/>
      <c r="F213" s="41"/>
      <c r="G213" s="20"/>
      <c r="H213" s="20"/>
      <c r="I213" s="20"/>
      <c r="J213" s="2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20"/>
      <c r="E214" s="20"/>
      <c r="F214" s="41"/>
      <c r="G214" s="20"/>
      <c r="H214" s="20"/>
      <c r="I214" s="20"/>
      <c r="J214" s="2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20"/>
      <c r="E215" s="20"/>
      <c r="F215" s="41"/>
      <c r="G215" s="20"/>
      <c r="H215" s="20"/>
      <c r="I215" s="20"/>
      <c r="J215" s="2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20"/>
      <c r="E216" s="20"/>
      <c r="F216" s="41"/>
      <c r="G216" s="20"/>
      <c r="H216" s="20"/>
      <c r="I216" s="20"/>
      <c r="J216" s="2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20"/>
      <c r="E217" s="20"/>
      <c r="F217" s="41"/>
      <c r="G217" s="20"/>
      <c r="H217" s="20"/>
      <c r="I217" s="20"/>
      <c r="J217" s="2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20"/>
      <c r="E218" s="20"/>
      <c r="F218" s="41"/>
      <c r="G218" s="20"/>
      <c r="H218" s="20"/>
      <c r="I218" s="20"/>
      <c r="J218" s="2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20"/>
      <c r="E219" s="20"/>
      <c r="F219" s="41"/>
      <c r="G219" s="20"/>
      <c r="H219" s="20"/>
      <c r="I219" s="20"/>
      <c r="J219" s="2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20"/>
      <c r="E220" s="20"/>
      <c r="F220" s="41"/>
      <c r="G220" s="20"/>
      <c r="H220" s="20"/>
      <c r="I220" s="20"/>
      <c r="J220" s="2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20"/>
      <c r="E221" s="20"/>
      <c r="F221" s="41"/>
      <c r="G221" s="20"/>
      <c r="H221" s="20"/>
      <c r="I221" s="20"/>
      <c r="J221" s="2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20"/>
      <c r="E222" s="20"/>
      <c r="F222" s="41"/>
      <c r="G222" s="20"/>
      <c r="H222" s="20"/>
      <c r="I222" s="20"/>
      <c r="J222" s="2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20"/>
      <c r="E223" s="20"/>
      <c r="F223" s="41"/>
      <c r="G223" s="20"/>
      <c r="H223" s="20"/>
      <c r="I223" s="20"/>
      <c r="J223" s="2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20"/>
      <c r="E224" s="20"/>
      <c r="F224" s="41"/>
      <c r="G224" s="20"/>
      <c r="H224" s="20"/>
      <c r="I224" s="20"/>
      <c r="J224" s="2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20"/>
      <c r="E225" s="20"/>
      <c r="F225" s="41"/>
      <c r="G225" s="20"/>
      <c r="H225" s="20"/>
      <c r="I225" s="20"/>
      <c r="J225" s="2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20"/>
      <c r="E226" s="20"/>
      <c r="F226" s="41"/>
      <c r="G226" s="20"/>
      <c r="H226" s="20"/>
      <c r="I226" s="20"/>
      <c r="J226" s="2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20"/>
      <c r="E227" s="20"/>
      <c r="F227" s="41"/>
      <c r="G227" s="20"/>
      <c r="H227" s="20"/>
      <c r="I227" s="20"/>
      <c r="J227" s="2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20"/>
      <c r="E228" s="20"/>
      <c r="F228" s="41"/>
      <c r="G228" s="20"/>
      <c r="H228" s="20"/>
      <c r="I228" s="20"/>
      <c r="J228" s="2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20"/>
      <c r="E229" s="20"/>
      <c r="F229" s="41"/>
      <c r="G229" s="20"/>
      <c r="H229" s="20"/>
      <c r="I229" s="20"/>
      <c r="J229" s="2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20"/>
      <c r="E230" s="20"/>
      <c r="F230" s="41"/>
      <c r="G230" s="20"/>
      <c r="H230" s="20"/>
      <c r="I230" s="20"/>
      <c r="J230" s="2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20"/>
      <c r="E231" s="20"/>
      <c r="F231" s="41"/>
      <c r="G231" s="20"/>
      <c r="H231" s="20"/>
      <c r="I231" s="20"/>
      <c r="J231" s="2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20"/>
      <c r="E232" s="20"/>
      <c r="F232" s="41"/>
      <c r="G232" s="20"/>
      <c r="H232" s="20"/>
      <c r="I232" s="20"/>
      <c r="J232" s="2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20"/>
      <c r="E233" s="20"/>
      <c r="F233" s="41"/>
      <c r="G233" s="20"/>
      <c r="H233" s="20"/>
      <c r="I233" s="20"/>
      <c r="J233" s="2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20"/>
      <c r="E234" s="20"/>
      <c r="F234" s="41"/>
      <c r="G234" s="20"/>
      <c r="H234" s="20"/>
      <c r="I234" s="20"/>
      <c r="J234" s="2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20"/>
      <c r="E235" s="20"/>
      <c r="F235" s="41"/>
      <c r="G235" s="20"/>
      <c r="H235" s="20"/>
      <c r="I235" s="20"/>
      <c r="J235" s="2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20"/>
      <c r="E236" s="20"/>
      <c r="F236" s="41"/>
      <c r="G236" s="20"/>
      <c r="H236" s="20"/>
      <c r="I236" s="20"/>
      <c r="J236" s="2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20"/>
      <c r="E237" s="20"/>
      <c r="F237" s="41"/>
      <c r="G237" s="20"/>
      <c r="H237" s="20"/>
      <c r="I237" s="20"/>
      <c r="J237" s="2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20"/>
      <c r="E238" s="20"/>
      <c r="F238" s="41"/>
      <c r="G238" s="20"/>
      <c r="H238" s="20"/>
      <c r="I238" s="20"/>
      <c r="J238" s="2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20"/>
      <c r="E239" s="20"/>
      <c r="F239" s="41"/>
      <c r="G239" s="20"/>
      <c r="H239" s="20"/>
      <c r="I239" s="20"/>
      <c r="J239" s="2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20"/>
      <c r="E240" s="20"/>
      <c r="F240" s="41"/>
      <c r="G240" s="20"/>
      <c r="H240" s="20"/>
      <c r="I240" s="20"/>
      <c r="J240" s="2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20"/>
      <c r="E241" s="20"/>
      <c r="F241" s="41"/>
      <c r="G241" s="20"/>
      <c r="H241" s="20"/>
      <c r="I241" s="20"/>
      <c r="J241" s="2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20"/>
      <c r="E242" s="20"/>
      <c r="F242" s="41"/>
      <c r="G242" s="20"/>
      <c r="H242" s="20"/>
      <c r="I242" s="20"/>
      <c r="J242" s="2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20"/>
      <c r="E243" s="20"/>
      <c r="F243" s="41"/>
      <c r="G243" s="20"/>
      <c r="H243" s="20"/>
      <c r="I243" s="20"/>
      <c r="J243" s="2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20"/>
      <c r="E244" s="20"/>
      <c r="F244" s="41"/>
      <c r="G244" s="20"/>
      <c r="H244" s="20"/>
      <c r="I244" s="20"/>
      <c r="J244" s="2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20"/>
      <c r="E245" s="20"/>
      <c r="F245" s="41"/>
      <c r="G245" s="20"/>
      <c r="H245" s="20"/>
      <c r="I245" s="20"/>
      <c r="J245" s="2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20"/>
      <c r="E246" s="20"/>
      <c r="F246" s="41"/>
      <c r="G246" s="20"/>
      <c r="H246" s="20"/>
      <c r="I246" s="20"/>
      <c r="J246" s="2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20"/>
      <c r="E247" s="20"/>
      <c r="F247" s="41"/>
      <c r="G247" s="20"/>
      <c r="H247" s="20"/>
      <c r="I247" s="20"/>
      <c r="J247" s="2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20"/>
      <c r="E248" s="20"/>
      <c r="F248" s="41"/>
      <c r="G248" s="20"/>
      <c r="H248" s="20"/>
      <c r="I248" s="20"/>
      <c r="J248" s="2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20"/>
      <c r="E249" s="20"/>
      <c r="F249" s="41"/>
      <c r="G249" s="20"/>
      <c r="H249" s="20"/>
      <c r="I249" s="20"/>
      <c r="J249" s="2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20"/>
      <c r="E250" s="20"/>
      <c r="F250" s="41"/>
      <c r="G250" s="20"/>
      <c r="H250" s="20"/>
      <c r="I250" s="20"/>
      <c r="J250" s="2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20"/>
      <c r="E251" s="20"/>
      <c r="F251" s="41"/>
      <c r="G251" s="20"/>
      <c r="H251" s="20"/>
      <c r="I251" s="20"/>
      <c r="J251" s="2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20"/>
      <c r="E252" s="20"/>
      <c r="F252" s="41"/>
      <c r="G252" s="20"/>
      <c r="H252" s="20"/>
      <c r="I252" s="20"/>
      <c r="J252" s="2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20"/>
      <c r="E253" s="20"/>
      <c r="F253" s="41"/>
      <c r="G253" s="20"/>
      <c r="H253" s="20"/>
      <c r="I253" s="20"/>
      <c r="J253" s="2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20"/>
      <c r="E254" s="20"/>
      <c r="F254" s="41"/>
      <c r="G254" s="20"/>
      <c r="H254" s="20"/>
      <c r="I254" s="20"/>
      <c r="J254" s="2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20"/>
      <c r="E255" s="20"/>
      <c r="F255" s="41"/>
      <c r="G255" s="20"/>
      <c r="H255" s="20"/>
      <c r="I255" s="20"/>
      <c r="J255" s="2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20"/>
      <c r="E256" s="20"/>
      <c r="F256" s="41"/>
      <c r="G256" s="20"/>
      <c r="H256" s="20"/>
      <c r="I256" s="20"/>
      <c r="J256" s="2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20"/>
      <c r="E257" s="20"/>
      <c r="F257" s="41"/>
      <c r="G257" s="20"/>
      <c r="H257" s="20"/>
      <c r="I257" s="20"/>
      <c r="J257" s="2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20"/>
      <c r="E258" s="20"/>
      <c r="F258" s="41"/>
      <c r="G258" s="20"/>
      <c r="H258" s="20"/>
      <c r="I258" s="20"/>
      <c r="J258" s="2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20"/>
      <c r="E259" s="20"/>
      <c r="F259" s="41"/>
      <c r="G259" s="20"/>
      <c r="H259" s="20"/>
      <c r="I259" s="20"/>
      <c r="J259" s="2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20"/>
      <c r="E260" s="20"/>
      <c r="F260" s="41"/>
      <c r="G260" s="20"/>
      <c r="H260" s="20"/>
      <c r="I260" s="20"/>
      <c r="J260" s="2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20"/>
      <c r="E261" s="20"/>
      <c r="F261" s="41"/>
      <c r="G261" s="20"/>
      <c r="H261" s="20"/>
      <c r="I261" s="20"/>
      <c r="J261" s="2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20"/>
      <c r="E262" s="20"/>
      <c r="F262" s="41"/>
      <c r="G262" s="20"/>
      <c r="H262" s="20"/>
      <c r="I262" s="20"/>
      <c r="J262" s="2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20"/>
      <c r="E263" s="20"/>
      <c r="F263" s="41"/>
      <c r="G263" s="20"/>
      <c r="H263" s="20"/>
      <c r="I263" s="20"/>
      <c r="J263" s="2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20"/>
      <c r="E264" s="20"/>
      <c r="F264" s="41"/>
      <c r="G264" s="20"/>
      <c r="H264" s="20"/>
      <c r="I264" s="20"/>
      <c r="J264" s="2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20"/>
      <c r="E265" s="20"/>
      <c r="F265" s="41"/>
      <c r="G265" s="20"/>
      <c r="H265" s="20"/>
      <c r="I265" s="20"/>
      <c r="J265" s="2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20"/>
      <c r="E266" s="20"/>
      <c r="F266" s="41"/>
      <c r="G266" s="20"/>
      <c r="H266" s="20"/>
      <c r="I266" s="20"/>
      <c r="J266" s="2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20"/>
      <c r="E267" s="20"/>
      <c r="F267" s="41"/>
      <c r="G267" s="20"/>
      <c r="H267" s="20"/>
      <c r="I267" s="20"/>
      <c r="J267" s="2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20"/>
      <c r="E268" s="20"/>
      <c r="F268" s="41"/>
      <c r="G268" s="20"/>
      <c r="H268" s="20"/>
      <c r="I268" s="20"/>
      <c r="J268" s="2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20"/>
      <c r="E269" s="20"/>
      <c r="F269" s="41"/>
      <c r="G269" s="20"/>
      <c r="H269" s="20"/>
      <c r="I269" s="20"/>
      <c r="J269" s="2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20"/>
      <c r="E270" s="20"/>
      <c r="F270" s="41"/>
      <c r="G270" s="20"/>
      <c r="H270" s="20"/>
      <c r="I270" s="20"/>
      <c r="J270" s="2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20"/>
      <c r="E271" s="20"/>
      <c r="F271" s="41"/>
      <c r="G271" s="20"/>
      <c r="H271" s="20"/>
      <c r="I271" s="20"/>
      <c r="J271" s="2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20"/>
      <c r="E272" s="20"/>
      <c r="F272" s="41"/>
      <c r="G272" s="20"/>
      <c r="H272" s="20"/>
      <c r="I272" s="20"/>
      <c r="J272" s="2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20"/>
      <c r="E273" s="20"/>
      <c r="F273" s="41"/>
      <c r="G273" s="20"/>
      <c r="H273" s="20"/>
      <c r="I273" s="20"/>
      <c r="J273" s="2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20"/>
      <c r="E274" s="20"/>
      <c r="F274" s="41"/>
      <c r="G274" s="20"/>
      <c r="H274" s="20"/>
      <c r="I274" s="20"/>
      <c r="J274" s="2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20"/>
      <c r="E275" s="20"/>
      <c r="F275" s="41"/>
      <c r="G275" s="20"/>
      <c r="H275" s="20"/>
      <c r="I275" s="20"/>
      <c r="J275" s="2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20"/>
      <c r="E276" s="20"/>
      <c r="F276" s="41"/>
      <c r="G276" s="20"/>
      <c r="H276" s="20"/>
      <c r="I276" s="20"/>
      <c r="J276" s="2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20"/>
      <c r="E277" s="20"/>
      <c r="F277" s="41"/>
      <c r="G277" s="20"/>
      <c r="H277" s="20"/>
      <c r="I277" s="20"/>
      <c r="J277" s="2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20"/>
      <c r="E278" s="20"/>
      <c r="F278" s="41"/>
      <c r="G278" s="20"/>
      <c r="H278" s="20"/>
      <c r="I278" s="20"/>
      <c r="J278" s="2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20"/>
      <c r="E279" s="20"/>
      <c r="F279" s="41"/>
      <c r="G279" s="20"/>
      <c r="H279" s="20"/>
      <c r="I279" s="20"/>
      <c r="J279" s="2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20"/>
      <c r="E280" s="20"/>
      <c r="F280" s="41"/>
      <c r="G280" s="20"/>
      <c r="H280" s="20"/>
      <c r="I280" s="20"/>
      <c r="J280" s="2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20"/>
      <c r="E281" s="20"/>
      <c r="F281" s="41"/>
      <c r="G281" s="20"/>
      <c r="H281" s="20"/>
      <c r="I281" s="20"/>
      <c r="J281" s="2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20"/>
      <c r="E282" s="20"/>
      <c r="F282" s="41"/>
      <c r="G282" s="20"/>
      <c r="H282" s="20"/>
      <c r="I282" s="20"/>
      <c r="J282" s="2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20"/>
      <c r="E283" s="20"/>
      <c r="F283" s="41"/>
      <c r="G283" s="20"/>
      <c r="H283" s="20"/>
      <c r="I283" s="20"/>
      <c r="J283" s="2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20"/>
      <c r="E284" s="20"/>
      <c r="F284" s="41"/>
      <c r="G284" s="20"/>
      <c r="H284" s="20"/>
      <c r="I284" s="20"/>
      <c r="J284" s="2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20"/>
      <c r="E285" s="20"/>
      <c r="F285" s="41"/>
      <c r="G285" s="20"/>
      <c r="H285" s="20"/>
      <c r="I285" s="20"/>
      <c r="J285" s="2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20"/>
      <c r="E286" s="20"/>
      <c r="F286" s="41"/>
      <c r="G286" s="20"/>
      <c r="H286" s="20"/>
      <c r="I286" s="20"/>
      <c r="J286" s="2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20"/>
      <c r="E287" s="20"/>
      <c r="F287" s="41"/>
      <c r="G287" s="20"/>
      <c r="H287" s="20"/>
      <c r="I287" s="20"/>
      <c r="J287" s="2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20"/>
      <c r="E288" s="20"/>
      <c r="F288" s="41"/>
      <c r="G288" s="20"/>
      <c r="H288" s="20"/>
      <c r="I288" s="20"/>
      <c r="J288" s="2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20"/>
      <c r="E289" s="20"/>
      <c r="F289" s="41"/>
      <c r="G289" s="20"/>
      <c r="H289" s="20"/>
      <c r="I289" s="20"/>
      <c r="J289" s="2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20"/>
      <c r="E290" s="20"/>
      <c r="F290" s="41"/>
      <c r="G290" s="20"/>
      <c r="H290" s="20"/>
      <c r="I290" s="20"/>
      <c r="J290" s="2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20"/>
      <c r="E291" s="20"/>
      <c r="F291" s="41"/>
      <c r="G291" s="20"/>
      <c r="H291" s="20"/>
      <c r="I291" s="20"/>
      <c r="J291" s="2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20"/>
      <c r="E292" s="20"/>
      <c r="F292" s="41"/>
      <c r="G292" s="20"/>
      <c r="H292" s="20"/>
      <c r="I292" s="20"/>
      <c r="J292" s="2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20"/>
      <c r="E293" s="20"/>
      <c r="F293" s="41"/>
      <c r="G293" s="20"/>
      <c r="H293" s="20"/>
      <c r="I293" s="20"/>
      <c r="J293" s="2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20"/>
      <c r="E294" s="20"/>
      <c r="F294" s="41"/>
      <c r="G294" s="20"/>
      <c r="H294" s="20"/>
      <c r="I294" s="20"/>
      <c r="J294" s="2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20"/>
      <c r="E295" s="20"/>
      <c r="F295" s="41"/>
      <c r="G295" s="20"/>
      <c r="H295" s="20"/>
      <c r="I295" s="20"/>
      <c r="J295" s="2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20"/>
      <c r="E296" s="20"/>
      <c r="F296" s="41"/>
      <c r="G296" s="20"/>
      <c r="H296" s="20"/>
      <c r="I296" s="20"/>
      <c r="J296" s="2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20"/>
      <c r="E297" s="20"/>
      <c r="F297" s="41"/>
      <c r="G297" s="20"/>
      <c r="H297" s="20"/>
      <c r="I297" s="20"/>
      <c r="J297" s="2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20"/>
      <c r="E298" s="20"/>
      <c r="F298" s="41"/>
      <c r="G298" s="20"/>
      <c r="H298" s="20"/>
      <c r="I298" s="20"/>
      <c r="J298" s="2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20"/>
      <c r="E299" s="20"/>
      <c r="F299" s="41"/>
      <c r="G299" s="20"/>
      <c r="H299" s="20"/>
      <c r="I299" s="20"/>
      <c r="J299" s="2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20"/>
      <c r="E300" s="20"/>
      <c r="F300" s="41"/>
      <c r="G300" s="20"/>
      <c r="H300" s="20"/>
      <c r="I300" s="20"/>
      <c r="J300" s="2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20"/>
      <c r="E301" s="20"/>
      <c r="F301" s="41"/>
      <c r="G301" s="20"/>
      <c r="H301" s="20"/>
      <c r="I301" s="20"/>
      <c r="J301" s="2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20"/>
      <c r="E302" s="20"/>
      <c r="F302" s="41"/>
      <c r="G302" s="20"/>
      <c r="H302" s="20"/>
      <c r="I302" s="20"/>
      <c r="J302" s="2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20"/>
      <c r="E303" s="20"/>
      <c r="F303" s="41"/>
      <c r="G303" s="20"/>
      <c r="H303" s="20"/>
      <c r="I303" s="20"/>
      <c r="J303" s="2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20"/>
      <c r="E304" s="20"/>
      <c r="F304" s="41"/>
      <c r="G304" s="20"/>
      <c r="H304" s="20"/>
      <c r="I304" s="20"/>
      <c r="J304" s="2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20"/>
      <c r="E305" s="20"/>
      <c r="F305" s="41"/>
      <c r="G305" s="20"/>
      <c r="H305" s="20"/>
      <c r="I305" s="20"/>
      <c r="J305" s="2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20"/>
      <c r="E306" s="20"/>
      <c r="F306" s="41"/>
      <c r="G306" s="20"/>
      <c r="H306" s="20"/>
      <c r="I306" s="20"/>
      <c r="J306" s="2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20"/>
      <c r="E307" s="20"/>
      <c r="F307" s="41"/>
      <c r="G307" s="20"/>
      <c r="H307" s="20"/>
      <c r="I307" s="20"/>
      <c r="J307" s="2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20"/>
      <c r="E308" s="20"/>
      <c r="F308" s="41"/>
      <c r="G308" s="20"/>
      <c r="H308" s="20"/>
      <c r="I308" s="20"/>
      <c r="J308" s="2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20"/>
      <c r="E309" s="20"/>
      <c r="F309" s="41"/>
      <c r="G309" s="20"/>
      <c r="H309" s="20"/>
      <c r="I309" s="20"/>
      <c r="J309" s="2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20"/>
      <c r="E310" s="20"/>
      <c r="F310" s="41"/>
      <c r="G310" s="20"/>
      <c r="H310" s="20"/>
      <c r="I310" s="20"/>
      <c r="J310" s="2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20"/>
      <c r="E311" s="20"/>
      <c r="F311" s="41"/>
      <c r="G311" s="20"/>
      <c r="H311" s="20"/>
      <c r="I311" s="20"/>
      <c r="J311" s="2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20"/>
      <c r="E312" s="20"/>
      <c r="F312" s="41"/>
      <c r="G312" s="20"/>
      <c r="H312" s="20"/>
      <c r="I312" s="20"/>
      <c r="J312" s="2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20"/>
      <c r="E313" s="20"/>
      <c r="F313" s="41"/>
      <c r="G313" s="20"/>
      <c r="H313" s="20"/>
      <c r="I313" s="20"/>
      <c r="J313" s="2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20"/>
      <c r="E314" s="20"/>
      <c r="F314" s="41"/>
      <c r="G314" s="20"/>
      <c r="H314" s="20"/>
      <c r="I314" s="20"/>
      <c r="J314" s="2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20"/>
      <c r="E315" s="20"/>
      <c r="F315" s="41"/>
      <c r="G315" s="20"/>
      <c r="H315" s="20"/>
      <c r="I315" s="20"/>
      <c r="J315" s="2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20"/>
      <c r="E316" s="20"/>
      <c r="F316" s="41"/>
      <c r="G316" s="20"/>
      <c r="H316" s="20"/>
      <c r="I316" s="20"/>
      <c r="J316" s="2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20"/>
      <c r="E317" s="20"/>
      <c r="F317" s="41"/>
      <c r="G317" s="20"/>
      <c r="H317" s="20"/>
      <c r="I317" s="20"/>
      <c r="J317" s="2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20"/>
      <c r="E318" s="20"/>
      <c r="F318" s="41"/>
      <c r="G318" s="20"/>
      <c r="H318" s="20"/>
      <c r="I318" s="20"/>
      <c r="J318" s="2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20"/>
      <c r="E319" s="20"/>
      <c r="F319" s="41"/>
      <c r="G319" s="20"/>
      <c r="H319" s="20"/>
      <c r="I319" s="20"/>
      <c r="J319" s="2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20"/>
      <c r="E320" s="20"/>
      <c r="F320" s="41"/>
      <c r="G320" s="20"/>
      <c r="H320" s="20"/>
      <c r="I320" s="20"/>
      <c r="J320" s="2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20"/>
      <c r="E321" s="20"/>
      <c r="F321" s="41"/>
      <c r="G321" s="20"/>
      <c r="H321" s="20"/>
      <c r="I321" s="20"/>
      <c r="J321" s="2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20"/>
      <c r="E322" s="20"/>
      <c r="F322" s="41"/>
      <c r="G322" s="20"/>
      <c r="H322" s="20"/>
      <c r="I322" s="20"/>
      <c r="J322" s="2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20"/>
      <c r="E323" s="20"/>
      <c r="F323" s="41"/>
      <c r="G323" s="20"/>
      <c r="H323" s="20"/>
      <c r="I323" s="20"/>
      <c r="J323" s="2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20"/>
      <c r="E324" s="20"/>
      <c r="F324" s="41"/>
      <c r="G324" s="20"/>
      <c r="H324" s="20"/>
      <c r="I324" s="20"/>
      <c r="J324" s="2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20"/>
      <c r="E325" s="20"/>
      <c r="F325" s="41"/>
      <c r="G325" s="20"/>
      <c r="H325" s="20"/>
      <c r="I325" s="20"/>
      <c r="J325" s="2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20"/>
      <c r="E326" s="20"/>
      <c r="F326" s="41"/>
      <c r="G326" s="20"/>
      <c r="H326" s="20"/>
      <c r="I326" s="20"/>
      <c r="J326" s="2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20"/>
      <c r="E327" s="20"/>
      <c r="F327" s="41"/>
      <c r="G327" s="20"/>
      <c r="H327" s="20"/>
      <c r="I327" s="20"/>
      <c r="J327" s="2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20"/>
      <c r="E328" s="20"/>
      <c r="F328" s="41"/>
      <c r="G328" s="20"/>
      <c r="H328" s="20"/>
      <c r="I328" s="20"/>
      <c r="J328" s="2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20"/>
      <c r="E329" s="20"/>
      <c r="F329" s="41"/>
      <c r="G329" s="20"/>
      <c r="H329" s="20"/>
      <c r="I329" s="20"/>
      <c r="J329" s="2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20"/>
      <c r="E330" s="20"/>
      <c r="F330" s="41"/>
      <c r="G330" s="20"/>
      <c r="H330" s="20"/>
      <c r="I330" s="20"/>
      <c r="J330" s="2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20"/>
      <c r="E331" s="20"/>
      <c r="F331" s="41"/>
      <c r="G331" s="20"/>
      <c r="H331" s="20"/>
      <c r="I331" s="20"/>
      <c r="J331" s="2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20"/>
      <c r="E332" s="20"/>
      <c r="F332" s="41"/>
      <c r="G332" s="20"/>
      <c r="H332" s="20"/>
      <c r="I332" s="20"/>
      <c r="J332" s="2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20"/>
      <c r="E333" s="20"/>
      <c r="F333" s="41"/>
      <c r="G333" s="20"/>
      <c r="H333" s="20"/>
      <c r="I333" s="20"/>
      <c r="J333" s="2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20"/>
      <c r="E334" s="20"/>
      <c r="F334" s="41"/>
      <c r="G334" s="20"/>
      <c r="H334" s="20"/>
      <c r="I334" s="20"/>
      <c r="J334" s="2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20"/>
      <c r="E335" s="20"/>
      <c r="F335" s="41"/>
      <c r="G335" s="20"/>
      <c r="H335" s="20"/>
      <c r="I335" s="20"/>
      <c r="J335" s="2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20"/>
      <c r="E336" s="20"/>
      <c r="F336" s="41"/>
      <c r="G336" s="20"/>
      <c r="H336" s="20"/>
      <c r="I336" s="20"/>
      <c r="J336" s="2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20"/>
      <c r="E337" s="20"/>
      <c r="F337" s="41"/>
      <c r="G337" s="20"/>
      <c r="H337" s="20"/>
      <c r="I337" s="20"/>
      <c r="J337" s="2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20"/>
      <c r="E338" s="20"/>
      <c r="F338" s="41"/>
      <c r="G338" s="20"/>
      <c r="H338" s="20"/>
      <c r="I338" s="20"/>
      <c r="J338" s="2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20"/>
      <c r="E339" s="20"/>
      <c r="F339" s="41"/>
      <c r="G339" s="20"/>
      <c r="H339" s="20"/>
      <c r="I339" s="20"/>
      <c r="J339" s="2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20"/>
      <c r="E340" s="20"/>
      <c r="F340" s="41"/>
      <c r="G340" s="20"/>
      <c r="H340" s="20"/>
      <c r="I340" s="20"/>
      <c r="J340" s="2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20"/>
      <c r="E341" s="20"/>
      <c r="F341" s="41"/>
      <c r="G341" s="20"/>
      <c r="H341" s="20"/>
      <c r="I341" s="20"/>
      <c r="J341" s="2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20"/>
      <c r="E342" s="20"/>
      <c r="F342" s="41"/>
      <c r="G342" s="20"/>
      <c r="H342" s="20"/>
      <c r="I342" s="20"/>
      <c r="J342" s="2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20"/>
      <c r="E343" s="20"/>
      <c r="F343" s="41"/>
      <c r="G343" s="20"/>
      <c r="H343" s="20"/>
      <c r="I343" s="20"/>
      <c r="J343" s="2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20"/>
      <c r="E344" s="20"/>
      <c r="F344" s="41"/>
      <c r="G344" s="20"/>
      <c r="H344" s="20"/>
      <c r="I344" s="20"/>
      <c r="J344" s="2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20"/>
      <c r="E345" s="20"/>
      <c r="F345" s="41"/>
      <c r="G345" s="20"/>
      <c r="H345" s="20"/>
      <c r="I345" s="20"/>
      <c r="J345" s="2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20"/>
      <c r="E346" s="20"/>
      <c r="F346" s="41"/>
      <c r="G346" s="20"/>
      <c r="H346" s="20"/>
      <c r="I346" s="20"/>
      <c r="J346" s="2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20"/>
      <c r="E347" s="20"/>
      <c r="F347" s="41"/>
      <c r="G347" s="20"/>
      <c r="H347" s="20"/>
      <c r="I347" s="20"/>
      <c r="J347" s="2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20"/>
      <c r="E348" s="20"/>
      <c r="F348" s="41"/>
      <c r="G348" s="20"/>
      <c r="H348" s="20"/>
      <c r="I348" s="20"/>
      <c r="J348" s="2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20"/>
      <c r="E349" s="20"/>
      <c r="F349" s="41"/>
      <c r="G349" s="20"/>
      <c r="H349" s="20"/>
      <c r="I349" s="20"/>
      <c r="J349" s="2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20"/>
      <c r="E350" s="20"/>
      <c r="F350" s="41"/>
      <c r="G350" s="20"/>
      <c r="H350" s="20"/>
      <c r="I350" s="20"/>
      <c r="J350" s="2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20"/>
      <c r="E351" s="20"/>
      <c r="F351" s="41"/>
      <c r="G351" s="20"/>
      <c r="H351" s="20"/>
      <c r="I351" s="20"/>
      <c r="J351" s="2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20"/>
      <c r="E352" s="20"/>
      <c r="F352" s="41"/>
      <c r="G352" s="20"/>
      <c r="H352" s="20"/>
      <c r="I352" s="20"/>
      <c r="J352" s="2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20"/>
      <c r="E353" s="20"/>
      <c r="F353" s="41"/>
      <c r="G353" s="20"/>
      <c r="H353" s="20"/>
      <c r="I353" s="20"/>
      <c r="J353" s="2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20"/>
      <c r="E354" s="20"/>
      <c r="F354" s="41"/>
      <c r="G354" s="20"/>
      <c r="H354" s="20"/>
      <c r="I354" s="20"/>
      <c r="J354" s="2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20"/>
      <c r="E355" s="20"/>
      <c r="F355" s="41"/>
      <c r="G355" s="20"/>
      <c r="H355" s="20"/>
      <c r="I355" s="20"/>
      <c r="J355" s="2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20"/>
      <c r="E356" s="20"/>
      <c r="F356" s="41"/>
      <c r="G356" s="20"/>
      <c r="H356" s="20"/>
      <c r="I356" s="20"/>
      <c r="J356" s="2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20"/>
      <c r="E357" s="20"/>
      <c r="F357" s="41"/>
      <c r="G357" s="20"/>
      <c r="H357" s="20"/>
      <c r="I357" s="20"/>
      <c r="J357" s="2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20"/>
      <c r="E358" s="20"/>
      <c r="F358" s="41"/>
      <c r="G358" s="20"/>
      <c r="H358" s="20"/>
      <c r="I358" s="20"/>
      <c r="J358" s="2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20"/>
      <c r="E359" s="20"/>
      <c r="F359" s="41"/>
      <c r="G359" s="20"/>
      <c r="H359" s="20"/>
      <c r="I359" s="20"/>
      <c r="J359" s="2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20"/>
      <c r="E360" s="20"/>
      <c r="F360" s="41"/>
      <c r="G360" s="20"/>
      <c r="H360" s="20"/>
      <c r="I360" s="20"/>
      <c r="J360" s="2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20"/>
      <c r="E361" s="20"/>
      <c r="F361" s="41"/>
      <c r="G361" s="20"/>
      <c r="H361" s="20"/>
      <c r="I361" s="20"/>
      <c r="J361" s="2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20"/>
      <c r="E362" s="20"/>
      <c r="F362" s="41"/>
      <c r="G362" s="20"/>
      <c r="H362" s="20"/>
      <c r="I362" s="20"/>
      <c r="J362" s="2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20"/>
      <c r="E363" s="20"/>
      <c r="F363" s="41"/>
      <c r="G363" s="20"/>
      <c r="H363" s="20"/>
      <c r="I363" s="20"/>
      <c r="J363" s="2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20"/>
      <c r="E364" s="20"/>
      <c r="F364" s="41"/>
      <c r="G364" s="20"/>
      <c r="H364" s="20"/>
      <c r="I364" s="20"/>
      <c r="J364" s="2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20"/>
      <c r="E365" s="20"/>
      <c r="F365" s="41"/>
      <c r="G365" s="20"/>
      <c r="H365" s="20"/>
      <c r="I365" s="20"/>
      <c r="J365" s="2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20"/>
      <c r="E366" s="20"/>
      <c r="F366" s="41"/>
      <c r="G366" s="20"/>
      <c r="H366" s="20"/>
      <c r="I366" s="20"/>
      <c r="J366" s="2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20"/>
      <c r="E367" s="20"/>
      <c r="F367" s="41"/>
      <c r="G367" s="20"/>
      <c r="H367" s="20"/>
      <c r="I367" s="20"/>
      <c r="J367" s="2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20"/>
      <c r="E368" s="20"/>
      <c r="F368" s="41"/>
      <c r="G368" s="20"/>
      <c r="H368" s="20"/>
      <c r="I368" s="20"/>
      <c r="J368" s="2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20"/>
      <c r="E369" s="20"/>
      <c r="F369" s="41"/>
      <c r="G369" s="20"/>
      <c r="H369" s="20"/>
      <c r="I369" s="20"/>
      <c r="J369" s="2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20"/>
      <c r="E370" s="20"/>
      <c r="F370" s="41"/>
      <c r="G370" s="20"/>
      <c r="H370" s="20"/>
      <c r="I370" s="20"/>
      <c r="J370" s="2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20"/>
      <c r="E371" s="20"/>
      <c r="F371" s="41"/>
      <c r="G371" s="20"/>
      <c r="H371" s="20"/>
      <c r="I371" s="20"/>
      <c r="J371" s="2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20"/>
      <c r="E372" s="20"/>
      <c r="F372" s="41"/>
      <c r="G372" s="20"/>
      <c r="H372" s="20"/>
      <c r="I372" s="20"/>
      <c r="J372" s="2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20"/>
      <c r="E373" s="20"/>
      <c r="F373" s="41"/>
      <c r="G373" s="20"/>
      <c r="H373" s="20"/>
      <c r="I373" s="20"/>
      <c r="J373" s="2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20"/>
      <c r="E374" s="20"/>
      <c r="F374" s="41"/>
      <c r="G374" s="20"/>
      <c r="H374" s="20"/>
      <c r="I374" s="20"/>
      <c r="J374" s="2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20"/>
      <c r="E375" s="20"/>
      <c r="F375" s="41"/>
      <c r="G375" s="20"/>
      <c r="H375" s="20"/>
      <c r="I375" s="20"/>
      <c r="J375" s="2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20"/>
      <c r="E376" s="20"/>
      <c r="F376" s="41"/>
      <c r="G376" s="20"/>
      <c r="H376" s="20"/>
      <c r="I376" s="20"/>
      <c r="J376" s="2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20"/>
      <c r="E377" s="20"/>
      <c r="F377" s="41"/>
      <c r="G377" s="20"/>
      <c r="H377" s="20"/>
      <c r="I377" s="20"/>
      <c r="J377" s="2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20"/>
      <c r="E378" s="20"/>
      <c r="F378" s="41"/>
      <c r="G378" s="20"/>
      <c r="H378" s="20"/>
      <c r="I378" s="20"/>
      <c r="J378" s="2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20"/>
      <c r="E379" s="20"/>
      <c r="F379" s="41"/>
      <c r="G379" s="20"/>
      <c r="H379" s="20"/>
      <c r="I379" s="20"/>
      <c r="J379" s="2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20"/>
      <c r="E380" s="20"/>
      <c r="F380" s="41"/>
      <c r="G380" s="20"/>
      <c r="H380" s="20"/>
      <c r="I380" s="20"/>
      <c r="J380" s="2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20"/>
      <c r="E381" s="20"/>
      <c r="F381" s="41"/>
      <c r="G381" s="20"/>
      <c r="H381" s="20"/>
      <c r="I381" s="20"/>
      <c r="J381" s="2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20"/>
      <c r="E382" s="20"/>
      <c r="F382" s="41"/>
      <c r="G382" s="20"/>
      <c r="H382" s="20"/>
      <c r="I382" s="20"/>
      <c r="J382" s="2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20"/>
      <c r="E383" s="20"/>
      <c r="F383" s="41"/>
      <c r="G383" s="20"/>
      <c r="H383" s="20"/>
      <c r="I383" s="20"/>
      <c r="J383" s="2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20"/>
      <c r="E384" s="20"/>
      <c r="F384" s="41"/>
      <c r="G384" s="20"/>
      <c r="H384" s="20"/>
      <c r="I384" s="20"/>
      <c r="J384" s="2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20"/>
      <c r="E385" s="20"/>
      <c r="F385" s="41"/>
      <c r="G385" s="20"/>
      <c r="H385" s="20"/>
      <c r="I385" s="20"/>
      <c r="J385" s="2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20"/>
      <c r="E386" s="20"/>
      <c r="F386" s="41"/>
      <c r="G386" s="20"/>
      <c r="H386" s="20"/>
      <c r="I386" s="20"/>
      <c r="J386" s="2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20"/>
      <c r="E387" s="20"/>
      <c r="F387" s="41"/>
      <c r="G387" s="20"/>
      <c r="H387" s="20"/>
      <c r="I387" s="20"/>
      <c r="J387" s="2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20"/>
      <c r="E388" s="20"/>
      <c r="F388" s="41"/>
      <c r="G388" s="20"/>
      <c r="H388" s="20"/>
      <c r="I388" s="20"/>
      <c r="J388" s="2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20"/>
      <c r="E389" s="20"/>
      <c r="F389" s="41"/>
      <c r="G389" s="20"/>
      <c r="H389" s="20"/>
      <c r="I389" s="20"/>
      <c r="J389" s="2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20"/>
      <c r="E390" s="20"/>
      <c r="F390" s="41"/>
      <c r="G390" s="20"/>
      <c r="H390" s="20"/>
      <c r="I390" s="20"/>
      <c r="J390" s="2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20"/>
      <c r="E391" s="20"/>
      <c r="F391" s="41"/>
      <c r="G391" s="20"/>
      <c r="H391" s="20"/>
      <c r="I391" s="20"/>
      <c r="J391" s="2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20"/>
      <c r="E392" s="20"/>
      <c r="F392" s="41"/>
      <c r="G392" s="20"/>
      <c r="H392" s="20"/>
      <c r="I392" s="20"/>
      <c r="J392" s="2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20"/>
      <c r="E393" s="20"/>
      <c r="F393" s="41"/>
      <c r="G393" s="20"/>
      <c r="H393" s="20"/>
      <c r="I393" s="20"/>
      <c r="J393" s="2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20"/>
      <c r="E394" s="20"/>
      <c r="F394" s="41"/>
      <c r="G394" s="20"/>
      <c r="H394" s="20"/>
      <c r="I394" s="20"/>
      <c r="J394" s="2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20"/>
      <c r="E395" s="20"/>
      <c r="F395" s="41"/>
      <c r="G395" s="20"/>
      <c r="H395" s="20"/>
      <c r="I395" s="20"/>
      <c r="J395" s="2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20"/>
      <c r="E396" s="20"/>
      <c r="F396" s="41"/>
      <c r="G396" s="20"/>
      <c r="H396" s="20"/>
      <c r="I396" s="20"/>
      <c r="J396" s="2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20"/>
      <c r="E397" s="20"/>
      <c r="F397" s="41"/>
      <c r="G397" s="20"/>
      <c r="H397" s="20"/>
      <c r="I397" s="20"/>
      <c r="J397" s="2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20"/>
      <c r="E398" s="20"/>
      <c r="F398" s="41"/>
      <c r="G398" s="20"/>
      <c r="H398" s="20"/>
      <c r="I398" s="20"/>
      <c r="J398" s="2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20"/>
      <c r="E399" s="20"/>
      <c r="F399" s="41"/>
      <c r="G399" s="20"/>
      <c r="H399" s="20"/>
      <c r="I399" s="20"/>
      <c r="J399" s="2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20"/>
      <c r="E400" s="20"/>
      <c r="F400" s="41"/>
      <c r="G400" s="20"/>
      <c r="H400" s="20"/>
      <c r="I400" s="20"/>
      <c r="J400" s="2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20"/>
      <c r="E401" s="20"/>
      <c r="F401" s="41"/>
      <c r="G401" s="20"/>
      <c r="H401" s="20"/>
      <c r="I401" s="20"/>
      <c r="J401" s="2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20"/>
      <c r="E402" s="20"/>
      <c r="F402" s="41"/>
      <c r="G402" s="20"/>
      <c r="H402" s="20"/>
      <c r="I402" s="20"/>
      <c r="J402" s="2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20"/>
      <c r="E403" s="20"/>
      <c r="F403" s="41"/>
      <c r="G403" s="20"/>
      <c r="H403" s="20"/>
      <c r="I403" s="20"/>
      <c r="J403" s="2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20"/>
      <c r="E404" s="20"/>
      <c r="F404" s="41"/>
      <c r="G404" s="20"/>
      <c r="H404" s="20"/>
      <c r="I404" s="20"/>
      <c r="J404" s="2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20"/>
      <c r="E405" s="20"/>
      <c r="F405" s="41"/>
      <c r="G405" s="20"/>
      <c r="H405" s="20"/>
      <c r="I405" s="20"/>
      <c r="J405" s="2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20"/>
      <c r="E406" s="20"/>
      <c r="F406" s="41"/>
      <c r="G406" s="20"/>
      <c r="H406" s="20"/>
      <c r="I406" s="20"/>
      <c r="J406" s="2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20"/>
      <c r="E407" s="20"/>
      <c r="F407" s="41"/>
      <c r="G407" s="20"/>
      <c r="H407" s="20"/>
      <c r="I407" s="20"/>
      <c r="J407" s="2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20"/>
      <c r="E408" s="20"/>
      <c r="F408" s="41"/>
      <c r="G408" s="20"/>
      <c r="H408" s="20"/>
      <c r="I408" s="20"/>
      <c r="J408" s="2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20"/>
      <c r="E409" s="20"/>
      <c r="F409" s="41"/>
      <c r="G409" s="20"/>
      <c r="H409" s="20"/>
      <c r="I409" s="20"/>
      <c r="J409" s="2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20"/>
      <c r="E410" s="20"/>
      <c r="F410" s="41"/>
      <c r="G410" s="20"/>
      <c r="H410" s="20"/>
      <c r="I410" s="20"/>
      <c r="J410" s="2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20"/>
      <c r="E411" s="20"/>
      <c r="F411" s="41"/>
      <c r="G411" s="20"/>
      <c r="H411" s="20"/>
      <c r="I411" s="20"/>
      <c r="J411" s="2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20"/>
      <c r="E412" s="20"/>
      <c r="F412" s="41"/>
      <c r="G412" s="20"/>
      <c r="H412" s="20"/>
      <c r="I412" s="20"/>
      <c r="J412" s="2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20"/>
      <c r="E413" s="20"/>
      <c r="F413" s="41"/>
      <c r="G413" s="20"/>
      <c r="H413" s="20"/>
      <c r="I413" s="20"/>
      <c r="J413" s="2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20"/>
      <c r="E414" s="20"/>
      <c r="F414" s="41"/>
      <c r="G414" s="20"/>
      <c r="H414" s="20"/>
      <c r="I414" s="20"/>
      <c r="J414" s="2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20"/>
      <c r="E415" s="20"/>
      <c r="F415" s="41"/>
      <c r="G415" s="20"/>
      <c r="H415" s="20"/>
      <c r="I415" s="20"/>
      <c r="J415" s="2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20"/>
      <c r="E416" s="20"/>
      <c r="F416" s="41"/>
      <c r="G416" s="20"/>
      <c r="H416" s="20"/>
      <c r="I416" s="20"/>
      <c r="J416" s="2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20"/>
      <c r="E417" s="20"/>
      <c r="F417" s="41"/>
      <c r="G417" s="20"/>
      <c r="H417" s="20"/>
      <c r="I417" s="20"/>
      <c r="J417" s="2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20"/>
      <c r="E418" s="20"/>
      <c r="F418" s="41"/>
      <c r="G418" s="20"/>
      <c r="H418" s="20"/>
      <c r="I418" s="20"/>
      <c r="J418" s="2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20"/>
      <c r="E419" s="20"/>
      <c r="F419" s="41"/>
      <c r="G419" s="20"/>
      <c r="H419" s="20"/>
      <c r="I419" s="20"/>
      <c r="J419" s="2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20"/>
      <c r="E420" s="20"/>
      <c r="F420" s="41"/>
      <c r="G420" s="20"/>
      <c r="H420" s="20"/>
      <c r="I420" s="20"/>
      <c r="J420" s="2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20"/>
      <c r="E421" s="20"/>
      <c r="F421" s="41"/>
      <c r="G421" s="20"/>
      <c r="H421" s="20"/>
      <c r="I421" s="20"/>
      <c r="J421" s="2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20"/>
      <c r="E422" s="20"/>
      <c r="F422" s="41"/>
      <c r="G422" s="20"/>
      <c r="H422" s="20"/>
      <c r="I422" s="20"/>
      <c r="J422" s="2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20"/>
      <c r="E423" s="20"/>
      <c r="F423" s="41"/>
      <c r="G423" s="20"/>
      <c r="H423" s="20"/>
      <c r="I423" s="20"/>
      <c r="J423" s="2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20"/>
      <c r="E424" s="20"/>
      <c r="F424" s="41"/>
      <c r="G424" s="20"/>
      <c r="H424" s="20"/>
      <c r="I424" s="20"/>
      <c r="J424" s="2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20"/>
      <c r="E425" s="20"/>
      <c r="F425" s="41"/>
      <c r="G425" s="20"/>
      <c r="H425" s="20"/>
      <c r="I425" s="20"/>
      <c r="J425" s="2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20"/>
      <c r="E426" s="20"/>
      <c r="F426" s="41"/>
      <c r="G426" s="20"/>
      <c r="H426" s="20"/>
      <c r="I426" s="20"/>
      <c r="J426" s="2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20"/>
      <c r="E427" s="20"/>
      <c r="F427" s="41"/>
      <c r="G427" s="20"/>
      <c r="H427" s="20"/>
      <c r="I427" s="20"/>
      <c r="J427" s="2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20"/>
      <c r="E428" s="20"/>
      <c r="F428" s="41"/>
      <c r="G428" s="20"/>
      <c r="H428" s="20"/>
      <c r="I428" s="20"/>
      <c r="J428" s="2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20"/>
      <c r="E429" s="20"/>
      <c r="F429" s="41"/>
      <c r="G429" s="20"/>
      <c r="H429" s="20"/>
      <c r="I429" s="20"/>
      <c r="J429" s="2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20"/>
      <c r="E430" s="20"/>
      <c r="F430" s="41"/>
      <c r="G430" s="20"/>
      <c r="H430" s="20"/>
      <c r="I430" s="20"/>
      <c r="J430" s="2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20"/>
      <c r="E431" s="20"/>
      <c r="F431" s="41"/>
      <c r="G431" s="20"/>
      <c r="H431" s="20"/>
      <c r="I431" s="20"/>
      <c r="J431" s="2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20"/>
      <c r="E432" s="20"/>
      <c r="F432" s="41"/>
      <c r="G432" s="20"/>
      <c r="H432" s="20"/>
      <c r="I432" s="20"/>
      <c r="J432" s="2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20"/>
      <c r="E433" s="20"/>
      <c r="F433" s="41"/>
      <c r="G433" s="20"/>
      <c r="H433" s="20"/>
      <c r="I433" s="20"/>
      <c r="J433" s="2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20"/>
      <c r="E434" s="20"/>
      <c r="F434" s="41"/>
      <c r="G434" s="20"/>
      <c r="H434" s="20"/>
      <c r="I434" s="20"/>
      <c r="J434" s="2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20"/>
      <c r="E435" s="20"/>
      <c r="F435" s="41"/>
      <c r="G435" s="20"/>
      <c r="H435" s="20"/>
      <c r="I435" s="20"/>
      <c r="J435" s="2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20"/>
      <c r="E436" s="20"/>
      <c r="F436" s="41"/>
      <c r="G436" s="20"/>
      <c r="H436" s="20"/>
      <c r="I436" s="20"/>
      <c r="J436" s="2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20"/>
      <c r="E437" s="20"/>
      <c r="F437" s="41"/>
      <c r="G437" s="20"/>
      <c r="H437" s="20"/>
      <c r="I437" s="20"/>
      <c r="J437" s="2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20"/>
      <c r="E438" s="20"/>
      <c r="F438" s="41"/>
      <c r="G438" s="20"/>
      <c r="H438" s="20"/>
      <c r="I438" s="20"/>
      <c r="J438" s="2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20"/>
      <c r="E439" s="20"/>
      <c r="F439" s="41"/>
      <c r="G439" s="20"/>
      <c r="H439" s="20"/>
      <c r="I439" s="20"/>
      <c r="J439" s="2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20"/>
      <c r="E440" s="20"/>
      <c r="F440" s="41"/>
      <c r="G440" s="20"/>
      <c r="H440" s="20"/>
      <c r="I440" s="20"/>
      <c r="J440" s="2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20"/>
      <c r="E441" s="20"/>
      <c r="F441" s="41"/>
      <c r="G441" s="20"/>
      <c r="H441" s="20"/>
      <c r="I441" s="20"/>
      <c r="J441" s="2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20"/>
      <c r="E442" s="20"/>
      <c r="F442" s="41"/>
      <c r="G442" s="20"/>
      <c r="H442" s="20"/>
      <c r="I442" s="20"/>
      <c r="J442" s="2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20"/>
      <c r="E443" s="20"/>
      <c r="F443" s="41"/>
      <c r="G443" s="20"/>
      <c r="H443" s="20"/>
      <c r="I443" s="20"/>
      <c r="J443" s="2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20"/>
      <c r="E444" s="20"/>
      <c r="F444" s="41"/>
      <c r="G444" s="20"/>
      <c r="H444" s="20"/>
      <c r="I444" s="20"/>
      <c r="J444" s="2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20"/>
      <c r="E445" s="20"/>
      <c r="F445" s="41"/>
      <c r="G445" s="20"/>
      <c r="H445" s="20"/>
      <c r="I445" s="20"/>
      <c r="J445" s="2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20"/>
      <c r="E446" s="20"/>
      <c r="F446" s="41"/>
      <c r="G446" s="20"/>
      <c r="H446" s="20"/>
      <c r="I446" s="20"/>
      <c r="J446" s="2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20"/>
      <c r="E447" s="20"/>
      <c r="F447" s="41"/>
      <c r="G447" s="20"/>
      <c r="H447" s="20"/>
      <c r="I447" s="20"/>
      <c r="J447" s="2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20"/>
      <c r="E448" s="20"/>
      <c r="F448" s="41"/>
      <c r="G448" s="20"/>
      <c r="H448" s="20"/>
      <c r="I448" s="20"/>
      <c r="J448" s="2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20"/>
      <c r="E449" s="20"/>
      <c r="F449" s="41"/>
      <c r="G449" s="20"/>
      <c r="H449" s="20"/>
      <c r="I449" s="20"/>
      <c r="J449" s="2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20"/>
      <c r="E450" s="20"/>
      <c r="F450" s="41"/>
      <c r="G450" s="20"/>
      <c r="H450" s="20"/>
      <c r="I450" s="20"/>
      <c r="J450" s="2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20"/>
      <c r="E451" s="20"/>
      <c r="F451" s="41"/>
      <c r="G451" s="20"/>
      <c r="H451" s="20"/>
      <c r="I451" s="20"/>
      <c r="J451" s="2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20"/>
      <c r="E452" s="20"/>
      <c r="F452" s="41"/>
      <c r="G452" s="20"/>
      <c r="H452" s="20"/>
      <c r="I452" s="20"/>
      <c r="J452" s="2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20"/>
      <c r="E453" s="20"/>
      <c r="F453" s="41"/>
      <c r="G453" s="20"/>
      <c r="H453" s="20"/>
      <c r="I453" s="20"/>
      <c r="J453" s="2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20"/>
      <c r="E454" s="20"/>
      <c r="F454" s="41"/>
      <c r="G454" s="20"/>
      <c r="H454" s="20"/>
      <c r="I454" s="20"/>
      <c r="J454" s="2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20"/>
      <c r="E455" s="20"/>
      <c r="F455" s="41"/>
      <c r="G455" s="20"/>
      <c r="H455" s="20"/>
      <c r="I455" s="20"/>
      <c r="J455" s="2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20"/>
      <c r="E456" s="20"/>
      <c r="F456" s="41"/>
      <c r="G456" s="20"/>
      <c r="H456" s="20"/>
      <c r="I456" s="20"/>
      <c r="J456" s="2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20"/>
      <c r="E457" s="20"/>
      <c r="F457" s="41"/>
      <c r="G457" s="20"/>
      <c r="H457" s="20"/>
      <c r="I457" s="20"/>
      <c r="J457" s="2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20"/>
      <c r="E458" s="20"/>
      <c r="F458" s="41"/>
      <c r="G458" s="20"/>
      <c r="H458" s="20"/>
      <c r="I458" s="20"/>
      <c r="J458" s="2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20"/>
      <c r="E459" s="20"/>
      <c r="F459" s="41"/>
      <c r="G459" s="20"/>
      <c r="H459" s="20"/>
      <c r="I459" s="20"/>
      <c r="J459" s="2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20"/>
      <c r="E460" s="20"/>
      <c r="F460" s="41"/>
      <c r="G460" s="20"/>
      <c r="H460" s="20"/>
      <c r="I460" s="20"/>
      <c r="J460" s="2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20"/>
      <c r="E461" s="20"/>
      <c r="F461" s="41"/>
      <c r="G461" s="20"/>
      <c r="H461" s="20"/>
      <c r="I461" s="20"/>
      <c r="J461" s="2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20"/>
      <c r="E462" s="20"/>
      <c r="F462" s="41"/>
      <c r="G462" s="20"/>
      <c r="H462" s="20"/>
      <c r="I462" s="20"/>
      <c r="J462" s="2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20"/>
      <c r="E463" s="20"/>
      <c r="F463" s="41"/>
      <c r="G463" s="20"/>
      <c r="H463" s="20"/>
      <c r="I463" s="20"/>
      <c r="J463" s="2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20"/>
      <c r="E464" s="20"/>
      <c r="F464" s="41"/>
      <c r="G464" s="20"/>
      <c r="H464" s="20"/>
      <c r="I464" s="20"/>
      <c r="J464" s="2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20"/>
      <c r="E465" s="20"/>
      <c r="F465" s="41"/>
      <c r="G465" s="20"/>
      <c r="H465" s="20"/>
      <c r="I465" s="20"/>
      <c r="J465" s="2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20"/>
      <c r="E466" s="20"/>
      <c r="F466" s="41"/>
      <c r="G466" s="20"/>
      <c r="H466" s="20"/>
      <c r="I466" s="20"/>
      <c r="J466" s="2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20"/>
      <c r="E467" s="20"/>
      <c r="F467" s="41"/>
      <c r="G467" s="20"/>
      <c r="H467" s="20"/>
      <c r="I467" s="20"/>
      <c r="J467" s="2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20"/>
      <c r="E468" s="20"/>
      <c r="F468" s="41"/>
      <c r="G468" s="20"/>
      <c r="H468" s="20"/>
      <c r="I468" s="20"/>
      <c r="J468" s="2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20"/>
      <c r="E469" s="20"/>
      <c r="F469" s="41"/>
      <c r="G469" s="20"/>
      <c r="H469" s="20"/>
      <c r="I469" s="20"/>
      <c r="J469" s="2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20"/>
      <c r="E470" s="20"/>
      <c r="F470" s="41"/>
      <c r="G470" s="20"/>
      <c r="H470" s="20"/>
      <c r="I470" s="20"/>
      <c r="J470" s="2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20"/>
      <c r="E471" s="20"/>
      <c r="F471" s="41"/>
      <c r="G471" s="20"/>
      <c r="H471" s="20"/>
      <c r="I471" s="20"/>
      <c r="J471" s="2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20"/>
      <c r="E472" s="20"/>
      <c r="F472" s="41"/>
      <c r="G472" s="20"/>
      <c r="H472" s="20"/>
      <c r="I472" s="20"/>
      <c r="J472" s="2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20"/>
      <c r="E473" s="20"/>
      <c r="F473" s="41"/>
      <c r="G473" s="20"/>
      <c r="H473" s="20"/>
      <c r="I473" s="20"/>
      <c r="J473" s="2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20"/>
      <c r="E474" s="20"/>
      <c r="F474" s="41"/>
      <c r="G474" s="20"/>
      <c r="H474" s="20"/>
      <c r="I474" s="20"/>
      <c r="J474" s="2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20"/>
      <c r="E475" s="20"/>
      <c r="F475" s="41"/>
      <c r="G475" s="20"/>
      <c r="H475" s="20"/>
      <c r="I475" s="20"/>
      <c r="J475" s="2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20"/>
      <c r="E476" s="20"/>
      <c r="F476" s="41"/>
      <c r="G476" s="20"/>
      <c r="H476" s="20"/>
      <c r="I476" s="20"/>
      <c r="J476" s="2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20"/>
      <c r="E477" s="20"/>
      <c r="F477" s="41"/>
      <c r="G477" s="20"/>
      <c r="H477" s="20"/>
      <c r="I477" s="20"/>
      <c r="J477" s="2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20"/>
      <c r="E478" s="20"/>
      <c r="F478" s="41"/>
      <c r="G478" s="20"/>
      <c r="H478" s="20"/>
      <c r="I478" s="20"/>
      <c r="J478" s="2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20"/>
      <c r="E479" s="20"/>
      <c r="F479" s="41"/>
      <c r="G479" s="20"/>
      <c r="H479" s="20"/>
      <c r="I479" s="20"/>
      <c r="J479" s="2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20"/>
      <c r="E480" s="20"/>
      <c r="F480" s="41"/>
      <c r="G480" s="20"/>
      <c r="H480" s="20"/>
      <c r="I480" s="20"/>
      <c r="J480" s="2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20"/>
      <c r="E481" s="20"/>
      <c r="F481" s="41"/>
      <c r="G481" s="20"/>
      <c r="H481" s="20"/>
      <c r="I481" s="20"/>
      <c r="J481" s="2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20"/>
      <c r="E482" s="20"/>
      <c r="F482" s="41"/>
      <c r="G482" s="20"/>
      <c r="H482" s="20"/>
      <c r="I482" s="20"/>
      <c r="J482" s="2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20"/>
      <c r="E483" s="20"/>
      <c r="F483" s="41"/>
      <c r="G483" s="20"/>
      <c r="H483" s="20"/>
      <c r="I483" s="20"/>
      <c r="J483" s="2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20"/>
      <c r="E484" s="20"/>
      <c r="F484" s="41"/>
      <c r="G484" s="20"/>
      <c r="H484" s="20"/>
      <c r="I484" s="20"/>
      <c r="J484" s="2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20"/>
      <c r="E485" s="20"/>
      <c r="F485" s="41"/>
      <c r="G485" s="20"/>
      <c r="H485" s="20"/>
      <c r="I485" s="20"/>
      <c r="J485" s="2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20"/>
      <c r="E486" s="20"/>
      <c r="F486" s="41"/>
      <c r="G486" s="20"/>
      <c r="H486" s="20"/>
      <c r="I486" s="20"/>
      <c r="J486" s="2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20"/>
      <c r="E487" s="20"/>
      <c r="F487" s="41"/>
      <c r="G487" s="20"/>
      <c r="H487" s="20"/>
      <c r="I487" s="20"/>
      <c r="J487" s="2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20"/>
      <c r="E488" s="20"/>
      <c r="F488" s="41"/>
      <c r="G488" s="20"/>
      <c r="H488" s="20"/>
      <c r="I488" s="20"/>
      <c r="J488" s="2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20"/>
      <c r="E489" s="20"/>
      <c r="F489" s="41"/>
      <c r="G489" s="20"/>
      <c r="H489" s="20"/>
      <c r="I489" s="20"/>
      <c r="J489" s="2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20"/>
      <c r="E490" s="20"/>
      <c r="F490" s="41"/>
      <c r="G490" s="20"/>
      <c r="H490" s="20"/>
      <c r="I490" s="20"/>
      <c r="J490" s="2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20"/>
      <c r="E491" s="20"/>
      <c r="F491" s="41"/>
      <c r="G491" s="20"/>
      <c r="H491" s="20"/>
      <c r="I491" s="20"/>
      <c r="J491" s="2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20"/>
      <c r="E492" s="20"/>
      <c r="F492" s="41"/>
      <c r="G492" s="20"/>
      <c r="H492" s="20"/>
      <c r="I492" s="20"/>
      <c r="J492" s="2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20"/>
      <c r="E493" s="20"/>
      <c r="F493" s="41"/>
      <c r="G493" s="20"/>
      <c r="H493" s="20"/>
      <c r="I493" s="20"/>
      <c r="J493" s="2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20"/>
      <c r="E494" s="20"/>
      <c r="F494" s="41"/>
      <c r="G494" s="20"/>
      <c r="H494" s="20"/>
      <c r="I494" s="20"/>
      <c r="J494" s="2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20"/>
      <c r="E495" s="20"/>
      <c r="F495" s="41"/>
      <c r="G495" s="20"/>
      <c r="H495" s="20"/>
      <c r="I495" s="20"/>
      <c r="J495" s="2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20"/>
      <c r="E496" s="20"/>
      <c r="F496" s="41"/>
      <c r="G496" s="20"/>
      <c r="H496" s="20"/>
      <c r="I496" s="20"/>
      <c r="J496" s="2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20"/>
      <c r="E497" s="20"/>
      <c r="F497" s="41"/>
      <c r="G497" s="20"/>
      <c r="H497" s="20"/>
      <c r="I497" s="20"/>
      <c r="J497" s="2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20"/>
      <c r="E498" s="20"/>
      <c r="F498" s="41"/>
      <c r="G498" s="20"/>
      <c r="H498" s="20"/>
      <c r="I498" s="20"/>
      <c r="J498" s="2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20"/>
      <c r="E499" s="20"/>
      <c r="F499" s="41"/>
      <c r="G499" s="20"/>
      <c r="H499" s="20"/>
      <c r="I499" s="20"/>
      <c r="J499" s="2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20"/>
      <c r="E500" s="20"/>
      <c r="F500" s="41"/>
      <c r="G500" s="20"/>
      <c r="H500" s="20"/>
      <c r="I500" s="20"/>
      <c r="J500" s="2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20"/>
      <c r="E501" s="20"/>
      <c r="F501" s="41"/>
      <c r="G501" s="20"/>
      <c r="H501" s="20"/>
      <c r="I501" s="20"/>
      <c r="J501" s="2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20"/>
      <c r="E502" s="20"/>
      <c r="F502" s="41"/>
      <c r="G502" s="20"/>
      <c r="H502" s="20"/>
      <c r="I502" s="20"/>
      <c r="J502" s="2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20"/>
      <c r="E503" s="20"/>
      <c r="F503" s="41"/>
      <c r="G503" s="20"/>
      <c r="H503" s="20"/>
      <c r="I503" s="20"/>
      <c r="J503" s="2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20"/>
      <c r="E504" s="20"/>
      <c r="F504" s="41"/>
      <c r="G504" s="20"/>
      <c r="H504" s="20"/>
      <c r="I504" s="20"/>
      <c r="J504" s="2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20"/>
      <c r="E505" s="20"/>
      <c r="F505" s="41"/>
      <c r="G505" s="20"/>
      <c r="H505" s="20"/>
      <c r="I505" s="20"/>
      <c r="J505" s="2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20"/>
      <c r="E506" s="20"/>
      <c r="F506" s="41"/>
      <c r="G506" s="20"/>
      <c r="H506" s="20"/>
      <c r="I506" s="20"/>
      <c r="J506" s="2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20"/>
      <c r="E507" s="20"/>
      <c r="F507" s="41"/>
      <c r="G507" s="20"/>
      <c r="H507" s="20"/>
      <c r="I507" s="20"/>
      <c r="J507" s="2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20"/>
      <c r="E508" s="20"/>
      <c r="F508" s="41"/>
      <c r="G508" s="20"/>
      <c r="H508" s="20"/>
      <c r="I508" s="20"/>
      <c r="J508" s="2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20"/>
      <c r="E509" s="20"/>
      <c r="F509" s="41"/>
      <c r="G509" s="20"/>
      <c r="H509" s="20"/>
      <c r="I509" s="20"/>
      <c r="J509" s="2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20"/>
      <c r="E510" s="20"/>
      <c r="F510" s="41"/>
      <c r="G510" s="20"/>
      <c r="H510" s="20"/>
      <c r="I510" s="20"/>
      <c r="J510" s="2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20"/>
      <c r="E511" s="20"/>
      <c r="F511" s="41"/>
      <c r="G511" s="20"/>
      <c r="H511" s="20"/>
      <c r="I511" s="20"/>
      <c r="J511" s="2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20"/>
      <c r="E512" s="20"/>
      <c r="F512" s="41"/>
      <c r="G512" s="20"/>
      <c r="H512" s="20"/>
      <c r="I512" s="20"/>
      <c r="J512" s="2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20"/>
      <c r="E513" s="20"/>
      <c r="F513" s="41"/>
      <c r="G513" s="20"/>
      <c r="H513" s="20"/>
      <c r="I513" s="20"/>
      <c r="J513" s="2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20"/>
      <c r="E514" s="20"/>
      <c r="F514" s="41"/>
      <c r="G514" s="20"/>
      <c r="H514" s="20"/>
      <c r="I514" s="20"/>
      <c r="J514" s="2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20"/>
      <c r="E515" s="20"/>
      <c r="F515" s="41"/>
      <c r="G515" s="20"/>
      <c r="H515" s="20"/>
      <c r="I515" s="20"/>
      <c r="J515" s="2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20"/>
      <c r="E516" s="20"/>
      <c r="F516" s="41"/>
      <c r="G516" s="20"/>
      <c r="H516" s="20"/>
      <c r="I516" s="20"/>
      <c r="J516" s="2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20"/>
      <c r="E517" s="20"/>
      <c r="F517" s="41"/>
      <c r="G517" s="20"/>
      <c r="H517" s="20"/>
      <c r="I517" s="20"/>
      <c r="J517" s="2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20"/>
      <c r="E518" s="20"/>
      <c r="F518" s="41"/>
      <c r="G518" s="20"/>
      <c r="H518" s="20"/>
      <c r="I518" s="20"/>
      <c r="J518" s="2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20"/>
      <c r="E519" s="20"/>
      <c r="F519" s="41"/>
      <c r="G519" s="20"/>
      <c r="H519" s="20"/>
      <c r="I519" s="20"/>
      <c r="J519" s="2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20"/>
      <c r="E520" s="20"/>
      <c r="F520" s="41"/>
      <c r="G520" s="20"/>
      <c r="H520" s="20"/>
      <c r="I520" s="20"/>
      <c r="J520" s="2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20"/>
      <c r="E521" s="20"/>
      <c r="F521" s="41"/>
      <c r="G521" s="20"/>
      <c r="H521" s="20"/>
      <c r="I521" s="20"/>
      <c r="J521" s="2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20"/>
      <c r="E522" s="20"/>
      <c r="F522" s="41"/>
      <c r="G522" s="20"/>
      <c r="H522" s="20"/>
      <c r="I522" s="20"/>
      <c r="J522" s="2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20"/>
      <c r="E523" s="20"/>
      <c r="F523" s="41"/>
      <c r="G523" s="20"/>
      <c r="H523" s="20"/>
      <c r="I523" s="20"/>
      <c r="J523" s="2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20"/>
      <c r="E524" s="20"/>
      <c r="F524" s="41"/>
      <c r="G524" s="20"/>
      <c r="H524" s="20"/>
      <c r="I524" s="20"/>
      <c r="J524" s="2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20"/>
      <c r="E525" s="20"/>
      <c r="F525" s="41"/>
      <c r="G525" s="20"/>
      <c r="H525" s="20"/>
      <c r="I525" s="20"/>
      <c r="J525" s="2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20"/>
      <c r="E526" s="20"/>
      <c r="F526" s="41"/>
      <c r="G526" s="20"/>
      <c r="H526" s="20"/>
      <c r="I526" s="20"/>
      <c r="J526" s="2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20"/>
      <c r="E527" s="20"/>
      <c r="F527" s="41"/>
      <c r="G527" s="20"/>
      <c r="H527" s="20"/>
      <c r="I527" s="20"/>
      <c r="J527" s="2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20"/>
      <c r="E528" s="20"/>
      <c r="F528" s="41"/>
      <c r="G528" s="20"/>
      <c r="H528" s="20"/>
      <c r="I528" s="20"/>
      <c r="J528" s="2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20"/>
      <c r="E529" s="20"/>
      <c r="F529" s="41"/>
      <c r="G529" s="20"/>
      <c r="H529" s="20"/>
      <c r="I529" s="20"/>
      <c r="J529" s="2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20"/>
      <c r="E530" s="20"/>
      <c r="F530" s="41"/>
      <c r="G530" s="20"/>
      <c r="H530" s="20"/>
      <c r="I530" s="20"/>
      <c r="J530" s="2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20"/>
      <c r="E531" s="20"/>
      <c r="F531" s="41"/>
      <c r="G531" s="20"/>
      <c r="H531" s="20"/>
      <c r="I531" s="20"/>
      <c r="J531" s="2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20"/>
      <c r="E532" s="20"/>
      <c r="F532" s="41"/>
      <c r="G532" s="20"/>
      <c r="H532" s="20"/>
      <c r="I532" s="20"/>
      <c r="J532" s="2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20"/>
      <c r="E533" s="20"/>
      <c r="F533" s="41"/>
      <c r="G533" s="20"/>
      <c r="H533" s="20"/>
      <c r="I533" s="20"/>
      <c r="J533" s="2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20"/>
      <c r="E534" s="20"/>
      <c r="F534" s="41"/>
      <c r="G534" s="20"/>
      <c r="H534" s="20"/>
      <c r="I534" s="20"/>
      <c r="J534" s="2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20"/>
      <c r="E535" s="20"/>
      <c r="F535" s="41"/>
      <c r="G535" s="20"/>
      <c r="H535" s="20"/>
      <c r="I535" s="20"/>
      <c r="J535" s="2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20"/>
      <c r="E536" s="20"/>
      <c r="F536" s="41"/>
      <c r="G536" s="20"/>
      <c r="H536" s="20"/>
      <c r="I536" s="20"/>
      <c r="J536" s="2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20"/>
      <c r="E537" s="20"/>
      <c r="F537" s="41"/>
      <c r="G537" s="20"/>
      <c r="H537" s="20"/>
      <c r="I537" s="20"/>
      <c r="J537" s="2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20"/>
      <c r="E538" s="20"/>
      <c r="F538" s="41"/>
      <c r="G538" s="20"/>
      <c r="H538" s="20"/>
      <c r="I538" s="20"/>
      <c r="J538" s="2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20"/>
      <c r="E539" s="20"/>
      <c r="F539" s="41"/>
      <c r="G539" s="20"/>
      <c r="H539" s="20"/>
      <c r="I539" s="20"/>
      <c r="J539" s="2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20"/>
      <c r="E540" s="20"/>
      <c r="F540" s="41"/>
      <c r="G540" s="20"/>
      <c r="H540" s="20"/>
      <c r="I540" s="20"/>
      <c r="J540" s="2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20"/>
      <c r="E541" s="20"/>
      <c r="F541" s="41"/>
      <c r="G541" s="20"/>
      <c r="H541" s="20"/>
      <c r="I541" s="20"/>
      <c r="J541" s="2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20"/>
      <c r="E542" s="20"/>
      <c r="F542" s="41"/>
      <c r="G542" s="20"/>
      <c r="H542" s="20"/>
      <c r="I542" s="20"/>
      <c r="J542" s="2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20"/>
      <c r="E543" s="20"/>
      <c r="F543" s="41"/>
      <c r="G543" s="20"/>
      <c r="H543" s="20"/>
      <c r="I543" s="20"/>
      <c r="J543" s="2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20"/>
      <c r="E544" s="20"/>
      <c r="F544" s="41"/>
      <c r="G544" s="20"/>
      <c r="H544" s="20"/>
      <c r="I544" s="20"/>
      <c r="J544" s="2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20"/>
      <c r="E545" s="20"/>
      <c r="F545" s="41"/>
      <c r="G545" s="20"/>
      <c r="H545" s="20"/>
      <c r="I545" s="20"/>
      <c r="J545" s="2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20"/>
      <c r="E546" s="20"/>
      <c r="F546" s="41"/>
      <c r="G546" s="20"/>
      <c r="H546" s="20"/>
      <c r="I546" s="20"/>
      <c r="J546" s="2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20"/>
      <c r="E547" s="20"/>
      <c r="F547" s="41"/>
      <c r="G547" s="20"/>
      <c r="H547" s="20"/>
      <c r="I547" s="20"/>
      <c r="J547" s="2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20"/>
      <c r="E548" s="20"/>
      <c r="F548" s="41"/>
      <c r="G548" s="20"/>
      <c r="H548" s="20"/>
      <c r="I548" s="20"/>
      <c r="J548" s="2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20"/>
      <c r="E549" s="20"/>
      <c r="F549" s="41"/>
      <c r="G549" s="20"/>
      <c r="H549" s="20"/>
      <c r="I549" s="20"/>
      <c r="J549" s="2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20"/>
      <c r="E550" s="20"/>
      <c r="F550" s="41"/>
      <c r="G550" s="20"/>
      <c r="H550" s="20"/>
      <c r="I550" s="20"/>
      <c r="J550" s="2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20"/>
      <c r="E551" s="20"/>
      <c r="F551" s="41"/>
      <c r="G551" s="20"/>
      <c r="H551" s="20"/>
      <c r="I551" s="20"/>
      <c r="J551" s="2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20"/>
      <c r="E552" s="20"/>
      <c r="F552" s="41"/>
      <c r="G552" s="20"/>
      <c r="H552" s="20"/>
      <c r="I552" s="20"/>
      <c r="J552" s="2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20"/>
      <c r="E553" s="20"/>
      <c r="F553" s="41"/>
      <c r="G553" s="20"/>
      <c r="H553" s="20"/>
      <c r="I553" s="20"/>
      <c r="J553" s="2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20"/>
      <c r="E554" s="20"/>
      <c r="F554" s="41"/>
      <c r="G554" s="20"/>
      <c r="H554" s="20"/>
      <c r="I554" s="20"/>
      <c r="J554" s="2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20"/>
      <c r="E555" s="20"/>
      <c r="F555" s="41"/>
      <c r="G555" s="20"/>
      <c r="H555" s="20"/>
      <c r="I555" s="20"/>
      <c r="J555" s="2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20"/>
      <c r="E556" s="20"/>
      <c r="F556" s="41"/>
      <c r="G556" s="20"/>
      <c r="H556" s="20"/>
      <c r="I556" s="20"/>
      <c r="J556" s="2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20"/>
      <c r="E557" s="20"/>
      <c r="F557" s="41"/>
      <c r="G557" s="20"/>
      <c r="H557" s="20"/>
      <c r="I557" s="20"/>
      <c r="J557" s="2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20"/>
      <c r="E558" s="20"/>
      <c r="F558" s="41"/>
      <c r="G558" s="20"/>
      <c r="H558" s="20"/>
      <c r="I558" s="20"/>
      <c r="J558" s="2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20"/>
      <c r="E559" s="20"/>
      <c r="F559" s="41"/>
      <c r="G559" s="20"/>
      <c r="H559" s="20"/>
      <c r="I559" s="20"/>
      <c r="J559" s="2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20"/>
      <c r="E560" s="20"/>
      <c r="F560" s="41"/>
      <c r="G560" s="20"/>
      <c r="H560" s="20"/>
      <c r="I560" s="20"/>
      <c r="J560" s="2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20"/>
      <c r="E561" s="20"/>
      <c r="F561" s="41"/>
      <c r="G561" s="20"/>
      <c r="H561" s="20"/>
      <c r="I561" s="20"/>
      <c r="J561" s="2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20"/>
      <c r="E562" s="20"/>
      <c r="F562" s="41"/>
      <c r="G562" s="20"/>
      <c r="H562" s="20"/>
      <c r="I562" s="20"/>
      <c r="J562" s="2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20"/>
      <c r="E563" s="20"/>
      <c r="F563" s="41"/>
      <c r="G563" s="20"/>
      <c r="H563" s="20"/>
      <c r="I563" s="20"/>
      <c r="J563" s="2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20"/>
      <c r="E564" s="20"/>
      <c r="F564" s="41"/>
      <c r="G564" s="20"/>
      <c r="H564" s="20"/>
      <c r="I564" s="20"/>
      <c r="J564" s="2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20"/>
      <c r="E565" s="20"/>
      <c r="F565" s="41"/>
      <c r="G565" s="20"/>
      <c r="H565" s="20"/>
      <c r="I565" s="20"/>
      <c r="J565" s="2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20"/>
      <c r="E566" s="20"/>
      <c r="F566" s="41"/>
      <c r="G566" s="20"/>
      <c r="H566" s="20"/>
      <c r="I566" s="20"/>
      <c r="J566" s="2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20"/>
      <c r="E567" s="20"/>
      <c r="F567" s="41"/>
      <c r="G567" s="20"/>
      <c r="H567" s="20"/>
      <c r="I567" s="20"/>
      <c r="J567" s="2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20"/>
      <c r="E568" s="20"/>
      <c r="F568" s="41"/>
      <c r="G568" s="20"/>
      <c r="H568" s="20"/>
      <c r="I568" s="20"/>
      <c r="J568" s="2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20"/>
      <c r="E569" s="20"/>
      <c r="F569" s="41"/>
      <c r="G569" s="20"/>
      <c r="H569" s="20"/>
      <c r="I569" s="20"/>
      <c r="J569" s="2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20"/>
      <c r="E570" s="20"/>
      <c r="F570" s="41"/>
      <c r="G570" s="20"/>
      <c r="H570" s="20"/>
      <c r="I570" s="20"/>
      <c r="J570" s="2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20"/>
      <c r="E571" s="20"/>
      <c r="F571" s="41"/>
      <c r="G571" s="20"/>
      <c r="H571" s="20"/>
      <c r="I571" s="20"/>
      <c r="J571" s="2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20"/>
      <c r="E572" s="20"/>
      <c r="F572" s="41"/>
      <c r="G572" s="20"/>
      <c r="H572" s="20"/>
      <c r="I572" s="20"/>
      <c r="J572" s="2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20"/>
      <c r="E573" s="20"/>
      <c r="F573" s="41"/>
      <c r="G573" s="20"/>
      <c r="H573" s="20"/>
      <c r="I573" s="20"/>
      <c r="J573" s="2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20"/>
      <c r="E574" s="20"/>
      <c r="F574" s="41"/>
      <c r="G574" s="20"/>
      <c r="H574" s="20"/>
      <c r="I574" s="20"/>
      <c r="J574" s="2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20"/>
      <c r="E575" s="20"/>
      <c r="F575" s="41"/>
      <c r="G575" s="20"/>
      <c r="H575" s="20"/>
      <c r="I575" s="20"/>
      <c r="J575" s="2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20"/>
      <c r="E576" s="20"/>
      <c r="F576" s="41"/>
      <c r="G576" s="20"/>
      <c r="H576" s="20"/>
      <c r="I576" s="20"/>
      <c r="J576" s="2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20"/>
      <c r="E577" s="20"/>
      <c r="F577" s="41"/>
      <c r="G577" s="20"/>
      <c r="H577" s="20"/>
      <c r="I577" s="20"/>
      <c r="J577" s="2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20"/>
      <c r="E578" s="20"/>
      <c r="F578" s="41"/>
      <c r="G578" s="20"/>
      <c r="H578" s="20"/>
      <c r="I578" s="20"/>
      <c r="J578" s="2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20"/>
      <c r="E579" s="20"/>
      <c r="F579" s="41"/>
      <c r="G579" s="20"/>
      <c r="H579" s="20"/>
      <c r="I579" s="20"/>
      <c r="J579" s="2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20"/>
      <c r="E580" s="20"/>
      <c r="F580" s="41"/>
      <c r="G580" s="20"/>
      <c r="H580" s="20"/>
      <c r="I580" s="20"/>
      <c r="J580" s="2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20"/>
      <c r="E581" s="20"/>
      <c r="F581" s="41"/>
      <c r="G581" s="20"/>
      <c r="H581" s="20"/>
      <c r="I581" s="20"/>
      <c r="J581" s="2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20"/>
      <c r="E582" s="20"/>
      <c r="F582" s="41"/>
      <c r="G582" s="20"/>
      <c r="H582" s="20"/>
      <c r="I582" s="20"/>
      <c r="J582" s="2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20"/>
      <c r="E583" s="20"/>
      <c r="F583" s="41"/>
      <c r="G583" s="20"/>
      <c r="H583" s="20"/>
      <c r="I583" s="20"/>
      <c r="J583" s="2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20"/>
      <c r="E584" s="20"/>
      <c r="F584" s="41"/>
      <c r="G584" s="20"/>
      <c r="H584" s="20"/>
      <c r="I584" s="20"/>
      <c r="J584" s="2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20"/>
      <c r="E585" s="20"/>
      <c r="F585" s="41"/>
      <c r="G585" s="20"/>
      <c r="H585" s="20"/>
      <c r="I585" s="20"/>
      <c r="J585" s="2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20"/>
      <c r="E586" s="20"/>
      <c r="F586" s="41"/>
      <c r="G586" s="20"/>
      <c r="H586" s="20"/>
      <c r="I586" s="20"/>
      <c r="J586" s="2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20"/>
      <c r="E587" s="20"/>
      <c r="F587" s="41"/>
      <c r="G587" s="20"/>
      <c r="H587" s="20"/>
      <c r="I587" s="20"/>
      <c r="J587" s="2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20"/>
      <c r="E588" s="20"/>
      <c r="F588" s="41"/>
      <c r="G588" s="20"/>
      <c r="H588" s="20"/>
      <c r="I588" s="20"/>
      <c r="J588" s="2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20"/>
      <c r="E589" s="20"/>
      <c r="F589" s="41"/>
      <c r="G589" s="20"/>
      <c r="H589" s="20"/>
      <c r="I589" s="20"/>
      <c r="J589" s="2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20"/>
      <c r="E590" s="20"/>
      <c r="F590" s="41"/>
      <c r="G590" s="20"/>
      <c r="H590" s="20"/>
      <c r="I590" s="20"/>
      <c r="J590" s="2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20"/>
      <c r="E591" s="20"/>
      <c r="F591" s="41"/>
      <c r="G591" s="20"/>
      <c r="H591" s="20"/>
      <c r="I591" s="20"/>
      <c r="J591" s="2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20"/>
      <c r="E592" s="20"/>
      <c r="F592" s="41"/>
      <c r="G592" s="20"/>
      <c r="H592" s="20"/>
      <c r="I592" s="20"/>
      <c r="J592" s="2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20"/>
      <c r="E593" s="20"/>
      <c r="F593" s="41"/>
      <c r="G593" s="20"/>
      <c r="H593" s="20"/>
      <c r="I593" s="20"/>
      <c r="J593" s="2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20"/>
      <c r="E594" s="20"/>
      <c r="F594" s="41"/>
      <c r="G594" s="20"/>
      <c r="H594" s="20"/>
      <c r="I594" s="20"/>
      <c r="J594" s="2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20"/>
      <c r="E595" s="20"/>
      <c r="F595" s="41"/>
      <c r="G595" s="20"/>
      <c r="H595" s="20"/>
      <c r="I595" s="20"/>
      <c r="J595" s="2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20"/>
      <c r="E596" s="20"/>
      <c r="F596" s="41"/>
      <c r="G596" s="20"/>
      <c r="H596" s="20"/>
      <c r="I596" s="20"/>
      <c r="J596" s="2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20"/>
      <c r="E597" s="20"/>
      <c r="F597" s="41"/>
      <c r="G597" s="20"/>
      <c r="H597" s="20"/>
      <c r="I597" s="20"/>
      <c r="J597" s="2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20"/>
      <c r="E598" s="20"/>
      <c r="F598" s="41"/>
      <c r="G598" s="20"/>
      <c r="H598" s="20"/>
      <c r="I598" s="20"/>
      <c r="J598" s="2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20"/>
      <c r="E599" s="20"/>
      <c r="F599" s="41"/>
      <c r="G599" s="20"/>
      <c r="H599" s="20"/>
      <c r="I599" s="20"/>
      <c r="J599" s="2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20"/>
      <c r="E600" s="20"/>
      <c r="F600" s="41"/>
      <c r="G600" s="20"/>
      <c r="H600" s="20"/>
      <c r="I600" s="20"/>
      <c r="J600" s="2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20"/>
      <c r="E601" s="20"/>
      <c r="F601" s="41"/>
      <c r="G601" s="20"/>
      <c r="H601" s="20"/>
      <c r="I601" s="20"/>
      <c r="J601" s="2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20"/>
      <c r="E602" s="20"/>
      <c r="F602" s="41"/>
      <c r="G602" s="20"/>
      <c r="H602" s="20"/>
      <c r="I602" s="20"/>
      <c r="J602" s="2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20"/>
      <c r="E603" s="20"/>
      <c r="F603" s="41"/>
      <c r="G603" s="20"/>
      <c r="H603" s="20"/>
      <c r="I603" s="20"/>
      <c r="J603" s="2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20"/>
      <c r="E604" s="20"/>
      <c r="F604" s="41"/>
      <c r="G604" s="20"/>
      <c r="H604" s="20"/>
      <c r="I604" s="20"/>
      <c r="J604" s="2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20"/>
      <c r="E605" s="20"/>
      <c r="F605" s="41"/>
      <c r="G605" s="20"/>
      <c r="H605" s="20"/>
      <c r="I605" s="20"/>
      <c r="J605" s="2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20"/>
      <c r="E606" s="20"/>
      <c r="F606" s="41"/>
      <c r="G606" s="20"/>
      <c r="H606" s="20"/>
      <c r="I606" s="20"/>
      <c r="J606" s="2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20"/>
      <c r="E607" s="20"/>
      <c r="F607" s="41"/>
      <c r="G607" s="20"/>
      <c r="H607" s="20"/>
      <c r="I607" s="20"/>
      <c r="J607" s="2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20"/>
      <c r="E608" s="20"/>
      <c r="F608" s="41"/>
      <c r="G608" s="20"/>
      <c r="H608" s="20"/>
      <c r="I608" s="20"/>
      <c r="J608" s="2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20"/>
      <c r="E609" s="20"/>
      <c r="F609" s="41"/>
      <c r="G609" s="20"/>
      <c r="H609" s="20"/>
      <c r="I609" s="20"/>
      <c r="J609" s="2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20"/>
      <c r="E610" s="20"/>
      <c r="F610" s="41"/>
      <c r="G610" s="20"/>
      <c r="H610" s="20"/>
      <c r="I610" s="20"/>
      <c r="J610" s="2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20"/>
      <c r="E611" s="20"/>
      <c r="F611" s="41"/>
      <c r="G611" s="20"/>
      <c r="H611" s="20"/>
      <c r="I611" s="20"/>
      <c r="J611" s="2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20"/>
      <c r="E612" s="20"/>
      <c r="F612" s="41"/>
      <c r="G612" s="20"/>
      <c r="H612" s="20"/>
      <c r="I612" s="20"/>
      <c r="J612" s="2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20"/>
      <c r="E613" s="20"/>
      <c r="F613" s="41"/>
      <c r="G613" s="20"/>
      <c r="H613" s="20"/>
      <c r="I613" s="20"/>
      <c r="J613" s="2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20"/>
      <c r="E614" s="20"/>
      <c r="F614" s="41"/>
      <c r="G614" s="20"/>
      <c r="H614" s="20"/>
      <c r="I614" s="20"/>
      <c r="J614" s="2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20"/>
      <c r="E615" s="20"/>
      <c r="F615" s="41"/>
      <c r="G615" s="20"/>
      <c r="H615" s="20"/>
      <c r="I615" s="20"/>
      <c r="J615" s="2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20"/>
      <c r="E616" s="20"/>
      <c r="F616" s="41"/>
      <c r="G616" s="20"/>
      <c r="H616" s="20"/>
      <c r="I616" s="20"/>
      <c r="J616" s="2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20"/>
      <c r="E617" s="20"/>
      <c r="F617" s="41"/>
      <c r="G617" s="20"/>
      <c r="H617" s="20"/>
      <c r="I617" s="20"/>
      <c r="J617" s="2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20"/>
      <c r="E618" s="20"/>
      <c r="F618" s="41"/>
      <c r="G618" s="20"/>
      <c r="H618" s="20"/>
      <c r="I618" s="20"/>
      <c r="J618" s="2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20"/>
      <c r="E619" s="20"/>
      <c r="F619" s="41"/>
      <c r="G619" s="20"/>
      <c r="H619" s="20"/>
      <c r="I619" s="20"/>
      <c r="J619" s="2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20"/>
      <c r="E620" s="20"/>
      <c r="F620" s="41"/>
      <c r="G620" s="20"/>
      <c r="H620" s="20"/>
      <c r="I620" s="20"/>
      <c r="J620" s="2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20"/>
      <c r="E621" s="20"/>
      <c r="F621" s="41"/>
      <c r="G621" s="20"/>
      <c r="H621" s="20"/>
      <c r="I621" s="20"/>
      <c r="J621" s="2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20"/>
      <c r="E622" s="20"/>
      <c r="F622" s="41"/>
      <c r="G622" s="20"/>
      <c r="H622" s="20"/>
      <c r="I622" s="20"/>
      <c r="J622" s="2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20"/>
      <c r="E623" s="20"/>
      <c r="F623" s="41"/>
      <c r="G623" s="20"/>
      <c r="H623" s="20"/>
      <c r="I623" s="20"/>
      <c r="J623" s="2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20"/>
      <c r="E624" s="20"/>
      <c r="F624" s="41"/>
      <c r="G624" s="20"/>
      <c r="H624" s="20"/>
      <c r="I624" s="20"/>
      <c r="J624" s="2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20"/>
      <c r="E625" s="20"/>
      <c r="F625" s="41"/>
      <c r="G625" s="20"/>
      <c r="H625" s="20"/>
      <c r="I625" s="20"/>
      <c r="J625" s="2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20"/>
      <c r="E626" s="20"/>
      <c r="F626" s="41"/>
      <c r="G626" s="20"/>
      <c r="H626" s="20"/>
      <c r="I626" s="20"/>
      <c r="J626" s="2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20"/>
      <c r="E627" s="20"/>
      <c r="F627" s="41"/>
      <c r="G627" s="20"/>
      <c r="H627" s="20"/>
      <c r="I627" s="20"/>
      <c r="J627" s="2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20"/>
      <c r="E628" s="20"/>
      <c r="F628" s="41"/>
      <c r="G628" s="20"/>
      <c r="H628" s="20"/>
      <c r="I628" s="20"/>
      <c r="J628" s="2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20"/>
      <c r="E629" s="20"/>
      <c r="F629" s="41"/>
      <c r="G629" s="20"/>
      <c r="H629" s="20"/>
      <c r="I629" s="20"/>
      <c r="J629" s="2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20"/>
      <c r="E630" s="20"/>
      <c r="F630" s="41"/>
      <c r="G630" s="20"/>
      <c r="H630" s="20"/>
      <c r="I630" s="20"/>
      <c r="J630" s="2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20"/>
      <c r="E631" s="20"/>
      <c r="F631" s="41"/>
      <c r="G631" s="20"/>
      <c r="H631" s="20"/>
      <c r="I631" s="20"/>
      <c r="J631" s="2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20"/>
      <c r="E632" s="20"/>
      <c r="F632" s="41"/>
      <c r="G632" s="20"/>
      <c r="H632" s="20"/>
      <c r="I632" s="20"/>
      <c r="J632" s="2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20"/>
      <c r="E633" s="20"/>
      <c r="F633" s="41"/>
      <c r="G633" s="20"/>
      <c r="H633" s="20"/>
      <c r="I633" s="20"/>
      <c r="J633" s="2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20"/>
      <c r="E634" s="20"/>
      <c r="F634" s="41"/>
      <c r="G634" s="20"/>
      <c r="H634" s="20"/>
      <c r="I634" s="20"/>
      <c r="J634" s="2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20"/>
      <c r="E635" s="20"/>
      <c r="F635" s="41"/>
      <c r="G635" s="20"/>
      <c r="H635" s="20"/>
      <c r="I635" s="20"/>
      <c r="J635" s="2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20"/>
      <c r="E636" s="20"/>
      <c r="F636" s="41"/>
      <c r="G636" s="20"/>
      <c r="H636" s="20"/>
      <c r="I636" s="20"/>
      <c r="J636" s="2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20"/>
      <c r="E637" s="20"/>
      <c r="F637" s="41"/>
      <c r="G637" s="20"/>
      <c r="H637" s="20"/>
      <c r="I637" s="20"/>
      <c r="J637" s="2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20"/>
      <c r="E638" s="20"/>
      <c r="F638" s="41"/>
      <c r="G638" s="20"/>
      <c r="H638" s="20"/>
      <c r="I638" s="20"/>
      <c r="J638" s="2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20"/>
      <c r="E639" s="20"/>
      <c r="F639" s="41"/>
      <c r="G639" s="20"/>
      <c r="H639" s="20"/>
      <c r="I639" s="20"/>
      <c r="J639" s="2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20"/>
      <c r="E640" s="20"/>
      <c r="F640" s="41"/>
      <c r="G640" s="20"/>
      <c r="H640" s="20"/>
      <c r="I640" s="20"/>
      <c r="J640" s="2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20"/>
      <c r="E641" s="20"/>
      <c r="F641" s="41"/>
      <c r="G641" s="20"/>
      <c r="H641" s="20"/>
      <c r="I641" s="20"/>
      <c r="J641" s="2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20"/>
      <c r="E642" s="20"/>
      <c r="F642" s="41"/>
      <c r="G642" s="20"/>
      <c r="H642" s="20"/>
      <c r="I642" s="20"/>
      <c r="J642" s="2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20"/>
      <c r="E643" s="20"/>
      <c r="F643" s="41"/>
      <c r="G643" s="20"/>
      <c r="H643" s="20"/>
      <c r="I643" s="20"/>
      <c r="J643" s="2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20"/>
      <c r="E644" s="20"/>
      <c r="F644" s="41"/>
      <c r="G644" s="20"/>
      <c r="H644" s="20"/>
      <c r="I644" s="20"/>
      <c r="J644" s="2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20"/>
      <c r="E645" s="20"/>
      <c r="F645" s="41"/>
      <c r="G645" s="20"/>
      <c r="H645" s="20"/>
      <c r="I645" s="20"/>
      <c r="J645" s="2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20"/>
      <c r="E646" s="20"/>
      <c r="F646" s="41"/>
      <c r="G646" s="20"/>
      <c r="H646" s="20"/>
      <c r="I646" s="20"/>
      <c r="J646" s="2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20"/>
      <c r="E647" s="20"/>
      <c r="F647" s="41"/>
      <c r="G647" s="20"/>
      <c r="H647" s="20"/>
      <c r="I647" s="20"/>
      <c r="J647" s="2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20"/>
      <c r="E648" s="20"/>
      <c r="F648" s="41"/>
      <c r="G648" s="20"/>
      <c r="H648" s="20"/>
      <c r="I648" s="20"/>
      <c r="J648" s="2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20"/>
      <c r="E649" s="20"/>
      <c r="F649" s="41"/>
      <c r="G649" s="20"/>
      <c r="H649" s="20"/>
      <c r="I649" s="20"/>
      <c r="J649" s="2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20"/>
      <c r="E650" s="20"/>
      <c r="F650" s="41"/>
      <c r="G650" s="20"/>
      <c r="H650" s="20"/>
      <c r="I650" s="20"/>
      <c r="J650" s="2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20"/>
      <c r="E651" s="20"/>
      <c r="F651" s="41"/>
      <c r="G651" s="20"/>
      <c r="H651" s="20"/>
      <c r="I651" s="20"/>
      <c r="J651" s="2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20"/>
      <c r="E652" s="20"/>
      <c r="F652" s="41"/>
      <c r="G652" s="20"/>
      <c r="H652" s="20"/>
      <c r="I652" s="20"/>
      <c r="J652" s="2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20"/>
      <c r="E653" s="20"/>
      <c r="F653" s="41"/>
      <c r="G653" s="20"/>
      <c r="H653" s="20"/>
      <c r="I653" s="20"/>
      <c r="J653" s="2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20"/>
      <c r="E654" s="20"/>
      <c r="F654" s="41"/>
      <c r="G654" s="20"/>
      <c r="H654" s="20"/>
      <c r="I654" s="20"/>
      <c r="J654" s="2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20"/>
      <c r="E655" s="20"/>
      <c r="F655" s="41"/>
      <c r="G655" s="20"/>
      <c r="H655" s="20"/>
      <c r="I655" s="20"/>
      <c r="J655" s="2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20"/>
      <c r="E656" s="20"/>
      <c r="F656" s="41"/>
      <c r="G656" s="20"/>
      <c r="H656" s="20"/>
      <c r="I656" s="20"/>
      <c r="J656" s="2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20"/>
      <c r="E657" s="20"/>
      <c r="F657" s="41"/>
      <c r="G657" s="20"/>
      <c r="H657" s="20"/>
      <c r="I657" s="20"/>
      <c r="J657" s="2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20"/>
      <c r="E658" s="20"/>
      <c r="F658" s="41"/>
      <c r="G658" s="20"/>
      <c r="H658" s="20"/>
      <c r="I658" s="20"/>
      <c r="J658" s="2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20"/>
      <c r="E659" s="20"/>
      <c r="F659" s="41"/>
      <c r="G659" s="20"/>
      <c r="H659" s="20"/>
      <c r="I659" s="20"/>
      <c r="J659" s="2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20"/>
      <c r="E660" s="20"/>
      <c r="F660" s="41"/>
      <c r="G660" s="20"/>
      <c r="H660" s="20"/>
      <c r="I660" s="20"/>
      <c r="J660" s="2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20"/>
      <c r="E661" s="20"/>
      <c r="F661" s="41"/>
      <c r="G661" s="20"/>
      <c r="H661" s="20"/>
      <c r="I661" s="20"/>
      <c r="J661" s="2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20"/>
      <c r="E662" s="20"/>
      <c r="F662" s="41"/>
      <c r="G662" s="20"/>
      <c r="H662" s="20"/>
      <c r="I662" s="20"/>
      <c r="J662" s="2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20"/>
      <c r="E663" s="20"/>
      <c r="F663" s="41"/>
      <c r="G663" s="20"/>
      <c r="H663" s="20"/>
      <c r="I663" s="20"/>
      <c r="J663" s="2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20"/>
      <c r="E664" s="20"/>
      <c r="F664" s="41"/>
      <c r="G664" s="20"/>
      <c r="H664" s="20"/>
      <c r="I664" s="20"/>
      <c r="J664" s="2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20"/>
      <c r="E665" s="20"/>
      <c r="F665" s="41"/>
      <c r="G665" s="20"/>
      <c r="H665" s="20"/>
      <c r="I665" s="20"/>
      <c r="J665" s="2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20"/>
      <c r="E666" s="20"/>
      <c r="F666" s="41"/>
      <c r="G666" s="20"/>
      <c r="H666" s="20"/>
      <c r="I666" s="20"/>
      <c r="J666" s="2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20"/>
      <c r="E667" s="20"/>
      <c r="F667" s="41"/>
      <c r="G667" s="20"/>
      <c r="H667" s="20"/>
      <c r="I667" s="20"/>
      <c r="J667" s="2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20"/>
      <c r="E668" s="20"/>
      <c r="F668" s="41"/>
      <c r="G668" s="20"/>
      <c r="H668" s="20"/>
      <c r="I668" s="20"/>
      <c r="J668" s="2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20"/>
      <c r="E669" s="20"/>
      <c r="F669" s="41"/>
      <c r="G669" s="20"/>
      <c r="H669" s="20"/>
      <c r="I669" s="20"/>
      <c r="J669" s="2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20"/>
      <c r="E670" s="20"/>
      <c r="F670" s="41"/>
      <c r="G670" s="20"/>
      <c r="H670" s="20"/>
      <c r="I670" s="20"/>
      <c r="J670" s="2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20"/>
      <c r="E671" s="20"/>
      <c r="F671" s="41"/>
      <c r="G671" s="20"/>
      <c r="H671" s="20"/>
      <c r="I671" s="20"/>
      <c r="J671" s="2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20"/>
      <c r="E672" s="20"/>
      <c r="F672" s="41"/>
      <c r="G672" s="20"/>
      <c r="H672" s="20"/>
      <c r="I672" s="20"/>
      <c r="J672" s="2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20"/>
      <c r="E673" s="20"/>
      <c r="F673" s="41"/>
      <c r="G673" s="20"/>
      <c r="H673" s="20"/>
      <c r="I673" s="20"/>
      <c r="J673" s="2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20"/>
      <c r="E674" s="20"/>
      <c r="F674" s="41"/>
      <c r="G674" s="20"/>
      <c r="H674" s="20"/>
      <c r="I674" s="20"/>
      <c r="J674" s="2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20"/>
      <c r="E675" s="20"/>
      <c r="F675" s="41"/>
      <c r="G675" s="20"/>
      <c r="H675" s="20"/>
      <c r="I675" s="20"/>
      <c r="J675" s="2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20"/>
      <c r="E676" s="20"/>
      <c r="F676" s="41"/>
      <c r="G676" s="20"/>
      <c r="H676" s="20"/>
      <c r="I676" s="20"/>
      <c r="J676" s="2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20"/>
      <c r="E677" s="20"/>
      <c r="F677" s="41"/>
      <c r="G677" s="20"/>
      <c r="H677" s="20"/>
      <c r="I677" s="20"/>
      <c r="J677" s="2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20"/>
      <c r="E678" s="20"/>
      <c r="F678" s="41"/>
      <c r="G678" s="20"/>
      <c r="H678" s="20"/>
      <c r="I678" s="20"/>
      <c r="J678" s="2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20"/>
      <c r="E679" s="20"/>
      <c r="F679" s="41"/>
      <c r="G679" s="20"/>
      <c r="H679" s="20"/>
      <c r="I679" s="20"/>
      <c r="J679" s="2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20"/>
      <c r="E680" s="20"/>
      <c r="F680" s="41"/>
      <c r="G680" s="20"/>
      <c r="H680" s="20"/>
      <c r="I680" s="20"/>
      <c r="J680" s="2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20"/>
      <c r="E681" s="20"/>
      <c r="F681" s="41"/>
      <c r="G681" s="20"/>
      <c r="H681" s="20"/>
      <c r="I681" s="20"/>
      <c r="J681" s="2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20"/>
      <c r="E682" s="20"/>
      <c r="F682" s="41"/>
      <c r="G682" s="20"/>
      <c r="H682" s="20"/>
      <c r="I682" s="20"/>
      <c r="J682" s="2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20"/>
      <c r="E683" s="20"/>
      <c r="F683" s="41"/>
      <c r="G683" s="20"/>
      <c r="H683" s="20"/>
      <c r="I683" s="20"/>
      <c r="J683" s="2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20"/>
      <c r="E684" s="20"/>
      <c r="F684" s="41"/>
      <c r="G684" s="20"/>
      <c r="H684" s="20"/>
      <c r="I684" s="20"/>
      <c r="J684" s="2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20"/>
      <c r="E685" s="20"/>
      <c r="F685" s="41"/>
      <c r="G685" s="20"/>
      <c r="H685" s="20"/>
      <c r="I685" s="20"/>
      <c r="J685" s="2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20"/>
      <c r="E686" s="20"/>
      <c r="F686" s="41"/>
      <c r="G686" s="20"/>
      <c r="H686" s="20"/>
      <c r="I686" s="20"/>
      <c r="J686" s="2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20"/>
      <c r="E687" s="20"/>
      <c r="F687" s="41"/>
      <c r="G687" s="20"/>
      <c r="H687" s="20"/>
      <c r="I687" s="20"/>
      <c r="J687" s="2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20"/>
      <c r="E688" s="20"/>
      <c r="F688" s="41"/>
      <c r="G688" s="20"/>
      <c r="H688" s="20"/>
      <c r="I688" s="20"/>
      <c r="J688" s="2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20"/>
      <c r="E689" s="20"/>
      <c r="F689" s="41"/>
      <c r="G689" s="20"/>
      <c r="H689" s="20"/>
      <c r="I689" s="20"/>
      <c r="J689" s="2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20"/>
      <c r="E690" s="20"/>
      <c r="F690" s="41"/>
      <c r="G690" s="20"/>
      <c r="H690" s="20"/>
      <c r="I690" s="20"/>
      <c r="J690" s="2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20"/>
      <c r="E691" s="20"/>
      <c r="F691" s="41"/>
      <c r="G691" s="20"/>
      <c r="H691" s="20"/>
      <c r="I691" s="20"/>
      <c r="J691" s="2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20"/>
      <c r="E692" s="20"/>
      <c r="F692" s="41"/>
      <c r="G692" s="20"/>
      <c r="H692" s="20"/>
      <c r="I692" s="20"/>
      <c r="J692" s="2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20"/>
      <c r="E693" s="20"/>
      <c r="F693" s="41"/>
      <c r="G693" s="20"/>
      <c r="H693" s="20"/>
      <c r="I693" s="20"/>
      <c r="J693" s="2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20"/>
      <c r="E694" s="20"/>
      <c r="F694" s="41"/>
      <c r="G694" s="20"/>
      <c r="H694" s="20"/>
      <c r="I694" s="20"/>
      <c r="J694" s="2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20"/>
      <c r="E695" s="20"/>
      <c r="F695" s="41"/>
      <c r="G695" s="20"/>
      <c r="H695" s="20"/>
      <c r="I695" s="20"/>
      <c r="J695" s="2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20"/>
      <c r="E696" s="20"/>
      <c r="F696" s="41"/>
      <c r="G696" s="20"/>
      <c r="H696" s="20"/>
      <c r="I696" s="20"/>
      <c r="J696" s="2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20"/>
      <c r="E697" s="20"/>
      <c r="F697" s="41"/>
      <c r="G697" s="20"/>
      <c r="H697" s="20"/>
      <c r="I697" s="20"/>
      <c r="J697" s="2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20"/>
      <c r="E698" s="20"/>
      <c r="F698" s="41"/>
      <c r="G698" s="20"/>
      <c r="H698" s="20"/>
      <c r="I698" s="20"/>
      <c r="J698" s="2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20"/>
      <c r="E699" s="20"/>
      <c r="F699" s="41"/>
      <c r="G699" s="20"/>
      <c r="H699" s="20"/>
      <c r="I699" s="20"/>
      <c r="J699" s="2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20"/>
      <c r="E700" s="20"/>
      <c r="F700" s="41"/>
      <c r="G700" s="20"/>
      <c r="H700" s="20"/>
      <c r="I700" s="20"/>
      <c r="J700" s="2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20"/>
      <c r="E701" s="20"/>
      <c r="F701" s="41"/>
      <c r="G701" s="20"/>
      <c r="H701" s="20"/>
      <c r="I701" s="20"/>
      <c r="J701" s="2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20"/>
      <c r="E702" s="20"/>
      <c r="F702" s="41"/>
      <c r="G702" s="20"/>
      <c r="H702" s="20"/>
      <c r="I702" s="20"/>
      <c r="J702" s="2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20"/>
      <c r="E703" s="20"/>
      <c r="F703" s="41"/>
      <c r="G703" s="20"/>
      <c r="H703" s="20"/>
      <c r="I703" s="20"/>
      <c r="J703" s="2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20"/>
      <c r="E704" s="20"/>
      <c r="F704" s="41"/>
      <c r="G704" s="20"/>
      <c r="H704" s="20"/>
      <c r="I704" s="20"/>
      <c r="J704" s="2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20"/>
      <c r="E705" s="20"/>
      <c r="F705" s="41"/>
      <c r="G705" s="20"/>
      <c r="H705" s="20"/>
      <c r="I705" s="20"/>
      <c r="J705" s="2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20"/>
      <c r="E706" s="20"/>
      <c r="F706" s="41"/>
      <c r="G706" s="20"/>
      <c r="H706" s="20"/>
      <c r="I706" s="20"/>
      <c r="J706" s="2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20"/>
      <c r="E707" s="20"/>
      <c r="F707" s="41"/>
      <c r="G707" s="20"/>
      <c r="H707" s="20"/>
      <c r="I707" s="20"/>
      <c r="J707" s="2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20"/>
      <c r="E708" s="20"/>
      <c r="F708" s="41"/>
      <c r="G708" s="20"/>
      <c r="H708" s="20"/>
      <c r="I708" s="20"/>
      <c r="J708" s="2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20"/>
      <c r="E709" s="20"/>
      <c r="F709" s="41"/>
      <c r="G709" s="20"/>
      <c r="H709" s="20"/>
      <c r="I709" s="20"/>
      <c r="J709" s="2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20"/>
      <c r="E710" s="20"/>
      <c r="F710" s="41"/>
      <c r="G710" s="20"/>
      <c r="H710" s="20"/>
      <c r="I710" s="20"/>
      <c r="J710" s="2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20"/>
      <c r="E711" s="20"/>
      <c r="F711" s="41"/>
      <c r="G711" s="20"/>
      <c r="H711" s="20"/>
      <c r="I711" s="20"/>
      <c r="J711" s="2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20"/>
      <c r="E712" s="20"/>
      <c r="F712" s="41"/>
      <c r="G712" s="20"/>
      <c r="H712" s="20"/>
      <c r="I712" s="20"/>
      <c r="J712" s="2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20"/>
      <c r="E713" s="20"/>
      <c r="F713" s="41"/>
      <c r="G713" s="20"/>
      <c r="H713" s="20"/>
      <c r="I713" s="20"/>
      <c r="J713" s="2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20"/>
      <c r="E714" s="20"/>
      <c r="F714" s="41"/>
      <c r="G714" s="20"/>
      <c r="H714" s="20"/>
      <c r="I714" s="20"/>
      <c r="J714" s="2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20"/>
      <c r="E715" s="20"/>
      <c r="F715" s="41"/>
      <c r="G715" s="20"/>
      <c r="H715" s="20"/>
      <c r="I715" s="20"/>
      <c r="J715" s="2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20"/>
      <c r="E716" s="20"/>
      <c r="F716" s="41"/>
      <c r="G716" s="20"/>
      <c r="H716" s="20"/>
      <c r="I716" s="20"/>
      <c r="J716" s="2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20"/>
      <c r="E717" s="20"/>
      <c r="F717" s="41"/>
      <c r="G717" s="20"/>
      <c r="H717" s="20"/>
      <c r="I717" s="20"/>
      <c r="J717" s="2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20"/>
      <c r="E718" s="20"/>
      <c r="F718" s="41"/>
      <c r="G718" s="20"/>
      <c r="H718" s="20"/>
      <c r="I718" s="20"/>
      <c r="J718" s="2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20"/>
      <c r="E719" s="20"/>
      <c r="F719" s="41"/>
      <c r="G719" s="20"/>
      <c r="H719" s="20"/>
      <c r="I719" s="20"/>
      <c r="J719" s="2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20"/>
      <c r="E720" s="20"/>
      <c r="F720" s="41"/>
      <c r="G720" s="20"/>
      <c r="H720" s="20"/>
      <c r="I720" s="20"/>
      <c r="J720" s="2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20"/>
      <c r="E721" s="20"/>
      <c r="F721" s="41"/>
      <c r="G721" s="20"/>
      <c r="H721" s="20"/>
      <c r="I721" s="20"/>
      <c r="J721" s="2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20"/>
      <c r="E722" s="20"/>
      <c r="F722" s="41"/>
      <c r="G722" s="20"/>
      <c r="H722" s="20"/>
      <c r="I722" s="20"/>
      <c r="J722" s="2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20"/>
      <c r="E723" s="20"/>
      <c r="F723" s="41"/>
      <c r="G723" s="20"/>
      <c r="H723" s="20"/>
      <c r="I723" s="20"/>
      <c r="J723" s="2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20"/>
      <c r="E724" s="20"/>
      <c r="F724" s="41"/>
      <c r="G724" s="20"/>
      <c r="H724" s="20"/>
      <c r="I724" s="20"/>
      <c r="J724" s="2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20"/>
      <c r="E725" s="20"/>
      <c r="F725" s="41"/>
      <c r="G725" s="20"/>
      <c r="H725" s="20"/>
      <c r="I725" s="20"/>
      <c r="J725" s="2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20"/>
      <c r="E726" s="20"/>
      <c r="F726" s="41"/>
      <c r="G726" s="20"/>
      <c r="H726" s="20"/>
      <c r="I726" s="20"/>
      <c r="J726" s="2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20"/>
      <c r="E727" s="20"/>
      <c r="F727" s="41"/>
      <c r="G727" s="20"/>
      <c r="H727" s="20"/>
      <c r="I727" s="20"/>
      <c r="J727" s="2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20"/>
      <c r="E728" s="20"/>
      <c r="F728" s="41"/>
      <c r="G728" s="20"/>
      <c r="H728" s="20"/>
      <c r="I728" s="20"/>
      <c r="J728" s="2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20"/>
      <c r="E729" s="20"/>
      <c r="F729" s="41"/>
      <c r="G729" s="20"/>
      <c r="H729" s="20"/>
      <c r="I729" s="20"/>
      <c r="J729" s="2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20"/>
      <c r="E730" s="20"/>
      <c r="F730" s="41"/>
      <c r="G730" s="20"/>
      <c r="H730" s="20"/>
      <c r="I730" s="20"/>
      <c r="J730" s="2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20"/>
      <c r="E731" s="20"/>
      <c r="F731" s="41"/>
      <c r="G731" s="20"/>
      <c r="H731" s="20"/>
      <c r="I731" s="20"/>
      <c r="J731" s="2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20"/>
      <c r="E732" s="20"/>
      <c r="F732" s="41"/>
      <c r="G732" s="20"/>
      <c r="H732" s="20"/>
      <c r="I732" s="20"/>
      <c r="J732" s="2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20"/>
      <c r="E733" s="20"/>
      <c r="F733" s="41"/>
      <c r="G733" s="20"/>
      <c r="H733" s="20"/>
      <c r="I733" s="20"/>
      <c r="J733" s="2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20"/>
      <c r="E734" s="20"/>
      <c r="F734" s="41"/>
      <c r="G734" s="20"/>
      <c r="H734" s="20"/>
      <c r="I734" s="20"/>
      <c r="J734" s="2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20"/>
      <c r="E735" s="20"/>
      <c r="F735" s="41"/>
      <c r="G735" s="20"/>
      <c r="H735" s="20"/>
      <c r="I735" s="20"/>
      <c r="J735" s="2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20"/>
      <c r="E736" s="20"/>
      <c r="F736" s="41"/>
      <c r="G736" s="20"/>
      <c r="H736" s="20"/>
      <c r="I736" s="20"/>
      <c r="J736" s="2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20"/>
      <c r="E737" s="20"/>
      <c r="F737" s="41"/>
      <c r="G737" s="20"/>
      <c r="H737" s="20"/>
      <c r="I737" s="20"/>
      <c r="J737" s="2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20"/>
      <c r="E738" s="20"/>
      <c r="F738" s="41"/>
      <c r="G738" s="20"/>
      <c r="H738" s="20"/>
      <c r="I738" s="20"/>
      <c r="J738" s="2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20"/>
      <c r="E739" s="20"/>
      <c r="F739" s="41"/>
      <c r="G739" s="20"/>
      <c r="H739" s="20"/>
      <c r="I739" s="20"/>
      <c r="J739" s="2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20"/>
      <c r="E740" s="20"/>
      <c r="F740" s="41"/>
      <c r="G740" s="20"/>
      <c r="H740" s="20"/>
      <c r="I740" s="20"/>
      <c r="J740" s="2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20"/>
      <c r="E741" s="20"/>
      <c r="F741" s="41"/>
      <c r="G741" s="20"/>
      <c r="H741" s="20"/>
      <c r="I741" s="20"/>
      <c r="J741" s="2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20"/>
      <c r="E742" s="20"/>
      <c r="F742" s="41"/>
      <c r="G742" s="20"/>
      <c r="H742" s="20"/>
      <c r="I742" s="20"/>
      <c r="J742" s="2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20"/>
      <c r="E743" s="20"/>
      <c r="F743" s="41"/>
      <c r="G743" s="20"/>
      <c r="H743" s="20"/>
      <c r="I743" s="20"/>
      <c r="J743" s="2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20"/>
      <c r="E744" s="20"/>
      <c r="F744" s="41"/>
      <c r="G744" s="20"/>
      <c r="H744" s="20"/>
      <c r="I744" s="20"/>
      <c r="J744" s="2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20"/>
      <c r="E745" s="20"/>
      <c r="F745" s="41"/>
      <c r="G745" s="20"/>
      <c r="H745" s="20"/>
      <c r="I745" s="20"/>
      <c r="J745" s="2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20"/>
      <c r="E746" s="20"/>
      <c r="F746" s="41"/>
      <c r="G746" s="20"/>
      <c r="H746" s="20"/>
      <c r="I746" s="20"/>
      <c r="J746" s="2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20"/>
      <c r="E747" s="20"/>
      <c r="F747" s="41"/>
      <c r="G747" s="20"/>
      <c r="H747" s="20"/>
      <c r="I747" s="20"/>
      <c r="J747" s="2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20"/>
      <c r="E748" s="20"/>
      <c r="F748" s="41"/>
      <c r="G748" s="20"/>
      <c r="H748" s="20"/>
      <c r="I748" s="20"/>
      <c r="J748" s="2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20"/>
      <c r="E749" s="20"/>
      <c r="F749" s="41"/>
      <c r="G749" s="20"/>
      <c r="H749" s="20"/>
      <c r="I749" s="20"/>
      <c r="J749" s="2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20"/>
      <c r="E750" s="20"/>
      <c r="F750" s="41"/>
      <c r="G750" s="20"/>
      <c r="H750" s="20"/>
      <c r="I750" s="20"/>
      <c r="J750" s="2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20"/>
      <c r="E751" s="20"/>
      <c r="F751" s="41"/>
      <c r="G751" s="20"/>
      <c r="H751" s="20"/>
      <c r="I751" s="20"/>
      <c r="J751" s="2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20"/>
      <c r="E752" s="20"/>
      <c r="F752" s="41"/>
      <c r="G752" s="20"/>
      <c r="H752" s="20"/>
      <c r="I752" s="20"/>
      <c r="J752" s="2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20"/>
      <c r="E753" s="20"/>
      <c r="F753" s="41"/>
      <c r="G753" s="20"/>
      <c r="H753" s="20"/>
      <c r="I753" s="20"/>
      <c r="J753" s="2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20"/>
      <c r="E754" s="20"/>
      <c r="F754" s="41"/>
      <c r="G754" s="20"/>
      <c r="H754" s="20"/>
      <c r="I754" s="20"/>
      <c r="J754" s="2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20"/>
      <c r="E755" s="20"/>
      <c r="F755" s="41"/>
      <c r="G755" s="20"/>
      <c r="H755" s="20"/>
      <c r="I755" s="20"/>
      <c r="J755" s="2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20"/>
      <c r="E756" s="20"/>
      <c r="F756" s="41"/>
      <c r="G756" s="20"/>
      <c r="H756" s="20"/>
      <c r="I756" s="20"/>
      <c r="J756" s="2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20"/>
      <c r="E757" s="20"/>
      <c r="F757" s="41"/>
      <c r="G757" s="20"/>
      <c r="H757" s="20"/>
      <c r="I757" s="20"/>
      <c r="J757" s="2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20"/>
      <c r="E758" s="20"/>
      <c r="F758" s="41"/>
      <c r="G758" s="20"/>
      <c r="H758" s="20"/>
      <c r="I758" s="20"/>
      <c r="J758" s="2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20"/>
      <c r="E759" s="20"/>
      <c r="F759" s="41"/>
      <c r="G759" s="20"/>
      <c r="H759" s="20"/>
      <c r="I759" s="20"/>
      <c r="J759" s="2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20"/>
      <c r="E760" s="20"/>
      <c r="F760" s="41"/>
      <c r="G760" s="20"/>
      <c r="H760" s="20"/>
      <c r="I760" s="20"/>
      <c r="J760" s="2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20"/>
      <c r="E761" s="20"/>
      <c r="F761" s="41"/>
      <c r="G761" s="20"/>
      <c r="H761" s="20"/>
      <c r="I761" s="20"/>
      <c r="J761" s="2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20"/>
      <c r="E762" s="20"/>
      <c r="F762" s="41"/>
      <c r="G762" s="20"/>
      <c r="H762" s="20"/>
      <c r="I762" s="20"/>
      <c r="J762" s="2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20"/>
      <c r="E763" s="20"/>
      <c r="F763" s="41"/>
      <c r="G763" s="20"/>
      <c r="H763" s="20"/>
      <c r="I763" s="20"/>
      <c r="J763" s="2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20"/>
      <c r="E764" s="20"/>
      <c r="F764" s="41"/>
      <c r="G764" s="20"/>
      <c r="H764" s="20"/>
      <c r="I764" s="20"/>
      <c r="J764" s="2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20"/>
      <c r="E765" s="20"/>
      <c r="F765" s="41"/>
      <c r="G765" s="20"/>
      <c r="H765" s="20"/>
      <c r="I765" s="20"/>
      <c r="J765" s="2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20"/>
      <c r="E766" s="20"/>
      <c r="F766" s="41"/>
      <c r="G766" s="20"/>
      <c r="H766" s="20"/>
      <c r="I766" s="20"/>
      <c r="J766" s="2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20"/>
      <c r="E767" s="20"/>
      <c r="F767" s="41"/>
      <c r="G767" s="20"/>
      <c r="H767" s="20"/>
      <c r="I767" s="20"/>
      <c r="J767" s="2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20"/>
      <c r="E768" s="20"/>
      <c r="F768" s="41"/>
      <c r="G768" s="20"/>
      <c r="H768" s="20"/>
      <c r="I768" s="20"/>
      <c r="J768" s="2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20"/>
      <c r="E769" s="20"/>
      <c r="F769" s="41"/>
      <c r="G769" s="20"/>
      <c r="H769" s="20"/>
      <c r="I769" s="20"/>
      <c r="J769" s="2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20"/>
      <c r="E770" s="20"/>
      <c r="F770" s="41"/>
      <c r="G770" s="20"/>
      <c r="H770" s="20"/>
      <c r="I770" s="20"/>
      <c r="J770" s="2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20"/>
      <c r="E771" s="20"/>
      <c r="F771" s="41"/>
      <c r="G771" s="20"/>
      <c r="H771" s="20"/>
      <c r="I771" s="20"/>
      <c r="J771" s="2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20"/>
      <c r="E772" s="20"/>
      <c r="F772" s="41"/>
      <c r="G772" s="20"/>
      <c r="H772" s="20"/>
      <c r="I772" s="20"/>
      <c r="J772" s="2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20"/>
      <c r="E773" s="20"/>
      <c r="F773" s="41"/>
      <c r="G773" s="20"/>
      <c r="H773" s="20"/>
      <c r="I773" s="20"/>
      <c r="J773" s="2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20"/>
      <c r="E774" s="20"/>
      <c r="F774" s="41"/>
      <c r="G774" s="20"/>
      <c r="H774" s="20"/>
      <c r="I774" s="20"/>
      <c r="J774" s="2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20"/>
      <c r="E775" s="20"/>
      <c r="F775" s="41"/>
      <c r="G775" s="20"/>
      <c r="H775" s="20"/>
      <c r="I775" s="20"/>
      <c r="J775" s="2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20"/>
      <c r="E776" s="20"/>
      <c r="F776" s="41"/>
      <c r="G776" s="20"/>
      <c r="H776" s="20"/>
      <c r="I776" s="20"/>
      <c r="J776" s="2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20"/>
      <c r="E777" s="20"/>
      <c r="F777" s="41"/>
      <c r="G777" s="20"/>
      <c r="H777" s="20"/>
      <c r="I777" s="20"/>
      <c r="J777" s="2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20"/>
      <c r="E778" s="20"/>
      <c r="F778" s="41"/>
      <c r="G778" s="20"/>
      <c r="H778" s="20"/>
      <c r="I778" s="20"/>
      <c r="J778" s="2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20"/>
      <c r="E779" s="20"/>
      <c r="F779" s="41"/>
      <c r="G779" s="20"/>
      <c r="H779" s="20"/>
      <c r="I779" s="20"/>
      <c r="J779" s="2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20"/>
      <c r="E780" s="20"/>
      <c r="F780" s="41"/>
      <c r="G780" s="20"/>
      <c r="H780" s="20"/>
      <c r="I780" s="20"/>
      <c r="J780" s="2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20"/>
      <c r="E781" s="20"/>
      <c r="F781" s="41"/>
      <c r="G781" s="20"/>
      <c r="H781" s="20"/>
      <c r="I781" s="20"/>
      <c r="J781" s="2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20"/>
      <c r="E782" s="20"/>
      <c r="F782" s="41"/>
      <c r="G782" s="20"/>
      <c r="H782" s="20"/>
      <c r="I782" s="20"/>
      <c r="J782" s="2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20"/>
      <c r="E783" s="20"/>
      <c r="F783" s="41"/>
      <c r="G783" s="20"/>
      <c r="H783" s="20"/>
      <c r="I783" s="20"/>
      <c r="J783" s="2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20"/>
      <c r="E784" s="20"/>
      <c r="F784" s="41"/>
      <c r="G784" s="20"/>
      <c r="H784" s="20"/>
      <c r="I784" s="20"/>
      <c r="J784" s="2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20"/>
      <c r="E785" s="20"/>
      <c r="F785" s="41"/>
      <c r="G785" s="20"/>
      <c r="H785" s="20"/>
      <c r="I785" s="20"/>
      <c r="J785" s="2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20"/>
      <c r="E786" s="20"/>
      <c r="F786" s="41"/>
      <c r="G786" s="20"/>
      <c r="H786" s="20"/>
      <c r="I786" s="20"/>
      <c r="J786" s="2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20"/>
      <c r="E787" s="20"/>
      <c r="F787" s="41"/>
      <c r="G787" s="20"/>
      <c r="H787" s="20"/>
      <c r="I787" s="20"/>
      <c r="J787" s="2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20"/>
      <c r="E788" s="20"/>
      <c r="F788" s="41"/>
      <c r="G788" s="20"/>
      <c r="H788" s="20"/>
      <c r="I788" s="20"/>
      <c r="J788" s="2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20"/>
      <c r="E789" s="20"/>
      <c r="F789" s="41"/>
      <c r="G789" s="20"/>
      <c r="H789" s="20"/>
      <c r="I789" s="20"/>
      <c r="J789" s="2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20"/>
      <c r="E790" s="20"/>
      <c r="F790" s="41"/>
      <c r="G790" s="20"/>
      <c r="H790" s="20"/>
      <c r="I790" s="20"/>
      <c r="J790" s="2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20"/>
      <c r="E791" s="20"/>
      <c r="F791" s="41"/>
      <c r="G791" s="20"/>
      <c r="H791" s="20"/>
      <c r="I791" s="20"/>
      <c r="J791" s="2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20"/>
      <c r="E792" s="20"/>
      <c r="F792" s="41"/>
      <c r="G792" s="20"/>
      <c r="H792" s="20"/>
      <c r="I792" s="20"/>
      <c r="J792" s="2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20"/>
      <c r="E793" s="20"/>
      <c r="F793" s="41"/>
      <c r="G793" s="20"/>
      <c r="H793" s="20"/>
      <c r="I793" s="20"/>
      <c r="J793" s="2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20"/>
      <c r="E794" s="20"/>
      <c r="F794" s="41"/>
      <c r="G794" s="20"/>
      <c r="H794" s="20"/>
      <c r="I794" s="20"/>
      <c r="J794" s="2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20"/>
      <c r="E795" s="20"/>
      <c r="F795" s="41"/>
      <c r="G795" s="20"/>
      <c r="H795" s="20"/>
      <c r="I795" s="20"/>
      <c r="J795" s="2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20"/>
      <c r="E796" s="20"/>
      <c r="F796" s="41"/>
      <c r="G796" s="20"/>
      <c r="H796" s="20"/>
      <c r="I796" s="20"/>
      <c r="J796" s="2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20"/>
      <c r="E797" s="20"/>
      <c r="F797" s="41"/>
      <c r="G797" s="20"/>
      <c r="H797" s="20"/>
      <c r="I797" s="20"/>
      <c r="J797" s="2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20"/>
      <c r="E798" s="20"/>
      <c r="F798" s="41"/>
      <c r="G798" s="20"/>
      <c r="H798" s="20"/>
      <c r="I798" s="20"/>
      <c r="J798" s="2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20"/>
      <c r="E799" s="20"/>
      <c r="F799" s="41"/>
      <c r="G799" s="20"/>
      <c r="H799" s="20"/>
      <c r="I799" s="20"/>
      <c r="J799" s="2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20"/>
      <c r="E800" s="20"/>
      <c r="F800" s="41"/>
      <c r="G800" s="20"/>
      <c r="H800" s="20"/>
      <c r="I800" s="20"/>
      <c r="J800" s="2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20"/>
      <c r="E801" s="20"/>
      <c r="F801" s="41"/>
      <c r="G801" s="20"/>
      <c r="H801" s="20"/>
      <c r="I801" s="20"/>
      <c r="J801" s="2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20"/>
      <c r="E802" s="20"/>
      <c r="F802" s="41"/>
      <c r="G802" s="20"/>
      <c r="H802" s="20"/>
      <c r="I802" s="20"/>
      <c r="J802" s="2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20"/>
      <c r="E803" s="20"/>
      <c r="F803" s="41"/>
      <c r="G803" s="20"/>
      <c r="H803" s="20"/>
      <c r="I803" s="20"/>
      <c r="J803" s="2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20"/>
      <c r="E804" s="20"/>
      <c r="F804" s="41"/>
      <c r="G804" s="20"/>
      <c r="H804" s="20"/>
      <c r="I804" s="20"/>
      <c r="J804" s="2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20"/>
      <c r="E805" s="20"/>
      <c r="F805" s="41"/>
      <c r="G805" s="20"/>
      <c r="H805" s="20"/>
      <c r="I805" s="20"/>
      <c r="J805" s="2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20"/>
      <c r="E806" s="20"/>
      <c r="F806" s="41"/>
      <c r="G806" s="20"/>
      <c r="H806" s="20"/>
      <c r="I806" s="20"/>
      <c r="J806" s="2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20"/>
      <c r="E807" s="20"/>
      <c r="F807" s="41"/>
      <c r="G807" s="20"/>
      <c r="H807" s="20"/>
      <c r="I807" s="20"/>
      <c r="J807" s="2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20"/>
      <c r="E808" s="20"/>
      <c r="F808" s="41"/>
      <c r="G808" s="20"/>
      <c r="H808" s="20"/>
      <c r="I808" s="20"/>
      <c r="J808" s="2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20"/>
      <c r="E809" s="20"/>
      <c r="F809" s="41"/>
      <c r="G809" s="20"/>
      <c r="H809" s="20"/>
      <c r="I809" s="20"/>
      <c r="J809" s="2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20"/>
      <c r="E810" s="20"/>
      <c r="F810" s="41"/>
      <c r="G810" s="20"/>
      <c r="H810" s="20"/>
      <c r="I810" s="20"/>
      <c r="J810" s="2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20"/>
      <c r="E811" s="20"/>
      <c r="F811" s="41"/>
      <c r="G811" s="20"/>
      <c r="H811" s="20"/>
      <c r="I811" s="20"/>
      <c r="J811" s="2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20"/>
      <c r="E812" s="20"/>
      <c r="F812" s="41"/>
      <c r="G812" s="20"/>
      <c r="H812" s="20"/>
      <c r="I812" s="20"/>
      <c r="J812" s="2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20"/>
      <c r="E813" s="20"/>
      <c r="F813" s="41"/>
      <c r="G813" s="20"/>
      <c r="H813" s="20"/>
      <c r="I813" s="20"/>
      <c r="J813" s="2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20"/>
      <c r="E814" s="20"/>
      <c r="F814" s="41"/>
      <c r="G814" s="20"/>
      <c r="H814" s="20"/>
      <c r="I814" s="20"/>
      <c r="J814" s="2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20"/>
      <c r="E815" s="20"/>
      <c r="F815" s="41"/>
      <c r="G815" s="20"/>
      <c r="H815" s="20"/>
      <c r="I815" s="20"/>
      <c r="J815" s="2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20"/>
      <c r="E816" s="20"/>
      <c r="F816" s="41"/>
      <c r="G816" s="20"/>
      <c r="H816" s="20"/>
      <c r="I816" s="20"/>
      <c r="J816" s="2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20"/>
      <c r="E817" s="20"/>
      <c r="F817" s="41"/>
      <c r="G817" s="20"/>
      <c r="H817" s="20"/>
      <c r="I817" s="20"/>
      <c r="J817" s="2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20"/>
      <c r="E818" s="20"/>
      <c r="F818" s="41"/>
      <c r="G818" s="20"/>
      <c r="H818" s="20"/>
      <c r="I818" s="20"/>
      <c r="J818" s="2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20"/>
      <c r="E819" s="20"/>
      <c r="F819" s="41"/>
      <c r="G819" s="20"/>
      <c r="H819" s="20"/>
      <c r="I819" s="20"/>
      <c r="J819" s="2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20"/>
      <c r="E820" s="20"/>
      <c r="F820" s="41"/>
      <c r="G820" s="20"/>
      <c r="H820" s="20"/>
      <c r="I820" s="20"/>
      <c r="J820" s="2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20"/>
      <c r="E821" s="20"/>
      <c r="F821" s="41"/>
      <c r="G821" s="20"/>
      <c r="H821" s="20"/>
      <c r="I821" s="20"/>
      <c r="J821" s="2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20"/>
      <c r="E822" s="20"/>
      <c r="F822" s="41"/>
      <c r="G822" s="20"/>
      <c r="H822" s="20"/>
      <c r="I822" s="20"/>
      <c r="J822" s="2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20"/>
      <c r="E823" s="20"/>
      <c r="F823" s="41"/>
      <c r="G823" s="20"/>
      <c r="H823" s="20"/>
      <c r="I823" s="20"/>
      <c r="J823" s="2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20"/>
      <c r="E824" s="20"/>
      <c r="F824" s="41"/>
      <c r="G824" s="20"/>
      <c r="H824" s="20"/>
      <c r="I824" s="20"/>
      <c r="J824" s="2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20"/>
      <c r="E825" s="20"/>
      <c r="F825" s="41"/>
      <c r="G825" s="20"/>
      <c r="H825" s="20"/>
      <c r="I825" s="20"/>
      <c r="J825" s="2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20"/>
      <c r="E826" s="20"/>
      <c r="F826" s="41"/>
      <c r="G826" s="20"/>
      <c r="H826" s="20"/>
      <c r="I826" s="20"/>
      <c r="J826" s="2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20"/>
      <c r="E827" s="20"/>
      <c r="F827" s="41"/>
      <c r="G827" s="20"/>
      <c r="H827" s="20"/>
      <c r="I827" s="20"/>
      <c r="J827" s="2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20"/>
      <c r="E828" s="20"/>
      <c r="F828" s="41"/>
      <c r="G828" s="20"/>
      <c r="H828" s="20"/>
      <c r="I828" s="20"/>
      <c r="J828" s="2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20"/>
      <c r="E829" s="20"/>
      <c r="F829" s="41"/>
      <c r="G829" s="20"/>
      <c r="H829" s="20"/>
      <c r="I829" s="20"/>
      <c r="J829" s="2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20"/>
      <c r="E830" s="20"/>
      <c r="F830" s="41"/>
      <c r="G830" s="20"/>
      <c r="H830" s="20"/>
      <c r="I830" s="20"/>
      <c r="J830" s="2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20"/>
      <c r="E831" s="20"/>
      <c r="F831" s="41"/>
      <c r="G831" s="20"/>
      <c r="H831" s="20"/>
      <c r="I831" s="20"/>
      <c r="J831" s="2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20"/>
      <c r="E832" s="20"/>
      <c r="F832" s="41"/>
      <c r="G832" s="20"/>
      <c r="H832" s="20"/>
      <c r="I832" s="20"/>
      <c r="J832" s="2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20"/>
      <c r="E833" s="20"/>
      <c r="F833" s="41"/>
      <c r="G833" s="20"/>
      <c r="H833" s="20"/>
      <c r="I833" s="20"/>
      <c r="J833" s="2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20"/>
      <c r="E834" s="20"/>
      <c r="F834" s="41"/>
      <c r="G834" s="20"/>
      <c r="H834" s="20"/>
      <c r="I834" s="20"/>
      <c r="J834" s="2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20"/>
      <c r="E835" s="20"/>
      <c r="F835" s="41"/>
      <c r="G835" s="20"/>
      <c r="H835" s="20"/>
      <c r="I835" s="20"/>
      <c r="J835" s="2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20"/>
      <c r="E836" s="20"/>
      <c r="F836" s="41"/>
      <c r="G836" s="20"/>
      <c r="H836" s="20"/>
      <c r="I836" s="20"/>
      <c r="J836" s="2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20"/>
      <c r="E837" s="20"/>
      <c r="F837" s="41"/>
      <c r="G837" s="20"/>
      <c r="H837" s="20"/>
      <c r="I837" s="20"/>
      <c r="J837" s="2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20"/>
      <c r="E838" s="20"/>
      <c r="F838" s="41"/>
      <c r="G838" s="20"/>
      <c r="H838" s="20"/>
      <c r="I838" s="20"/>
      <c r="J838" s="2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20"/>
      <c r="E839" s="20"/>
      <c r="F839" s="41"/>
      <c r="G839" s="20"/>
      <c r="H839" s="20"/>
      <c r="I839" s="20"/>
      <c r="J839" s="2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20"/>
      <c r="E840" s="20"/>
      <c r="F840" s="41"/>
      <c r="G840" s="20"/>
      <c r="H840" s="20"/>
      <c r="I840" s="20"/>
      <c r="J840" s="2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20"/>
      <c r="E841" s="20"/>
      <c r="F841" s="41"/>
      <c r="G841" s="20"/>
      <c r="H841" s="20"/>
      <c r="I841" s="20"/>
      <c r="J841" s="2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20"/>
      <c r="E842" s="20"/>
      <c r="F842" s="41"/>
      <c r="G842" s="20"/>
      <c r="H842" s="20"/>
      <c r="I842" s="20"/>
      <c r="J842" s="2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20"/>
      <c r="E843" s="20"/>
      <c r="F843" s="41"/>
      <c r="G843" s="20"/>
      <c r="H843" s="20"/>
      <c r="I843" s="20"/>
      <c r="J843" s="2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20"/>
      <c r="E844" s="20"/>
      <c r="F844" s="41"/>
      <c r="G844" s="20"/>
      <c r="H844" s="20"/>
      <c r="I844" s="20"/>
      <c r="J844" s="2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20"/>
      <c r="E845" s="20"/>
      <c r="F845" s="41"/>
      <c r="G845" s="20"/>
      <c r="H845" s="20"/>
      <c r="I845" s="20"/>
      <c r="J845" s="2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20"/>
      <c r="E846" s="20"/>
      <c r="F846" s="41"/>
      <c r="G846" s="20"/>
      <c r="H846" s="20"/>
      <c r="I846" s="20"/>
      <c r="J846" s="2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20"/>
      <c r="E847" s="20"/>
      <c r="F847" s="41"/>
      <c r="G847" s="20"/>
      <c r="H847" s="20"/>
      <c r="I847" s="20"/>
      <c r="J847" s="2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20"/>
      <c r="E848" s="20"/>
      <c r="F848" s="41"/>
      <c r="G848" s="20"/>
      <c r="H848" s="20"/>
      <c r="I848" s="20"/>
      <c r="J848" s="2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20"/>
      <c r="E849" s="20"/>
      <c r="F849" s="41"/>
      <c r="G849" s="20"/>
      <c r="H849" s="20"/>
      <c r="I849" s="20"/>
      <c r="J849" s="2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20"/>
      <c r="E850" s="20"/>
      <c r="F850" s="41"/>
      <c r="G850" s="20"/>
      <c r="H850" s="20"/>
      <c r="I850" s="20"/>
      <c r="J850" s="2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20"/>
      <c r="E851" s="20"/>
      <c r="F851" s="41"/>
      <c r="G851" s="20"/>
      <c r="H851" s="20"/>
      <c r="I851" s="20"/>
      <c r="J851" s="2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20"/>
      <c r="E852" s="20"/>
      <c r="F852" s="41"/>
      <c r="G852" s="20"/>
      <c r="H852" s="20"/>
      <c r="I852" s="20"/>
      <c r="J852" s="2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20"/>
      <c r="E853" s="20"/>
      <c r="F853" s="41"/>
      <c r="G853" s="20"/>
      <c r="H853" s="20"/>
      <c r="I853" s="20"/>
      <c r="J853" s="2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20"/>
      <c r="E854" s="20"/>
      <c r="F854" s="41"/>
      <c r="G854" s="20"/>
      <c r="H854" s="20"/>
      <c r="I854" s="20"/>
      <c r="J854" s="2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20"/>
      <c r="E855" s="20"/>
      <c r="F855" s="41"/>
      <c r="G855" s="20"/>
      <c r="H855" s="20"/>
      <c r="I855" s="20"/>
      <c r="J855" s="2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20"/>
      <c r="E856" s="20"/>
      <c r="F856" s="41"/>
      <c r="G856" s="20"/>
      <c r="H856" s="20"/>
      <c r="I856" s="20"/>
      <c r="J856" s="2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20"/>
      <c r="E857" s="20"/>
      <c r="F857" s="41"/>
      <c r="G857" s="20"/>
      <c r="H857" s="20"/>
      <c r="I857" s="20"/>
      <c r="J857" s="2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20"/>
      <c r="E858" s="20"/>
      <c r="F858" s="41"/>
      <c r="G858" s="20"/>
      <c r="H858" s="20"/>
      <c r="I858" s="20"/>
      <c r="J858" s="2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20"/>
      <c r="E859" s="20"/>
      <c r="F859" s="41"/>
      <c r="G859" s="20"/>
      <c r="H859" s="20"/>
      <c r="I859" s="20"/>
      <c r="J859" s="2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20"/>
      <c r="E860" s="20"/>
      <c r="F860" s="41"/>
      <c r="G860" s="20"/>
      <c r="H860" s="20"/>
      <c r="I860" s="20"/>
      <c r="J860" s="2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20"/>
      <c r="E861" s="20"/>
      <c r="F861" s="41"/>
      <c r="G861" s="20"/>
      <c r="H861" s="20"/>
      <c r="I861" s="20"/>
      <c r="J861" s="2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20"/>
      <c r="E862" s="20"/>
      <c r="F862" s="41"/>
      <c r="G862" s="20"/>
      <c r="H862" s="20"/>
      <c r="I862" s="20"/>
      <c r="J862" s="2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20"/>
      <c r="E863" s="20"/>
      <c r="F863" s="41"/>
      <c r="G863" s="20"/>
      <c r="H863" s="20"/>
      <c r="I863" s="20"/>
      <c r="J863" s="2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20"/>
      <c r="E864" s="20"/>
      <c r="F864" s="41"/>
      <c r="G864" s="20"/>
      <c r="H864" s="20"/>
      <c r="I864" s="20"/>
      <c r="J864" s="2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20"/>
      <c r="E865" s="20"/>
      <c r="F865" s="41"/>
      <c r="G865" s="20"/>
      <c r="H865" s="20"/>
      <c r="I865" s="20"/>
      <c r="J865" s="2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20"/>
      <c r="E866" s="20"/>
      <c r="F866" s="41"/>
      <c r="G866" s="20"/>
      <c r="H866" s="20"/>
      <c r="I866" s="20"/>
      <c r="J866" s="2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20"/>
      <c r="E867" s="20"/>
      <c r="F867" s="41"/>
      <c r="G867" s="20"/>
      <c r="H867" s="20"/>
      <c r="I867" s="20"/>
      <c r="J867" s="2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20"/>
      <c r="E868" s="20"/>
      <c r="F868" s="41"/>
      <c r="G868" s="20"/>
      <c r="H868" s="20"/>
      <c r="I868" s="20"/>
      <c r="J868" s="2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20"/>
      <c r="E869" s="20"/>
      <c r="F869" s="41"/>
      <c r="G869" s="20"/>
      <c r="H869" s="20"/>
      <c r="I869" s="20"/>
      <c r="J869" s="2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20"/>
      <c r="E870" s="20"/>
      <c r="F870" s="41"/>
      <c r="G870" s="20"/>
      <c r="H870" s="20"/>
      <c r="I870" s="20"/>
      <c r="J870" s="2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20"/>
      <c r="E871" s="20"/>
      <c r="F871" s="41"/>
      <c r="G871" s="20"/>
      <c r="H871" s="20"/>
      <c r="I871" s="20"/>
      <c r="J871" s="2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20"/>
      <c r="E872" s="20"/>
      <c r="F872" s="41"/>
      <c r="G872" s="20"/>
      <c r="H872" s="20"/>
      <c r="I872" s="20"/>
      <c r="J872" s="2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20"/>
      <c r="E873" s="20"/>
      <c r="F873" s="41"/>
      <c r="G873" s="20"/>
      <c r="H873" s="20"/>
      <c r="I873" s="20"/>
      <c r="J873" s="2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20"/>
      <c r="E874" s="20"/>
      <c r="F874" s="41"/>
      <c r="G874" s="20"/>
      <c r="H874" s="20"/>
      <c r="I874" s="20"/>
      <c r="J874" s="2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20"/>
      <c r="E875" s="20"/>
      <c r="F875" s="41"/>
      <c r="G875" s="20"/>
      <c r="H875" s="20"/>
      <c r="I875" s="20"/>
      <c r="J875" s="2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20"/>
      <c r="E876" s="20"/>
      <c r="F876" s="41"/>
      <c r="G876" s="20"/>
      <c r="H876" s="20"/>
      <c r="I876" s="20"/>
      <c r="J876" s="2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20"/>
      <c r="E877" s="20"/>
      <c r="F877" s="41"/>
      <c r="G877" s="20"/>
      <c r="H877" s="20"/>
      <c r="I877" s="20"/>
      <c r="J877" s="2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20"/>
      <c r="E878" s="20"/>
      <c r="F878" s="41"/>
      <c r="G878" s="20"/>
      <c r="H878" s="20"/>
      <c r="I878" s="20"/>
      <c r="J878" s="2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20"/>
      <c r="E879" s="20"/>
      <c r="F879" s="41"/>
      <c r="G879" s="20"/>
      <c r="H879" s="20"/>
      <c r="I879" s="20"/>
      <c r="J879" s="2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20"/>
      <c r="E880" s="20"/>
      <c r="F880" s="41"/>
      <c r="G880" s="20"/>
      <c r="H880" s="20"/>
      <c r="I880" s="20"/>
      <c r="J880" s="2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20"/>
      <c r="E881" s="20"/>
      <c r="F881" s="41"/>
      <c r="G881" s="20"/>
      <c r="H881" s="20"/>
      <c r="I881" s="20"/>
      <c r="J881" s="2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20"/>
      <c r="E882" s="20"/>
      <c r="F882" s="41"/>
      <c r="G882" s="20"/>
      <c r="H882" s="20"/>
      <c r="I882" s="20"/>
      <c r="J882" s="2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20"/>
      <c r="E883" s="20"/>
      <c r="F883" s="41"/>
      <c r="G883" s="20"/>
      <c r="H883" s="20"/>
      <c r="I883" s="20"/>
      <c r="J883" s="2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20"/>
      <c r="E884" s="20"/>
      <c r="F884" s="41"/>
      <c r="G884" s="20"/>
      <c r="H884" s="20"/>
      <c r="I884" s="20"/>
      <c r="J884" s="2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20"/>
      <c r="E885" s="20"/>
      <c r="F885" s="41"/>
      <c r="G885" s="20"/>
      <c r="H885" s="20"/>
      <c r="I885" s="20"/>
      <c r="J885" s="2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20"/>
      <c r="E886" s="20"/>
      <c r="F886" s="41"/>
      <c r="G886" s="20"/>
      <c r="H886" s="20"/>
      <c r="I886" s="20"/>
      <c r="J886" s="2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20"/>
      <c r="E887" s="20"/>
      <c r="F887" s="41"/>
      <c r="G887" s="20"/>
      <c r="H887" s="20"/>
      <c r="I887" s="20"/>
      <c r="J887" s="2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20"/>
      <c r="E888" s="20"/>
      <c r="F888" s="41"/>
      <c r="G888" s="20"/>
      <c r="H888" s="20"/>
      <c r="I888" s="20"/>
      <c r="J888" s="2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20"/>
      <c r="E889" s="20"/>
      <c r="F889" s="41"/>
      <c r="G889" s="20"/>
      <c r="H889" s="20"/>
      <c r="I889" s="20"/>
      <c r="J889" s="2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20"/>
      <c r="E890" s="20"/>
      <c r="F890" s="41"/>
      <c r="G890" s="20"/>
      <c r="H890" s="20"/>
      <c r="I890" s="20"/>
      <c r="J890" s="2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20"/>
      <c r="E891" s="20"/>
      <c r="F891" s="41"/>
      <c r="G891" s="20"/>
      <c r="H891" s="20"/>
      <c r="I891" s="20"/>
      <c r="J891" s="2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20"/>
      <c r="E892" s="20"/>
      <c r="F892" s="41"/>
      <c r="G892" s="20"/>
      <c r="H892" s="20"/>
      <c r="I892" s="20"/>
      <c r="J892" s="2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20"/>
      <c r="E893" s="20"/>
      <c r="F893" s="41"/>
      <c r="G893" s="20"/>
      <c r="H893" s="20"/>
      <c r="I893" s="20"/>
      <c r="J893" s="2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20"/>
      <c r="E894" s="20"/>
      <c r="F894" s="41"/>
      <c r="G894" s="20"/>
      <c r="H894" s="20"/>
      <c r="I894" s="20"/>
      <c r="J894" s="2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20"/>
      <c r="E895" s="20"/>
      <c r="F895" s="41"/>
      <c r="G895" s="20"/>
      <c r="H895" s="20"/>
      <c r="I895" s="20"/>
      <c r="J895" s="2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20"/>
      <c r="E896" s="20"/>
      <c r="F896" s="41"/>
      <c r="G896" s="20"/>
      <c r="H896" s="20"/>
      <c r="I896" s="20"/>
      <c r="J896" s="2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20"/>
      <c r="E897" s="20"/>
      <c r="F897" s="41"/>
      <c r="G897" s="20"/>
      <c r="H897" s="20"/>
      <c r="I897" s="20"/>
      <c r="J897" s="2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20"/>
      <c r="E898" s="20"/>
      <c r="F898" s="41"/>
      <c r="G898" s="20"/>
      <c r="H898" s="20"/>
      <c r="I898" s="20"/>
      <c r="J898" s="2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20"/>
      <c r="E899" s="20"/>
      <c r="F899" s="41"/>
      <c r="G899" s="20"/>
      <c r="H899" s="20"/>
      <c r="I899" s="20"/>
      <c r="J899" s="2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20"/>
      <c r="E900" s="20"/>
      <c r="F900" s="41"/>
      <c r="G900" s="20"/>
      <c r="H900" s="20"/>
      <c r="I900" s="20"/>
      <c r="J900" s="2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20"/>
      <c r="E901" s="20"/>
      <c r="F901" s="41"/>
      <c r="G901" s="20"/>
      <c r="H901" s="20"/>
      <c r="I901" s="20"/>
      <c r="J901" s="2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20"/>
      <c r="E902" s="20"/>
      <c r="F902" s="41"/>
      <c r="G902" s="20"/>
      <c r="H902" s="20"/>
      <c r="I902" s="20"/>
      <c r="J902" s="2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20"/>
      <c r="E903" s="20"/>
      <c r="F903" s="41"/>
      <c r="G903" s="20"/>
      <c r="H903" s="20"/>
      <c r="I903" s="20"/>
      <c r="J903" s="2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20"/>
      <c r="E904" s="20"/>
      <c r="F904" s="41"/>
      <c r="G904" s="20"/>
      <c r="H904" s="20"/>
      <c r="I904" s="20"/>
      <c r="J904" s="2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20"/>
      <c r="E905" s="20"/>
      <c r="F905" s="41"/>
      <c r="G905" s="20"/>
      <c r="H905" s="20"/>
      <c r="I905" s="20"/>
      <c r="J905" s="2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20"/>
      <c r="E906" s="20"/>
      <c r="F906" s="41"/>
      <c r="G906" s="20"/>
      <c r="H906" s="20"/>
      <c r="I906" s="20"/>
      <c r="J906" s="2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20"/>
      <c r="E907" s="20"/>
      <c r="F907" s="41"/>
      <c r="G907" s="20"/>
      <c r="H907" s="20"/>
      <c r="I907" s="20"/>
      <c r="J907" s="2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20"/>
      <c r="E908" s="20"/>
      <c r="F908" s="41"/>
      <c r="G908" s="20"/>
      <c r="H908" s="20"/>
      <c r="I908" s="20"/>
      <c r="J908" s="2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20"/>
      <c r="E909" s="20"/>
      <c r="F909" s="41"/>
      <c r="G909" s="20"/>
      <c r="H909" s="20"/>
      <c r="I909" s="20"/>
      <c r="J909" s="2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20"/>
      <c r="E910" s="20"/>
      <c r="F910" s="41"/>
      <c r="G910" s="20"/>
      <c r="H910" s="20"/>
      <c r="I910" s="20"/>
      <c r="J910" s="2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20"/>
      <c r="E911" s="20"/>
      <c r="F911" s="41"/>
      <c r="G911" s="20"/>
      <c r="H911" s="20"/>
      <c r="I911" s="20"/>
      <c r="J911" s="2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20"/>
      <c r="E912" s="20"/>
      <c r="F912" s="41"/>
      <c r="G912" s="20"/>
      <c r="H912" s="20"/>
      <c r="I912" s="20"/>
      <c r="J912" s="2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20"/>
      <c r="E913" s="20"/>
      <c r="F913" s="41"/>
      <c r="G913" s="20"/>
      <c r="H913" s="20"/>
      <c r="I913" s="20"/>
      <c r="J913" s="2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20"/>
      <c r="E914" s="20"/>
      <c r="F914" s="41"/>
      <c r="G914" s="20"/>
      <c r="H914" s="20"/>
      <c r="I914" s="20"/>
      <c r="J914" s="2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20"/>
      <c r="E915" s="20"/>
      <c r="F915" s="41"/>
      <c r="G915" s="20"/>
      <c r="H915" s="20"/>
      <c r="I915" s="20"/>
      <c r="J915" s="2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20"/>
      <c r="E916" s="20"/>
      <c r="F916" s="41"/>
      <c r="G916" s="20"/>
      <c r="H916" s="20"/>
      <c r="I916" s="20"/>
      <c r="J916" s="2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20"/>
      <c r="E917" s="20"/>
      <c r="F917" s="41"/>
      <c r="G917" s="20"/>
      <c r="H917" s="20"/>
      <c r="I917" s="20"/>
      <c r="J917" s="2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20"/>
      <c r="E918" s="20"/>
      <c r="F918" s="41"/>
      <c r="G918" s="20"/>
      <c r="H918" s="20"/>
      <c r="I918" s="20"/>
      <c r="J918" s="2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20"/>
      <c r="E919" s="20"/>
      <c r="F919" s="41"/>
      <c r="G919" s="20"/>
      <c r="H919" s="20"/>
      <c r="I919" s="20"/>
      <c r="J919" s="2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20"/>
      <c r="E920" s="20"/>
      <c r="F920" s="41"/>
      <c r="G920" s="20"/>
      <c r="H920" s="20"/>
      <c r="I920" s="20"/>
      <c r="J920" s="2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20"/>
      <c r="E921" s="20"/>
      <c r="F921" s="41"/>
      <c r="G921" s="20"/>
      <c r="H921" s="20"/>
      <c r="I921" s="20"/>
      <c r="J921" s="2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20"/>
      <c r="E922" s="20"/>
      <c r="F922" s="41"/>
      <c r="G922" s="20"/>
      <c r="H922" s="20"/>
      <c r="I922" s="20"/>
      <c r="J922" s="2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20"/>
      <c r="E923" s="20"/>
      <c r="F923" s="41"/>
      <c r="G923" s="20"/>
      <c r="H923" s="20"/>
      <c r="I923" s="20"/>
      <c r="J923" s="2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20"/>
      <c r="E924" s="20"/>
      <c r="F924" s="41"/>
      <c r="G924" s="20"/>
      <c r="H924" s="20"/>
      <c r="I924" s="20"/>
      <c r="J924" s="2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20"/>
      <c r="E925" s="20"/>
      <c r="F925" s="41"/>
      <c r="G925" s="20"/>
      <c r="H925" s="20"/>
      <c r="I925" s="20"/>
      <c r="J925" s="2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20"/>
      <c r="E926" s="20"/>
      <c r="F926" s="41"/>
      <c r="G926" s="20"/>
      <c r="H926" s="20"/>
      <c r="I926" s="20"/>
      <c r="J926" s="2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20"/>
      <c r="E927" s="20"/>
      <c r="F927" s="41"/>
      <c r="G927" s="20"/>
      <c r="H927" s="20"/>
      <c r="I927" s="20"/>
      <c r="J927" s="2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20"/>
      <c r="E928" s="20"/>
      <c r="F928" s="41"/>
      <c r="G928" s="20"/>
      <c r="H928" s="20"/>
      <c r="I928" s="20"/>
      <c r="J928" s="2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20"/>
      <c r="E929" s="20"/>
      <c r="F929" s="41"/>
      <c r="G929" s="20"/>
      <c r="H929" s="20"/>
      <c r="I929" s="20"/>
      <c r="J929" s="2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20"/>
      <c r="E930" s="20"/>
      <c r="F930" s="41"/>
      <c r="G930" s="20"/>
      <c r="H930" s="20"/>
      <c r="I930" s="20"/>
      <c r="J930" s="2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20"/>
      <c r="E931" s="20"/>
      <c r="F931" s="41"/>
      <c r="G931" s="20"/>
      <c r="H931" s="20"/>
      <c r="I931" s="20"/>
      <c r="J931" s="2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20"/>
      <c r="E932" s="20"/>
      <c r="F932" s="41"/>
      <c r="G932" s="20"/>
      <c r="H932" s="20"/>
      <c r="I932" s="20"/>
      <c r="J932" s="2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20"/>
      <c r="E933" s="20"/>
      <c r="F933" s="41"/>
      <c r="G933" s="20"/>
      <c r="H933" s="20"/>
      <c r="I933" s="20"/>
      <c r="J933" s="2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20"/>
      <c r="E934" s="20"/>
      <c r="F934" s="41"/>
      <c r="G934" s="20"/>
      <c r="H934" s="20"/>
      <c r="I934" s="20"/>
      <c r="J934" s="2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20"/>
      <c r="E935" s="20"/>
      <c r="F935" s="41"/>
      <c r="G935" s="20"/>
      <c r="H935" s="20"/>
      <c r="I935" s="20"/>
      <c r="J935" s="2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20"/>
      <c r="E936" s="20"/>
      <c r="F936" s="41"/>
      <c r="G936" s="20"/>
      <c r="H936" s="20"/>
      <c r="I936" s="20"/>
      <c r="J936" s="2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20"/>
      <c r="E937" s="20"/>
      <c r="F937" s="41"/>
      <c r="G937" s="20"/>
      <c r="H937" s="20"/>
      <c r="I937" s="20"/>
      <c r="J937" s="2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20"/>
      <c r="E938" s="20"/>
      <c r="F938" s="41"/>
      <c r="G938" s="20"/>
      <c r="H938" s="20"/>
      <c r="I938" s="20"/>
      <c r="J938" s="2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20"/>
      <c r="E939" s="20"/>
      <c r="F939" s="41"/>
      <c r="G939" s="20"/>
      <c r="H939" s="20"/>
      <c r="I939" s="20"/>
      <c r="J939" s="2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20"/>
      <c r="E940" s="20"/>
      <c r="F940" s="41"/>
      <c r="G940" s="20"/>
      <c r="H940" s="20"/>
      <c r="I940" s="20"/>
      <c r="J940" s="2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20"/>
      <c r="E941" s="20"/>
      <c r="F941" s="41"/>
      <c r="G941" s="20"/>
      <c r="H941" s="20"/>
      <c r="I941" s="20"/>
      <c r="J941" s="2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20"/>
      <c r="E942" s="20"/>
      <c r="F942" s="41"/>
      <c r="G942" s="20"/>
      <c r="H942" s="20"/>
      <c r="I942" s="20"/>
      <c r="J942" s="2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20"/>
      <c r="E943" s="20"/>
      <c r="F943" s="41"/>
      <c r="G943" s="20"/>
      <c r="H943" s="20"/>
      <c r="I943" s="20"/>
      <c r="J943" s="2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20"/>
      <c r="E944" s="20"/>
      <c r="F944" s="41"/>
      <c r="G944" s="20"/>
      <c r="H944" s="20"/>
      <c r="I944" s="20"/>
      <c r="J944" s="2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20"/>
      <c r="E945" s="20"/>
      <c r="F945" s="41"/>
      <c r="G945" s="20"/>
      <c r="H945" s="20"/>
      <c r="I945" s="20"/>
      <c r="J945" s="2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20"/>
      <c r="E946" s="20"/>
      <c r="F946" s="41"/>
      <c r="G946" s="20"/>
      <c r="H946" s="20"/>
      <c r="I946" s="20"/>
      <c r="J946" s="2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20"/>
      <c r="E947" s="20"/>
      <c r="F947" s="41"/>
      <c r="G947" s="20"/>
      <c r="H947" s="20"/>
      <c r="I947" s="20"/>
      <c r="J947" s="2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20"/>
      <c r="E948" s="20"/>
      <c r="F948" s="41"/>
      <c r="G948" s="20"/>
      <c r="H948" s="20"/>
      <c r="I948" s="20"/>
      <c r="J948" s="2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20"/>
      <c r="E949" s="20"/>
      <c r="F949" s="41"/>
      <c r="G949" s="20"/>
      <c r="H949" s="20"/>
      <c r="I949" s="20"/>
      <c r="J949" s="2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20"/>
      <c r="E950" s="20"/>
      <c r="F950" s="41"/>
      <c r="G950" s="20"/>
      <c r="H950" s="20"/>
      <c r="I950" s="20"/>
      <c r="J950" s="2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20"/>
      <c r="E951" s="20"/>
      <c r="F951" s="41"/>
      <c r="G951" s="20"/>
      <c r="H951" s="20"/>
      <c r="I951" s="20"/>
      <c r="J951" s="2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20"/>
      <c r="E952" s="20"/>
      <c r="F952" s="41"/>
      <c r="G952" s="20"/>
      <c r="H952" s="20"/>
      <c r="I952" s="20"/>
      <c r="J952" s="2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20"/>
      <c r="E953" s="20"/>
      <c r="F953" s="41"/>
      <c r="G953" s="20"/>
      <c r="H953" s="20"/>
      <c r="I953" s="20"/>
      <c r="J953" s="2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20"/>
      <c r="E954" s="20"/>
      <c r="F954" s="41"/>
      <c r="G954" s="20"/>
      <c r="H954" s="20"/>
      <c r="I954" s="20"/>
      <c r="J954" s="2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20"/>
      <c r="E955" s="20"/>
      <c r="F955" s="41"/>
      <c r="G955" s="20"/>
      <c r="H955" s="20"/>
      <c r="I955" s="20"/>
      <c r="J955" s="2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20"/>
      <c r="E956" s="20"/>
      <c r="F956" s="41"/>
      <c r="G956" s="20"/>
      <c r="H956" s="20"/>
      <c r="I956" s="20"/>
      <c r="J956" s="2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20"/>
      <c r="E957" s="20"/>
      <c r="F957" s="41"/>
      <c r="G957" s="20"/>
      <c r="H957" s="20"/>
      <c r="I957" s="20"/>
      <c r="J957" s="2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20"/>
      <c r="E958" s="20"/>
      <c r="F958" s="41"/>
      <c r="G958" s="20"/>
      <c r="H958" s="20"/>
      <c r="I958" s="20"/>
      <c r="J958" s="2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20"/>
      <c r="E959" s="20"/>
      <c r="F959" s="41"/>
      <c r="G959" s="20"/>
      <c r="H959" s="20"/>
      <c r="I959" s="20"/>
      <c r="J959" s="2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20"/>
      <c r="E960" s="20"/>
      <c r="F960" s="41"/>
      <c r="G960" s="20"/>
      <c r="H960" s="20"/>
      <c r="I960" s="20"/>
      <c r="J960" s="2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20"/>
      <c r="E961" s="20"/>
      <c r="F961" s="41"/>
      <c r="G961" s="20"/>
      <c r="H961" s="20"/>
      <c r="I961" s="20"/>
      <c r="J961" s="2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20"/>
      <c r="E962" s="20"/>
      <c r="F962" s="41"/>
      <c r="G962" s="20"/>
      <c r="H962" s="20"/>
      <c r="I962" s="20"/>
      <c r="J962" s="2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20"/>
      <c r="E963" s="20"/>
      <c r="F963" s="41"/>
      <c r="G963" s="20"/>
      <c r="H963" s="20"/>
      <c r="I963" s="20"/>
      <c r="J963" s="2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20"/>
      <c r="E964" s="20"/>
      <c r="F964" s="41"/>
      <c r="G964" s="20"/>
      <c r="H964" s="20"/>
      <c r="I964" s="20"/>
      <c r="J964" s="2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20"/>
      <c r="E965" s="20"/>
      <c r="F965" s="41"/>
      <c r="G965" s="20"/>
      <c r="H965" s="20"/>
      <c r="I965" s="20"/>
      <c r="J965" s="2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20"/>
      <c r="E966" s="20"/>
      <c r="F966" s="41"/>
      <c r="G966" s="20"/>
      <c r="H966" s="20"/>
      <c r="I966" s="20"/>
      <c r="J966" s="2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20"/>
      <c r="E967" s="20"/>
      <c r="F967" s="41"/>
      <c r="G967" s="20"/>
      <c r="H967" s="20"/>
      <c r="I967" s="20"/>
      <c r="J967" s="2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20"/>
      <c r="E968" s="20"/>
      <c r="F968" s="41"/>
      <c r="G968" s="20"/>
      <c r="H968" s="20"/>
      <c r="I968" s="20"/>
      <c r="J968" s="2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20"/>
      <c r="E969" s="20"/>
      <c r="F969" s="41"/>
      <c r="G969" s="20"/>
      <c r="H969" s="20"/>
      <c r="I969" s="20"/>
      <c r="J969" s="2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20"/>
      <c r="E970" s="20"/>
      <c r="F970" s="41"/>
      <c r="G970" s="20"/>
      <c r="H970" s="20"/>
      <c r="I970" s="20"/>
      <c r="J970" s="2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20"/>
      <c r="E971" s="20"/>
      <c r="F971" s="41"/>
      <c r="G971" s="20"/>
      <c r="H971" s="20"/>
      <c r="I971" s="20"/>
      <c r="J971" s="2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20"/>
      <c r="E972" s="20"/>
      <c r="F972" s="41"/>
      <c r="G972" s="20"/>
      <c r="H972" s="20"/>
      <c r="I972" s="20"/>
      <c r="J972" s="2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20"/>
      <c r="E973" s="20"/>
      <c r="F973" s="41"/>
      <c r="G973" s="20"/>
      <c r="H973" s="20"/>
      <c r="I973" s="20"/>
      <c r="J973" s="2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20"/>
      <c r="E974" s="20"/>
      <c r="F974" s="41"/>
      <c r="G974" s="20"/>
      <c r="H974" s="20"/>
      <c r="I974" s="20"/>
      <c r="J974" s="2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20"/>
      <c r="E975" s="20"/>
      <c r="F975" s="41"/>
      <c r="G975" s="20"/>
      <c r="H975" s="20"/>
      <c r="I975" s="20"/>
      <c r="J975" s="2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20"/>
      <c r="E976" s="20"/>
      <c r="F976" s="41"/>
      <c r="G976" s="20"/>
      <c r="H976" s="20"/>
      <c r="I976" s="20"/>
      <c r="J976" s="2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20"/>
      <c r="E977" s="20"/>
      <c r="F977" s="41"/>
      <c r="G977" s="20"/>
      <c r="H977" s="20"/>
      <c r="I977" s="20"/>
      <c r="J977" s="2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20"/>
      <c r="E978" s="20"/>
      <c r="F978" s="41"/>
      <c r="G978" s="20"/>
      <c r="H978" s="20"/>
      <c r="I978" s="20"/>
      <c r="J978" s="2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20"/>
      <c r="E979" s="20"/>
      <c r="F979" s="41"/>
      <c r="G979" s="20"/>
      <c r="H979" s="20"/>
      <c r="I979" s="20"/>
      <c r="J979" s="2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20"/>
      <c r="E980" s="20"/>
      <c r="F980" s="41"/>
      <c r="G980" s="20"/>
      <c r="H980" s="20"/>
      <c r="I980" s="20"/>
      <c r="J980" s="2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20"/>
      <c r="E981" s="20"/>
      <c r="F981" s="41"/>
      <c r="G981" s="20"/>
      <c r="H981" s="20"/>
      <c r="I981" s="20"/>
      <c r="J981" s="2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20"/>
      <c r="E982" s="20"/>
      <c r="F982" s="41"/>
      <c r="G982" s="20"/>
      <c r="H982" s="20"/>
      <c r="I982" s="20"/>
      <c r="J982" s="2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20"/>
      <c r="E983" s="20"/>
      <c r="F983" s="41"/>
      <c r="G983" s="20"/>
      <c r="H983" s="20"/>
      <c r="I983" s="20"/>
      <c r="J983" s="2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20"/>
      <c r="E984" s="20"/>
      <c r="F984" s="41"/>
      <c r="G984" s="20"/>
      <c r="H984" s="20"/>
      <c r="I984" s="20"/>
      <c r="J984" s="2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20"/>
      <c r="E985" s="20"/>
      <c r="F985" s="41"/>
      <c r="G985" s="20"/>
      <c r="H985" s="20"/>
      <c r="I985" s="20"/>
      <c r="J985" s="2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20"/>
      <c r="E986" s="20"/>
      <c r="F986" s="41"/>
      <c r="G986" s="20"/>
      <c r="H986" s="20"/>
      <c r="I986" s="20"/>
      <c r="J986" s="2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20"/>
      <c r="E987" s="20"/>
      <c r="F987" s="41"/>
      <c r="G987" s="20"/>
      <c r="H987" s="20"/>
      <c r="I987" s="20"/>
      <c r="J987" s="2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20"/>
      <c r="E988" s="20"/>
      <c r="F988" s="41"/>
      <c r="G988" s="20"/>
      <c r="H988" s="20"/>
      <c r="I988" s="20"/>
      <c r="J988" s="2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20"/>
      <c r="E989" s="20"/>
      <c r="F989" s="41"/>
      <c r="G989" s="20"/>
      <c r="H989" s="20"/>
      <c r="I989" s="20"/>
      <c r="J989" s="2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20"/>
      <c r="E990" s="20"/>
      <c r="F990" s="41"/>
      <c r="G990" s="20"/>
      <c r="H990" s="20"/>
      <c r="I990" s="20"/>
      <c r="J990" s="2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20"/>
      <c r="E991" s="20"/>
      <c r="F991" s="41"/>
      <c r="G991" s="20"/>
      <c r="H991" s="20"/>
      <c r="I991" s="20"/>
      <c r="J991" s="2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20"/>
      <c r="E992" s="20"/>
      <c r="F992" s="41"/>
      <c r="G992" s="20"/>
      <c r="H992" s="20"/>
      <c r="I992" s="20"/>
      <c r="J992" s="2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20"/>
      <c r="E993" s="20"/>
      <c r="F993" s="41"/>
      <c r="G993" s="20"/>
      <c r="H993" s="20"/>
      <c r="I993" s="20"/>
      <c r="J993" s="2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20"/>
      <c r="E994" s="20"/>
      <c r="F994" s="41"/>
      <c r="G994" s="20"/>
      <c r="H994" s="20"/>
      <c r="I994" s="20"/>
      <c r="J994" s="2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20"/>
      <c r="E995" s="20"/>
      <c r="F995" s="41"/>
      <c r="G995" s="20"/>
      <c r="H995" s="20"/>
      <c r="I995" s="20"/>
      <c r="J995" s="2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20"/>
      <c r="E996" s="20"/>
      <c r="F996" s="41"/>
      <c r="G996" s="20"/>
      <c r="H996" s="20"/>
      <c r="I996" s="20"/>
      <c r="J996" s="2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20"/>
      <c r="E997" s="20"/>
      <c r="F997" s="41"/>
      <c r="G997" s="20"/>
      <c r="H997" s="20"/>
      <c r="I997" s="20"/>
      <c r="J997" s="2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20"/>
      <c r="E998" s="20"/>
      <c r="F998" s="41"/>
      <c r="G998" s="20"/>
      <c r="H998" s="20"/>
      <c r="I998" s="20"/>
      <c r="J998" s="2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20"/>
      <c r="E999" s="20"/>
      <c r="F999" s="41"/>
      <c r="G999" s="20"/>
      <c r="H999" s="20"/>
      <c r="I999" s="20"/>
      <c r="J999" s="2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20"/>
      <c r="E1000" s="20"/>
      <c r="F1000" s="41"/>
      <c r="G1000" s="20"/>
      <c r="H1000" s="20"/>
      <c r="I1000" s="20"/>
      <c r="J1000" s="2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D1:J1"/>
    <mergeCell ref="D2:F2"/>
  </mergeCells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11"/>
    <col customWidth="1" min="2" max="2" width="28.78"/>
    <col customWidth="1" min="3" max="3" width="12.67"/>
    <col customWidth="1" min="4" max="4" width="8.78"/>
    <col customWidth="1" min="5" max="5" width="14.67"/>
    <col customWidth="1" min="6" max="6" width="24.11"/>
    <col customWidth="1" min="7" max="7" width="23.44"/>
    <col customWidth="1" min="8" max="8" width="14.44"/>
    <col customWidth="1" min="9" max="26" width="8.78"/>
  </cols>
  <sheetData>
    <row r="1" ht="15.75" customHeight="1">
      <c r="A1" s="89">
        <v>2018.0</v>
      </c>
      <c r="C1" s="43"/>
    </row>
    <row r="2" ht="15.75" customHeight="1">
      <c r="A2" s="91" t="s">
        <v>73</v>
      </c>
      <c r="C2" s="43"/>
    </row>
    <row r="3" ht="15.75" customHeight="1">
      <c r="A3" s="92" t="s">
        <v>503</v>
      </c>
      <c r="B3" s="92" t="s">
        <v>75</v>
      </c>
      <c r="C3" s="93" t="s">
        <v>76</v>
      </c>
      <c r="D3" s="92" t="s">
        <v>77</v>
      </c>
      <c r="E3" s="92" t="s">
        <v>78</v>
      </c>
      <c r="F3" s="92"/>
      <c r="G3" s="94" t="s">
        <v>79</v>
      </c>
      <c r="H3" s="94" t="s">
        <v>80</v>
      </c>
    </row>
    <row r="4" ht="15.75" customHeight="1">
      <c r="A4" s="95"/>
      <c r="B4" s="96" t="s">
        <v>12</v>
      </c>
      <c r="C4" s="97"/>
      <c r="D4" s="99" t="s">
        <v>56</v>
      </c>
      <c r="E4" s="99" t="s">
        <v>56</v>
      </c>
      <c r="F4" s="99"/>
      <c r="G4" s="96" t="s">
        <v>12</v>
      </c>
      <c r="H4" s="43" t="str">
        <f t="shared" ref="H4:H9" si="1">C4</f>
        <v/>
      </c>
      <c r="J4" s="100"/>
    </row>
    <row r="5" ht="15.75" customHeight="1">
      <c r="A5" s="95"/>
      <c r="B5" s="96" t="s">
        <v>83</v>
      </c>
      <c r="C5" s="97"/>
      <c r="D5" s="99" t="s">
        <v>56</v>
      </c>
      <c r="E5" s="99" t="s">
        <v>56</v>
      </c>
      <c r="F5" s="99"/>
      <c r="G5" s="96" t="s">
        <v>83</v>
      </c>
      <c r="H5" s="43" t="str">
        <f t="shared" si="1"/>
        <v/>
      </c>
    </row>
    <row r="6" ht="15.75" customHeight="1">
      <c r="A6" s="95"/>
      <c r="B6" s="96" t="s">
        <v>14</v>
      </c>
      <c r="C6" s="97"/>
      <c r="D6" s="102" t="s">
        <v>56</v>
      </c>
      <c r="G6" s="96" t="s">
        <v>14</v>
      </c>
      <c r="H6" s="43" t="str">
        <f t="shared" si="1"/>
        <v/>
      </c>
    </row>
    <row r="7" ht="15.75" customHeight="1">
      <c r="A7" s="95"/>
      <c r="B7" s="96" t="s">
        <v>15</v>
      </c>
      <c r="C7" s="97"/>
      <c r="G7" s="96" t="s">
        <v>15</v>
      </c>
      <c r="H7" s="43" t="str">
        <f t="shared" si="1"/>
        <v/>
      </c>
    </row>
    <row r="8" ht="15.75" customHeight="1">
      <c r="A8" s="95"/>
      <c r="B8" s="96" t="s">
        <v>88</v>
      </c>
      <c r="C8" s="97"/>
      <c r="G8" s="96" t="s">
        <v>88</v>
      </c>
      <c r="H8" s="43" t="str">
        <f t="shared" si="1"/>
        <v/>
      </c>
    </row>
    <row r="9" ht="15.75" customHeight="1">
      <c r="A9" s="95"/>
      <c r="B9" s="96" t="s">
        <v>90</v>
      </c>
      <c r="C9" s="97"/>
      <c r="D9" s="102" t="s">
        <v>56</v>
      </c>
      <c r="E9" s="99"/>
      <c r="F9" s="99"/>
      <c r="G9" s="96" t="s">
        <v>90</v>
      </c>
      <c r="H9" s="43" t="str">
        <f t="shared" si="1"/>
        <v/>
      </c>
    </row>
    <row r="10" ht="15.75" customHeight="1">
      <c r="A10" s="95"/>
      <c r="B10" s="103"/>
      <c r="C10" s="43"/>
      <c r="D10" s="99"/>
      <c r="E10" s="99"/>
      <c r="F10" s="99"/>
      <c r="G10" s="104" t="s">
        <v>18</v>
      </c>
      <c r="H10" s="105"/>
    </row>
    <row r="11" ht="15.75" customHeight="1">
      <c r="A11" s="95"/>
      <c r="B11" s="103"/>
      <c r="C11" s="106"/>
      <c r="D11" s="99" t="s">
        <v>56</v>
      </c>
      <c r="E11" s="99"/>
      <c r="F11" s="99"/>
    </row>
    <row r="12" ht="15.75" customHeight="1">
      <c r="A12" s="95"/>
      <c r="B12" s="103"/>
      <c r="C12" s="43"/>
      <c r="D12" s="99"/>
      <c r="E12" s="99"/>
      <c r="F12" s="99"/>
      <c r="I12" s="99"/>
    </row>
    <row r="13" ht="15.75" customHeight="1">
      <c r="A13" s="95"/>
      <c r="B13" s="103"/>
      <c r="C13" s="43"/>
      <c r="E13" s="99"/>
      <c r="F13" s="99"/>
      <c r="I13" s="107"/>
    </row>
    <row r="14" ht="15.75" customHeight="1">
      <c r="A14" s="95"/>
      <c r="B14" s="103"/>
      <c r="C14" s="43"/>
      <c r="E14" s="99"/>
      <c r="F14" s="99"/>
    </row>
    <row r="15" ht="15.75" customHeight="1">
      <c r="A15" s="95"/>
      <c r="B15" s="103"/>
      <c r="C15" s="43"/>
      <c r="D15" s="99"/>
      <c r="E15" s="99"/>
      <c r="F15" s="99"/>
      <c r="G15" s="108"/>
    </row>
    <row r="16" ht="15.75" customHeight="1">
      <c r="A16" s="95"/>
      <c r="B16" s="103"/>
      <c r="C16" s="43"/>
      <c r="D16" s="99"/>
      <c r="E16" s="99"/>
      <c r="F16" s="99"/>
      <c r="G16" s="108"/>
      <c r="H16" s="43"/>
    </row>
    <row r="17" ht="15.75" customHeight="1">
      <c r="A17" s="95"/>
      <c r="B17" s="103"/>
      <c r="C17" s="43"/>
      <c r="D17" s="99"/>
      <c r="E17" s="99"/>
      <c r="F17" s="99"/>
      <c r="G17" s="108"/>
      <c r="H17" s="43"/>
    </row>
    <row r="18" ht="15.75" customHeight="1">
      <c r="A18" s="95"/>
      <c r="B18" s="103"/>
      <c r="C18" s="43"/>
      <c r="D18" s="99"/>
      <c r="E18" s="99"/>
      <c r="F18" s="99"/>
      <c r="G18" s="108"/>
      <c r="H18" s="43"/>
    </row>
    <row r="19" ht="15.75" customHeight="1">
      <c r="A19" s="95"/>
      <c r="B19" s="103"/>
      <c r="C19" s="43"/>
      <c r="D19" s="99"/>
      <c r="E19" s="99"/>
      <c r="F19" s="99"/>
      <c r="G19" s="108"/>
      <c r="H19" s="43"/>
    </row>
    <row r="20" ht="15.75" customHeight="1">
      <c r="A20" s="95"/>
      <c r="B20" s="103"/>
      <c r="C20" s="43"/>
      <c r="D20" s="99"/>
      <c r="E20" s="99"/>
      <c r="F20" s="99"/>
      <c r="G20" s="108"/>
      <c r="H20" s="43"/>
    </row>
    <row r="21" ht="15.75" customHeight="1">
      <c r="A21" s="95"/>
      <c r="B21" s="103"/>
      <c r="C21" s="43"/>
      <c r="D21" s="99"/>
      <c r="E21" s="99"/>
      <c r="F21" s="99"/>
      <c r="G21" s="108"/>
      <c r="H21" s="43"/>
    </row>
    <row r="22" ht="15.75" customHeight="1">
      <c r="A22" s="95"/>
      <c r="B22" s="103"/>
      <c r="C22" s="43"/>
      <c r="D22" s="99"/>
      <c r="E22" s="99"/>
      <c r="F22" s="99"/>
      <c r="G22" s="108"/>
      <c r="H22" s="43"/>
    </row>
    <row r="23" ht="15.75" customHeight="1">
      <c r="A23" s="95"/>
      <c r="B23" s="103"/>
      <c r="C23" s="43"/>
      <c r="D23" s="99"/>
      <c r="E23" s="99"/>
      <c r="F23" s="99"/>
      <c r="G23" s="108"/>
      <c r="H23" s="43"/>
    </row>
    <row r="24" ht="15.75" customHeight="1">
      <c r="A24" s="95"/>
      <c r="B24" s="103"/>
      <c r="C24" s="43"/>
      <c r="D24" s="99"/>
      <c r="E24" s="99"/>
      <c r="F24" s="99"/>
      <c r="G24" s="108"/>
      <c r="H24" s="43"/>
    </row>
    <row r="25" ht="15.75" customHeight="1">
      <c r="A25" s="95"/>
      <c r="B25" s="103"/>
      <c r="C25" s="43"/>
      <c r="D25" s="99"/>
      <c r="E25" s="99"/>
      <c r="F25" s="99"/>
      <c r="G25" s="104"/>
      <c r="H25" s="43"/>
    </row>
    <row r="26" ht="15.75" customHeight="1">
      <c r="A26" s="95"/>
      <c r="B26" s="103"/>
      <c r="C26" s="43"/>
      <c r="D26" s="99"/>
      <c r="E26" s="99"/>
      <c r="F26" s="99"/>
      <c r="G26" s="104"/>
      <c r="H26" s="43"/>
    </row>
    <row r="27" ht="15.75" customHeight="1">
      <c r="A27" s="95"/>
      <c r="B27" s="103"/>
      <c r="C27" s="43"/>
      <c r="D27" s="99"/>
      <c r="E27" s="99"/>
      <c r="F27" s="99"/>
      <c r="G27" s="104"/>
      <c r="H27" s="43"/>
    </row>
    <row r="28" ht="15.75" customHeight="1">
      <c r="A28" s="95"/>
      <c r="B28" s="103"/>
      <c r="C28" s="43"/>
      <c r="D28" s="99"/>
      <c r="E28" s="99"/>
      <c r="F28" s="99"/>
      <c r="G28" s="104"/>
      <c r="H28" s="43"/>
    </row>
    <row r="29" ht="15.75" customHeight="1">
      <c r="A29" s="95"/>
      <c r="B29" s="103"/>
      <c r="C29" s="43"/>
      <c r="D29" s="99"/>
      <c r="E29" s="99"/>
      <c r="F29" s="99"/>
      <c r="G29" s="104"/>
      <c r="H29" s="43"/>
    </row>
    <row r="30" ht="15.75" customHeight="1">
      <c r="A30" s="95"/>
      <c r="B30" s="103"/>
      <c r="C30" s="43"/>
      <c r="D30" s="99"/>
      <c r="E30" s="99"/>
      <c r="F30" s="99"/>
      <c r="G30" s="104"/>
      <c r="H30" s="43"/>
    </row>
    <row r="31" ht="15.75" customHeight="1">
      <c r="A31" s="95"/>
      <c r="B31" s="103"/>
      <c r="C31" s="43"/>
      <c r="D31" s="99"/>
      <c r="E31" s="99"/>
      <c r="F31" s="99"/>
      <c r="G31" s="104"/>
      <c r="H31" s="43"/>
    </row>
    <row r="32" ht="15.75" customHeight="1">
      <c r="A32" s="95"/>
      <c r="B32" s="103"/>
      <c r="C32" s="43"/>
      <c r="D32" s="99"/>
      <c r="E32" s="99"/>
      <c r="F32" s="99"/>
      <c r="G32" s="104"/>
      <c r="H32" s="43"/>
    </row>
    <row r="33" ht="15.75" customHeight="1">
      <c r="A33" s="95"/>
      <c r="B33" s="103"/>
      <c r="C33" s="43"/>
      <c r="D33" s="99"/>
      <c r="E33" s="99"/>
      <c r="F33" s="99"/>
      <c r="G33" s="104"/>
      <c r="H33" s="43"/>
    </row>
    <row r="34" ht="15.75" customHeight="1">
      <c r="A34" s="95"/>
      <c r="B34" s="103"/>
      <c r="C34" s="43"/>
      <c r="D34" s="99"/>
      <c r="E34" s="99"/>
      <c r="F34" s="99"/>
      <c r="G34" s="104"/>
      <c r="H34" s="105"/>
    </row>
    <row r="35" ht="15.75" customHeight="1">
      <c r="A35" s="95"/>
      <c r="B35" s="99"/>
      <c r="C35" s="109"/>
      <c r="D35" s="99"/>
      <c r="E35" s="99"/>
      <c r="F35" s="99"/>
      <c r="H35" s="2"/>
    </row>
    <row r="36" ht="15.75" customHeight="1">
      <c r="A36" s="110" t="s">
        <v>115</v>
      </c>
      <c r="B36" s="99"/>
      <c r="C36" s="113">
        <f>SUM(C4:C35)</f>
        <v>0</v>
      </c>
      <c r="D36" s="99"/>
      <c r="E36" s="99"/>
      <c r="F36" s="99"/>
      <c r="H36" s="145">
        <f>SUM(H5:H34)</f>
        <v>0</v>
      </c>
    </row>
    <row r="37" ht="15.75" customHeight="1">
      <c r="A37" s="90"/>
      <c r="B37" s="99"/>
      <c r="C37" s="113"/>
      <c r="D37" s="99"/>
      <c r="E37" s="99"/>
      <c r="F37" s="99"/>
    </row>
    <row r="38" ht="15.75" customHeight="1">
      <c r="A38" s="114"/>
      <c r="B38" s="115"/>
      <c r="C38" s="116"/>
      <c r="D38" s="115"/>
      <c r="E38" s="118"/>
      <c r="F38" s="115"/>
      <c r="G38" s="119"/>
      <c r="H38" s="119"/>
      <c r="I38" s="119"/>
      <c r="K38" s="99"/>
    </row>
    <row r="39" ht="15.75" customHeight="1">
      <c r="A39" s="90"/>
      <c r="C39" s="43"/>
    </row>
    <row r="40" ht="15.75" customHeight="1">
      <c r="A40" s="120" t="s">
        <v>20</v>
      </c>
      <c r="C40" s="43"/>
    </row>
    <row r="41" ht="15.75" customHeight="1">
      <c r="A41" s="92" t="s">
        <v>503</v>
      </c>
      <c r="B41" s="121" t="s">
        <v>117</v>
      </c>
      <c r="C41" s="122" t="s">
        <v>76</v>
      </c>
      <c r="D41" s="123" t="s">
        <v>118</v>
      </c>
      <c r="E41" s="121" t="s">
        <v>119</v>
      </c>
      <c r="F41" s="121" t="s">
        <v>77</v>
      </c>
      <c r="G41" s="94" t="s">
        <v>79</v>
      </c>
      <c r="H41" s="94" t="s">
        <v>80</v>
      </c>
    </row>
    <row r="42" ht="15.75" customHeight="1">
      <c r="A42" s="95"/>
      <c r="B42" s="124" t="s">
        <v>134</v>
      </c>
      <c r="C42" s="43"/>
      <c r="E42" s="96"/>
      <c r="F42" s="99"/>
      <c r="G42" s="96" t="s">
        <v>129</v>
      </c>
      <c r="H42" s="43" t="str">
        <f>C49</f>
        <v/>
      </c>
    </row>
    <row r="43" ht="15.75" customHeight="1">
      <c r="A43" s="95"/>
      <c r="B43" s="104" t="s">
        <v>136</v>
      </c>
      <c r="C43" s="43"/>
      <c r="E43" s="96"/>
      <c r="F43" s="99"/>
      <c r="G43" s="96" t="s">
        <v>133</v>
      </c>
      <c r="H43" s="43" t="str">
        <f>C62</f>
        <v/>
      </c>
    </row>
    <row r="44" ht="15.75" customHeight="1">
      <c r="A44" s="95"/>
      <c r="B44" s="104" t="s">
        <v>135</v>
      </c>
      <c r="C44" s="43"/>
      <c r="E44" s="96"/>
      <c r="F44" s="99"/>
      <c r="G44" s="96" t="s">
        <v>135</v>
      </c>
      <c r="H44" s="43" t="str">
        <f>C44</f>
        <v/>
      </c>
    </row>
    <row r="45" ht="15.75" customHeight="1">
      <c r="A45" s="95"/>
      <c r="B45" s="104" t="s">
        <v>145</v>
      </c>
      <c r="C45" s="43"/>
      <c r="E45" s="96"/>
      <c r="F45" s="99"/>
      <c r="G45" s="96" t="s">
        <v>141</v>
      </c>
      <c r="H45" s="43" t="str">
        <f>C46</f>
        <v/>
      </c>
    </row>
    <row r="46" ht="15.75" customHeight="1">
      <c r="A46" s="95"/>
      <c r="B46" s="104" t="s">
        <v>141</v>
      </c>
      <c r="C46" s="43"/>
      <c r="E46" s="96"/>
      <c r="F46" s="99"/>
      <c r="G46" s="96" t="s">
        <v>144</v>
      </c>
      <c r="H46" s="43" t="str">
        <f t="shared" ref="H46:H47" si="2">C46</f>
        <v/>
      </c>
    </row>
    <row r="47" ht="15.75" customHeight="1">
      <c r="A47" s="95"/>
      <c r="B47" s="104" t="s">
        <v>151</v>
      </c>
      <c r="C47" s="43"/>
      <c r="E47" s="96"/>
      <c r="F47" s="99"/>
      <c r="G47" s="96" t="s">
        <v>151</v>
      </c>
      <c r="H47" s="43" t="str">
        <f t="shared" si="2"/>
        <v/>
      </c>
    </row>
    <row r="48" ht="15.75" customHeight="1">
      <c r="A48" s="95"/>
      <c r="B48" s="104" t="s">
        <v>156</v>
      </c>
      <c r="C48" s="43"/>
      <c r="E48" s="96"/>
      <c r="F48" s="99"/>
      <c r="G48" s="96" t="s">
        <v>153</v>
      </c>
      <c r="H48" s="43" t="str">
        <f>C64</f>
        <v/>
      </c>
      <c r="I48" s="107"/>
    </row>
    <row r="49" ht="15.75" customHeight="1">
      <c r="A49" s="95"/>
      <c r="B49" s="104" t="s">
        <v>158</v>
      </c>
      <c r="C49" s="43"/>
      <c r="E49" s="96"/>
      <c r="F49" s="99"/>
      <c r="G49" s="96" t="s">
        <v>126</v>
      </c>
      <c r="H49" s="43">
        <f>C43+C50</f>
        <v>0</v>
      </c>
    </row>
    <row r="50" ht="15.75" customHeight="1">
      <c r="A50" s="95"/>
      <c r="B50" s="104" t="s">
        <v>232</v>
      </c>
      <c r="C50" s="43"/>
      <c r="E50" s="96"/>
      <c r="F50" s="99"/>
      <c r="G50" s="96" t="s">
        <v>167</v>
      </c>
      <c r="H50" s="43" t="str">
        <f>C51</f>
        <v/>
      </c>
    </row>
    <row r="51" ht="15.75" customHeight="1">
      <c r="A51" s="95"/>
      <c r="B51" s="104" t="s">
        <v>167</v>
      </c>
      <c r="C51" s="43"/>
      <c r="E51" s="96"/>
      <c r="F51" s="99"/>
      <c r="G51" s="96" t="s">
        <v>146</v>
      </c>
      <c r="H51" s="43" t="str">
        <f>C45</f>
        <v/>
      </c>
    </row>
    <row r="52" ht="15.75" customHeight="1">
      <c r="A52" s="95"/>
      <c r="B52" s="104" t="s">
        <v>160</v>
      </c>
      <c r="C52" s="43"/>
      <c r="E52" s="96"/>
      <c r="F52" s="99"/>
      <c r="G52" s="96" t="s">
        <v>164</v>
      </c>
      <c r="H52" s="43" t="str">
        <f>C53</f>
        <v/>
      </c>
    </row>
    <row r="53" ht="15.75" customHeight="1">
      <c r="A53" s="95"/>
      <c r="B53" s="104" t="s">
        <v>164</v>
      </c>
      <c r="C53" s="43"/>
      <c r="E53" s="104"/>
      <c r="F53" s="99"/>
      <c r="G53" s="96" t="s">
        <v>175</v>
      </c>
      <c r="H53" s="43" t="str">
        <f>C52</f>
        <v/>
      </c>
    </row>
    <row r="54" ht="15.75" customHeight="1">
      <c r="A54" s="95"/>
      <c r="B54" s="104" t="s">
        <v>5</v>
      </c>
      <c r="C54" s="43"/>
      <c r="E54" s="96"/>
      <c r="F54" s="99"/>
      <c r="G54" s="96" t="s">
        <v>161</v>
      </c>
      <c r="H54" s="43" t="str">
        <f>C66</f>
        <v/>
      </c>
    </row>
    <row r="55" ht="15.75" customHeight="1">
      <c r="A55" s="95"/>
      <c r="B55" s="104" t="s">
        <v>168</v>
      </c>
      <c r="C55" s="43"/>
      <c r="E55" s="96"/>
      <c r="F55" s="99"/>
      <c r="G55" s="96" t="s">
        <v>319</v>
      </c>
      <c r="H55" s="43">
        <f>C65+C67</f>
        <v>0</v>
      </c>
    </row>
    <row r="56" ht="15.75" customHeight="1">
      <c r="A56" s="95"/>
      <c r="B56" s="104" t="s">
        <v>171</v>
      </c>
      <c r="C56" s="43"/>
      <c r="E56" s="96"/>
      <c r="F56" s="99"/>
      <c r="G56" s="96" t="s">
        <v>5</v>
      </c>
      <c r="H56" s="43" t="str">
        <f t="shared" ref="H56:H58" si="3">C54</f>
        <v/>
      </c>
    </row>
    <row r="57" ht="15.75" customHeight="1">
      <c r="A57" s="95"/>
      <c r="B57" s="104" t="s">
        <v>176</v>
      </c>
      <c r="E57" s="104"/>
      <c r="G57" s="96" t="s">
        <v>168</v>
      </c>
      <c r="H57" s="43" t="str">
        <f t="shared" si="3"/>
        <v/>
      </c>
    </row>
    <row r="58" ht="15.75" customHeight="1">
      <c r="A58" s="95"/>
      <c r="B58" s="104" t="s">
        <v>181</v>
      </c>
      <c r="C58" s="43"/>
      <c r="E58" s="104"/>
      <c r="G58" s="96" t="s">
        <v>171</v>
      </c>
      <c r="H58" s="43" t="str">
        <f t="shared" si="3"/>
        <v/>
      </c>
    </row>
    <row r="59" ht="15.75" customHeight="1">
      <c r="A59" s="95"/>
      <c r="B59" s="104" t="s">
        <v>186</v>
      </c>
      <c r="C59" s="43"/>
      <c r="E59" s="104"/>
      <c r="G59" s="96" t="s">
        <v>205</v>
      </c>
      <c r="H59" s="43" t="str">
        <f>C68</f>
        <v/>
      </c>
    </row>
    <row r="60" ht="15.75" customHeight="1">
      <c r="A60" s="95"/>
      <c r="B60" s="102" t="s">
        <v>188</v>
      </c>
      <c r="E60" s="104"/>
      <c r="G60" s="96" t="s">
        <v>176</v>
      </c>
      <c r="H60" s="43" t="str">
        <f t="shared" ref="H60:H62" si="4">C57</f>
        <v/>
      </c>
    </row>
    <row r="61" ht="15.75" customHeight="1">
      <c r="A61" s="95"/>
      <c r="B61" s="124" t="s">
        <v>193</v>
      </c>
      <c r="C61" s="43"/>
      <c r="E61" s="104"/>
      <c r="G61" s="96" t="s">
        <v>181</v>
      </c>
      <c r="H61" s="43" t="str">
        <f t="shared" si="4"/>
        <v/>
      </c>
    </row>
    <row r="62" ht="15.75" customHeight="1">
      <c r="B62" s="104" t="s">
        <v>195</v>
      </c>
      <c r="G62" s="96" t="s">
        <v>186</v>
      </c>
      <c r="H62" s="43" t="str">
        <f t="shared" si="4"/>
        <v/>
      </c>
    </row>
    <row r="63" ht="15.75" customHeight="1">
      <c r="B63" s="104" t="s">
        <v>144</v>
      </c>
      <c r="G63" s="96" t="s">
        <v>204</v>
      </c>
      <c r="H63" s="43" t="str">
        <f>C48</f>
        <v/>
      </c>
    </row>
    <row r="64" ht="15.75" customHeight="1">
      <c r="B64" s="104" t="s">
        <v>153</v>
      </c>
      <c r="E64" s="146"/>
      <c r="H64" s="43"/>
    </row>
    <row r="65" ht="15.75" customHeight="1">
      <c r="B65" s="104" t="s">
        <v>199</v>
      </c>
      <c r="H65" s="43"/>
    </row>
    <row r="66" ht="15.75" customHeight="1">
      <c r="B66" s="104" t="s">
        <v>161</v>
      </c>
      <c r="H66" s="43"/>
    </row>
    <row r="67" ht="15.75" customHeight="1">
      <c r="B67" s="104" t="s">
        <v>203</v>
      </c>
      <c r="H67" s="43"/>
    </row>
    <row r="68" ht="15.75" customHeight="1">
      <c r="B68" s="104" t="s">
        <v>205</v>
      </c>
      <c r="H68" s="43"/>
    </row>
    <row r="69" ht="15.75" customHeight="1">
      <c r="H69" s="43"/>
    </row>
    <row r="70" ht="15.75" customHeight="1"/>
    <row r="71" ht="15.75" customHeight="1"/>
    <row r="72" ht="15.75" customHeight="1">
      <c r="A72" s="110" t="s">
        <v>115</v>
      </c>
      <c r="C72" s="126">
        <f>SUM(C42:C59)</f>
        <v>0</v>
      </c>
      <c r="G72" s="104" t="s">
        <v>257</v>
      </c>
      <c r="H72" s="127">
        <f>SUM(H42:H57)</f>
        <v>0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3" width="10.11"/>
    <col customWidth="1" min="4" max="4" width="13.33"/>
    <col customWidth="1" min="5" max="5" width="7.78"/>
    <col customWidth="1" min="6" max="6" width="13.78"/>
    <col customWidth="1" min="7" max="7" width="31.78"/>
    <col customWidth="1" min="8" max="26" width="8.78"/>
  </cols>
  <sheetData>
    <row r="1" ht="15.75" customHeight="1">
      <c r="A1" s="147" t="s">
        <v>504</v>
      </c>
    </row>
    <row r="2" ht="15.75" customHeight="1">
      <c r="A2" s="124" t="s">
        <v>505</v>
      </c>
      <c r="B2" s="148" t="s">
        <v>506</v>
      </c>
      <c r="C2" s="148"/>
      <c r="D2" s="148" t="s">
        <v>507</v>
      </c>
      <c r="E2" s="124" t="s">
        <v>508</v>
      </c>
      <c r="F2" s="149" t="s">
        <v>509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ht="15.75" customHeight="1">
      <c r="A3" s="102">
        <v>1.0</v>
      </c>
      <c r="B3" s="150">
        <v>350.0</v>
      </c>
      <c r="C3" s="150"/>
      <c r="D3" s="150">
        <f t="shared" ref="D3:D9" si="1">350-B3</f>
        <v>0</v>
      </c>
      <c r="E3" s="102">
        <v>22937.0</v>
      </c>
      <c r="F3" s="130">
        <v>43169.0</v>
      </c>
    </row>
    <row r="4" ht="15.75" customHeight="1">
      <c r="A4" s="102">
        <v>2.0</v>
      </c>
      <c r="B4" s="150">
        <v>350.0</v>
      </c>
      <c r="C4" s="150"/>
      <c r="D4" s="150">
        <f t="shared" si="1"/>
        <v>0</v>
      </c>
      <c r="E4" s="102">
        <v>3062.0</v>
      </c>
      <c r="F4" s="130">
        <v>43169.0</v>
      </c>
    </row>
    <row r="5" ht="15.75" customHeight="1">
      <c r="A5" s="102">
        <v>3.0</v>
      </c>
      <c r="B5" s="150">
        <v>350.0</v>
      </c>
      <c r="C5" s="150"/>
      <c r="D5" s="150">
        <f t="shared" si="1"/>
        <v>0</v>
      </c>
      <c r="F5" s="130"/>
    </row>
    <row r="6" ht="15.75" customHeight="1">
      <c r="A6" s="102">
        <v>4.0</v>
      </c>
      <c r="B6" s="150">
        <v>350.0</v>
      </c>
      <c r="C6" s="150"/>
      <c r="D6" s="150">
        <f t="shared" si="1"/>
        <v>0</v>
      </c>
      <c r="F6" s="130"/>
    </row>
    <row r="7" ht="15.75" customHeight="1">
      <c r="A7" s="102">
        <v>5.0</v>
      </c>
      <c r="B7" s="150">
        <v>350.0</v>
      </c>
      <c r="C7" s="150"/>
      <c r="D7" s="150">
        <f t="shared" si="1"/>
        <v>0</v>
      </c>
      <c r="E7" s="102">
        <v>4162.0</v>
      </c>
      <c r="F7" s="130">
        <v>43120.0</v>
      </c>
    </row>
    <row r="8" ht="15.75" customHeight="1">
      <c r="A8" s="102">
        <v>6.0</v>
      </c>
      <c r="B8" s="150">
        <v>350.0</v>
      </c>
      <c r="C8" s="150"/>
      <c r="D8" s="150">
        <f t="shared" si="1"/>
        <v>0</v>
      </c>
      <c r="F8" s="130"/>
    </row>
    <row r="9" ht="15.75" customHeight="1">
      <c r="A9" s="102">
        <v>7.0</v>
      </c>
      <c r="B9" s="150">
        <v>350.0</v>
      </c>
      <c r="C9" s="150"/>
      <c r="D9" s="150">
        <f t="shared" si="1"/>
        <v>0</v>
      </c>
      <c r="F9" s="130"/>
    </row>
    <row r="10" ht="15.75" customHeight="1">
      <c r="A10" s="102">
        <v>8.0</v>
      </c>
      <c r="B10" s="150">
        <v>450.0</v>
      </c>
      <c r="C10" s="150"/>
      <c r="D10" s="150">
        <f>350+535.4-B10</f>
        <v>435.4</v>
      </c>
      <c r="F10" s="130"/>
    </row>
    <row r="11" ht="15.75" customHeight="1">
      <c r="A11" s="102">
        <v>9.0</v>
      </c>
      <c r="B11" s="150">
        <v>350.0</v>
      </c>
      <c r="C11" s="150"/>
      <c r="D11" s="150">
        <f t="shared" ref="D11:D26" si="2">350-B11</f>
        <v>0</v>
      </c>
      <c r="F11" s="130"/>
    </row>
    <row r="12" ht="15.75" customHeight="1">
      <c r="A12" s="102">
        <v>10.0</v>
      </c>
      <c r="B12" s="150">
        <v>350.0</v>
      </c>
      <c r="C12" s="150"/>
      <c r="D12" s="150">
        <f t="shared" si="2"/>
        <v>0</v>
      </c>
      <c r="F12" s="130"/>
    </row>
    <row r="13" ht="15.75" customHeight="1">
      <c r="A13" s="102">
        <v>11.0</v>
      </c>
      <c r="B13" s="150">
        <v>350.0</v>
      </c>
      <c r="C13" s="150"/>
      <c r="D13" s="150">
        <f t="shared" si="2"/>
        <v>0</v>
      </c>
      <c r="F13" s="130"/>
    </row>
    <row r="14" ht="15.75" customHeight="1">
      <c r="A14" s="151">
        <v>12.0</v>
      </c>
      <c r="B14" s="150">
        <v>0.0</v>
      </c>
      <c r="C14" s="150"/>
      <c r="D14" s="150">
        <f t="shared" si="2"/>
        <v>350</v>
      </c>
      <c r="F14" s="130"/>
    </row>
    <row r="15" ht="15.75" customHeight="1">
      <c r="A15" s="102">
        <v>13.0</v>
      </c>
      <c r="B15" s="150">
        <v>350.0</v>
      </c>
      <c r="C15" s="150"/>
      <c r="D15" s="150">
        <f t="shared" si="2"/>
        <v>0</v>
      </c>
      <c r="F15" s="130"/>
    </row>
    <row r="16" ht="15.75" customHeight="1">
      <c r="A16" s="102">
        <v>14.0</v>
      </c>
      <c r="B16" s="150">
        <v>350.0</v>
      </c>
      <c r="C16" s="150">
        <v>61.71</v>
      </c>
      <c r="D16" s="150">
        <f t="shared" si="2"/>
        <v>0</v>
      </c>
      <c r="F16" s="130"/>
    </row>
    <row r="17" ht="15.75" customHeight="1">
      <c r="A17" s="102">
        <v>15.0</v>
      </c>
      <c r="B17" s="150">
        <v>350.0</v>
      </c>
      <c r="C17" s="150"/>
      <c r="D17" s="150">
        <f t="shared" si="2"/>
        <v>0</v>
      </c>
      <c r="F17" s="130"/>
    </row>
    <row r="18" ht="15.75" customHeight="1">
      <c r="A18" s="102">
        <v>16.0</v>
      </c>
      <c r="B18" s="150">
        <v>350.0</v>
      </c>
      <c r="C18" s="150"/>
      <c r="D18" s="150">
        <f t="shared" si="2"/>
        <v>0</v>
      </c>
      <c r="F18" s="130"/>
    </row>
    <row r="19" ht="15.75" customHeight="1">
      <c r="A19" s="102">
        <v>17.0</v>
      </c>
      <c r="B19" s="150">
        <v>350.0</v>
      </c>
      <c r="C19" s="150"/>
      <c r="D19" s="150">
        <f t="shared" si="2"/>
        <v>0</v>
      </c>
      <c r="F19" s="130"/>
    </row>
    <row r="20" ht="15.75" customHeight="1">
      <c r="A20" s="102">
        <v>18.0</v>
      </c>
      <c r="B20" s="150">
        <v>350.0</v>
      </c>
      <c r="C20" s="150"/>
      <c r="D20" s="150">
        <f t="shared" si="2"/>
        <v>0</v>
      </c>
      <c r="F20" s="130"/>
    </row>
    <row r="21" ht="15.75" customHeight="1">
      <c r="A21" s="102">
        <v>19.0</v>
      </c>
      <c r="B21" s="150">
        <v>350.0</v>
      </c>
      <c r="C21" s="150"/>
      <c r="D21" s="150">
        <f t="shared" si="2"/>
        <v>0</v>
      </c>
      <c r="F21" s="130"/>
    </row>
    <row r="22" ht="15.75" customHeight="1">
      <c r="A22" s="102">
        <v>20.0</v>
      </c>
      <c r="B22" s="150">
        <v>350.0</v>
      </c>
      <c r="C22" s="150"/>
      <c r="D22" s="150">
        <f t="shared" si="2"/>
        <v>0</v>
      </c>
      <c r="F22" s="130"/>
    </row>
    <row r="23" ht="15.75" customHeight="1">
      <c r="A23" s="102">
        <v>21.0</v>
      </c>
      <c r="B23" s="150">
        <v>350.0</v>
      </c>
      <c r="C23" s="150"/>
      <c r="D23" s="150">
        <f t="shared" si="2"/>
        <v>0</v>
      </c>
      <c r="F23" s="130"/>
    </row>
    <row r="24" ht="15.75" customHeight="1">
      <c r="A24" s="102">
        <v>22.0</v>
      </c>
      <c r="B24" s="150">
        <v>350.0</v>
      </c>
      <c r="C24" s="150"/>
      <c r="D24" s="150">
        <f t="shared" si="2"/>
        <v>0</v>
      </c>
      <c r="F24" s="130"/>
    </row>
    <row r="25" ht="15.75" customHeight="1">
      <c r="A25" s="102">
        <v>23.0</v>
      </c>
      <c r="B25" s="150">
        <v>350.0</v>
      </c>
      <c r="C25" s="150"/>
      <c r="D25" s="150">
        <f t="shared" si="2"/>
        <v>0</v>
      </c>
      <c r="F25" s="130"/>
    </row>
    <row r="26" ht="15.75" customHeight="1">
      <c r="A26" s="102">
        <v>24.0</v>
      </c>
      <c r="B26" s="150">
        <v>350.0</v>
      </c>
      <c r="C26" s="150"/>
      <c r="D26" s="150">
        <f t="shared" si="2"/>
        <v>0</v>
      </c>
      <c r="F26" s="130"/>
    </row>
    <row r="27" ht="15.75" customHeight="1">
      <c r="A27" s="102">
        <v>25.0</v>
      </c>
      <c r="B27" s="150">
        <v>350.0</v>
      </c>
      <c r="C27" s="150">
        <f>123.42/2</f>
        <v>61.71</v>
      </c>
      <c r="D27" s="150">
        <f>350+(468.88/2)-B27</f>
        <v>234.44</v>
      </c>
      <c r="F27" s="130"/>
    </row>
    <row r="28" ht="15.75" customHeight="1">
      <c r="A28" s="102">
        <v>26.0</v>
      </c>
      <c r="B28" s="150">
        <v>350.0</v>
      </c>
      <c r="C28" s="150"/>
      <c r="D28" s="150">
        <f t="shared" ref="D28:D64" si="3">350-B28</f>
        <v>0</v>
      </c>
      <c r="F28" s="130"/>
    </row>
    <row r="29" ht="15.75" customHeight="1">
      <c r="A29" s="102">
        <v>27.0</v>
      </c>
      <c r="B29" s="150">
        <v>350.0</v>
      </c>
      <c r="C29" s="150"/>
      <c r="D29" s="150">
        <f t="shared" si="3"/>
        <v>0</v>
      </c>
      <c r="F29" s="130"/>
    </row>
    <row r="30" ht="15.75" customHeight="1">
      <c r="A30" s="102">
        <v>28.0</v>
      </c>
      <c r="B30" s="150">
        <v>350.0</v>
      </c>
      <c r="C30" s="150"/>
      <c r="D30" s="150">
        <f t="shared" si="3"/>
        <v>0</v>
      </c>
      <c r="F30" s="130"/>
    </row>
    <row r="31" ht="15.75" customHeight="1">
      <c r="A31" s="102">
        <v>29.0</v>
      </c>
      <c r="B31" s="150">
        <v>350.0</v>
      </c>
      <c r="C31" s="150"/>
      <c r="D31" s="150">
        <f t="shared" si="3"/>
        <v>0</v>
      </c>
      <c r="F31" s="130"/>
    </row>
    <row r="32" ht="15.75" customHeight="1">
      <c r="A32" s="102">
        <v>30.0</v>
      </c>
      <c r="B32" s="150">
        <v>350.0</v>
      </c>
      <c r="C32" s="150"/>
      <c r="D32" s="150">
        <f t="shared" si="3"/>
        <v>0</v>
      </c>
      <c r="E32" s="102">
        <v>347.0</v>
      </c>
      <c r="F32" s="130">
        <v>43126.0</v>
      </c>
    </row>
    <row r="33" ht="15.75" customHeight="1">
      <c r="A33" s="102">
        <v>31.0</v>
      </c>
      <c r="B33" s="150">
        <v>350.0</v>
      </c>
      <c r="C33" s="150"/>
      <c r="D33" s="150">
        <f t="shared" si="3"/>
        <v>0</v>
      </c>
      <c r="F33" s="130"/>
    </row>
    <row r="34" ht="15.75" customHeight="1">
      <c r="A34" s="102">
        <v>32.0</v>
      </c>
      <c r="B34" s="150">
        <v>350.0</v>
      </c>
      <c r="C34" s="150"/>
      <c r="D34" s="150">
        <f t="shared" si="3"/>
        <v>0</v>
      </c>
      <c r="F34" s="130"/>
    </row>
    <row r="35" ht="15.75" customHeight="1">
      <c r="A35" s="102">
        <v>33.0</v>
      </c>
      <c r="B35" s="150">
        <v>350.0</v>
      </c>
      <c r="C35" s="150"/>
      <c r="D35" s="150">
        <f t="shared" si="3"/>
        <v>0</v>
      </c>
      <c r="E35" s="102">
        <v>1252.0</v>
      </c>
      <c r="F35" s="130">
        <v>43120.0</v>
      </c>
    </row>
    <row r="36" ht="15.75" customHeight="1">
      <c r="A36" s="102">
        <v>34.0</v>
      </c>
      <c r="B36" s="150">
        <v>350.0</v>
      </c>
      <c r="C36" s="150"/>
      <c r="D36" s="150">
        <f t="shared" si="3"/>
        <v>0</v>
      </c>
      <c r="F36" s="130"/>
    </row>
    <row r="37" ht="15.75" customHeight="1">
      <c r="A37" s="102">
        <v>35.0</v>
      </c>
      <c r="B37" s="150">
        <v>350.0</v>
      </c>
      <c r="C37" s="150"/>
      <c r="D37" s="150">
        <f t="shared" si="3"/>
        <v>0</v>
      </c>
      <c r="F37" s="130"/>
    </row>
    <row r="38" ht="15.75" customHeight="1">
      <c r="A38" s="102">
        <v>36.0</v>
      </c>
      <c r="B38" s="150">
        <v>350.0</v>
      </c>
      <c r="C38" s="150"/>
      <c r="D38" s="150">
        <f t="shared" si="3"/>
        <v>0</v>
      </c>
      <c r="F38" s="130"/>
    </row>
    <row r="39" ht="15.75" customHeight="1">
      <c r="A39" s="102">
        <v>37.0</v>
      </c>
      <c r="B39" s="150">
        <v>350.0</v>
      </c>
      <c r="C39" s="150"/>
      <c r="D39" s="150">
        <f t="shared" si="3"/>
        <v>0</v>
      </c>
      <c r="F39" s="130"/>
    </row>
    <row r="40" ht="15.75" customHeight="1">
      <c r="A40" s="102">
        <v>38.0</v>
      </c>
      <c r="B40" s="150">
        <v>350.0</v>
      </c>
      <c r="C40" s="150"/>
      <c r="D40" s="150">
        <f t="shared" si="3"/>
        <v>0</v>
      </c>
      <c r="F40" s="130"/>
    </row>
    <row r="41" ht="15.75" customHeight="1">
      <c r="A41" s="102">
        <v>39.0</v>
      </c>
      <c r="B41" s="150">
        <v>350.0</v>
      </c>
      <c r="C41" s="150"/>
      <c r="D41" s="150">
        <f t="shared" si="3"/>
        <v>0</v>
      </c>
      <c r="F41" s="130"/>
    </row>
    <row r="42" ht="15.75" customHeight="1">
      <c r="A42" s="102">
        <v>40.0</v>
      </c>
      <c r="B42" s="150">
        <v>350.0</v>
      </c>
      <c r="C42" s="150"/>
      <c r="D42" s="150">
        <f t="shared" si="3"/>
        <v>0</v>
      </c>
      <c r="F42" s="130"/>
    </row>
    <row r="43" ht="15.75" customHeight="1">
      <c r="A43" s="102">
        <v>41.0</v>
      </c>
      <c r="B43" s="150">
        <v>350.0</v>
      </c>
      <c r="C43" s="150">
        <v>30.63</v>
      </c>
      <c r="D43" s="150">
        <f t="shared" si="3"/>
        <v>0</v>
      </c>
      <c r="F43" s="130"/>
    </row>
    <row r="44" ht="15.75" customHeight="1">
      <c r="A44" s="102">
        <v>42.0</v>
      </c>
      <c r="B44" s="150">
        <v>350.0</v>
      </c>
      <c r="C44" s="150"/>
      <c r="D44" s="150">
        <f t="shared" si="3"/>
        <v>0</v>
      </c>
      <c r="F44" s="130"/>
    </row>
    <row r="45" ht="15.75" customHeight="1">
      <c r="A45" s="102">
        <v>43.0</v>
      </c>
      <c r="B45" s="150">
        <v>350.0</v>
      </c>
      <c r="C45" s="150"/>
      <c r="D45" s="150">
        <f t="shared" si="3"/>
        <v>0</v>
      </c>
      <c r="F45" s="130"/>
    </row>
    <row r="46" ht="15.75" customHeight="1">
      <c r="A46" s="102">
        <v>44.0</v>
      </c>
      <c r="B46" s="150">
        <v>350.0</v>
      </c>
      <c r="C46" s="150"/>
      <c r="D46" s="150">
        <f t="shared" si="3"/>
        <v>0</v>
      </c>
      <c r="F46" s="130"/>
    </row>
    <row r="47" ht="15.75" customHeight="1">
      <c r="A47" s="102">
        <v>45.0</v>
      </c>
      <c r="B47" s="150">
        <v>350.0</v>
      </c>
      <c r="C47" s="150"/>
      <c r="D47" s="150">
        <f t="shared" si="3"/>
        <v>0</v>
      </c>
      <c r="F47" s="130"/>
    </row>
    <row r="48" ht="15.75" customHeight="1">
      <c r="A48" s="102">
        <v>46.0</v>
      </c>
      <c r="B48" s="150">
        <v>350.0</v>
      </c>
      <c r="C48" s="150"/>
      <c r="D48" s="150">
        <f t="shared" si="3"/>
        <v>0</v>
      </c>
      <c r="F48" s="130"/>
    </row>
    <row r="49" ht="15.75" customHeight="1">
      <c r="A49" s="102">
        <v>47.0</v>
      </c>
      <c r="B49" s="150">
        <v>350.0</v>
      </c>
      <c r="C49" s="150"/>
      <c r="D49" s="150">
        <f t="shared" si="3"/>
        <v>0</v>
      </c>
      <c r="F49" s="130"/>
    </row>
    <row r="50" ht="15.75" customHeight="1">
      <c r="A50" s="102">
        <v>48.0</v>
      </c>
      <c r="B50" s="150">
        <v>350.0</v>
      </c>
      <c r="C50" s="150"/>
      <c r="D50" s="150">
        <f t="shared" si="3"/>
        <v>0</v>
      </c>
      <c r="F50" s="130"/>
    </row>
    <row r="51" ht="15.75" customHeight="1">
      <c r="A51" s="102">
        <v>49.0</v>
      </c>
      <c r="B51" s="150">
        <v>350.0</v>
      </c>
      <c r="C51" s="150"/>
      <c r="D51" s="150">
        <f t="shared" si="3"/>
        <v>0</v>
      </c>
      <c r="F51" s="130"/>
    </row>
    <row r="52" ht="15.75" customHeight="1">
      <c r="A52" s="102">
        <v>50.0</v>
      </c>
      <c r="B52" s="150">
        <v>350.0</v>
      </c>
      <c r="C52" s="150"/>
      <c r="D52" s="150">
        <f t="shared" si="3"/>
        <v>0</v>
      </c>
      <c r="F52" s="130"/>
    </row>
    <row r="53" ht="15.75" customHeight="1">
      <c r="A53" s="102">
        <v>51.0</v>
      </c>
      <c r="B53" s="150">
        <v>350.0</v>
      </c>
      <c r="C53" s="150"/>
      <c r="D53" s="150">
        <f t="shared" si="3"/>
        <v>0</v>
      </c>
      <c r="F53" s="130"/>
    </row>
    <row r="54" ht="15.75" customHeight="1">
      <c r="A54" s="102">
        <v>52.0</v>
      </c>
      <c r="B54" s="150">
        <v>350.0</v>
      </c>
      <c r="C54" s="150"/>
      <c r="D54" s="150">
        <f t="shared" si="3"/>
        <v>0</v>
      </c>
      <c r="F54" s="130"/>
    </row>
    <row r="55" ht="15.75" customHeight="1">
      <c r="A55" s="102">
        <v>53.0</v>
      </c>
      <c r="B55" s="150">
        <v>350.0</v>
      </c>
      <c r="C55" s="150"/>
      <c r="D55" s="150">
        <f t="shared" si="3"/>
        <v>0</v>
      </c>
      <c r="F55" s="130"/>
    </row>
    <row r="56" ht="15.75" customHeight="1">
      <c r="A56" s="102">
        <v>54.0</v>
      </c>
      <c r="B56" s="150">
        <v>350.0</v>
      </c>
      <c r="C56" s="150"/>
      <c r="D56" s="150">
        <f t="shared" si="3"/>
        <v>0</v>
      </c>
      <c r="F56" s="130"/>
    </row>
    <row r="57" ht="15.75" customHeight="1">
      <c r="A57" s="102">
        <v>55.0</v>
      </c>
      <c r="B57" s="150">
        <v>350.0</v>
      </c>
      <c r="C57" s="150"/>
      <c r="D57" s="150">
        <f t="shared" si="3"/>
        <v>0</v>
      </c>
      <c r="F57" s="130"/>
    </row>
    <row r="58" ht="15.75" customHeight="1">
      <c r="A58" s="102">
        <v>56.0</v>
      </c>
      <c r="B58" s="150">
        <v>350.0</v>
      </c>
      <c r="C58" s="150"/>
      <c r="D58" s="150">
        <f t="shared" si="3"/>
        <v>0</v>
      </c>
      <c r="F58" s="130"/>
    </row>
    <row r="59" ht="15.75" customHeight="1">
      <c r="A59" s="102">
        <v>57.0</v>
      </c>
      <c r="B59" s="150">
        <v>350.0</v>
      </c>
      <c r="C59" s="150"/>
      <c r="D59" s="150">
        <f t="shared" si="3"/>
        <v>0</v>
      </c>
      <c r="F59" s="130"/>
    </row>
    <row r="60" ht="15.75" customHeight="1">
      <c r="A60" s="102">
        <v>58.0</v>
      </c>
      <c r="B60" s="150">
        <v>350.0</v>
      </c>
      <c r="C60" s="150"/>
      <c r="D60" s="150">
        <f t="shared" si="3"/>
        <v>0</v>
      </c>
      <c r="F60" s="130"/>
    </row>
    <row r="61" ht="15.75" customHeight="1">
      <c r="A61" s="102">
        <v>59.0</v>
      </c>
      <c r="B61" s="150">
        <v>350.0</v>
      </c>
      <c r="C61" s="150"/>
      <c r="D61" s="150">
        <f t="shared" si="3"/>
        <v>0</v>
      </c>
      <c r="F61" s="130"/>
    </row>
    <row r="62" ht="15.75" customHeight="1">
      <c r="A62" s="102">
        <v>60.0</v>
      </c>
      <c r="B62" s="150">
        <v>350.0</v>
      </c>
      <c r="C62" s="150"/>
      <c r="D62" s="150">
        <f t="shared" si="3"/>
        <v>0</v>
      </c>
      <c r="F62" s="130"/>
    </row>
    <row r="63" ht="15.75" customHeight="1">
      <c r="A63" s="102">
        <v>61.0</v>
      </c>
      <c r="B63" s="150">
        <v>350.0</v>
      </c>
      <c r="C63" s="150">
        <v>30.63</v>
      </c>
      <c r="D63" s="150">
        <f t="shared" si="3"/>
        <v>0</v>
      </c>
      <c r="F63" s="130"/>
    </row>
    <row r="64" ht="15.75" customHeight="1">
      <c r="A64" s="102">
        <v>62.0</v>
      </c>
      <c r="B64" s="150">
        <v>350.0</v>
      </c>
      <c r="C64" s="150"/>
      <c r="D64" s="150">
        <f t="shared" si="3"/>
        <v>0</v>
      </c>
      <c r="F64" s="130"/>
    </row>
    <row r="65" ht="15.75" customHeight="1">
      <c r="A65" s="102">
        <v>63.0</v>
      </c>
      <c r="B65" s="150">
        <v>0.0</v>
      </c>
      <c r="C65" s="150"/>
      <c r="D65" s="150">
        <v>0.0</v>
      </c>
      <c r="E65" s="102" t="s">
        <v>510</v>
      </c>
      <c r="F65" s="130">
        <v>43120.0</v>
      </c>
    </row>
    <row r="66" ht="15.75" customHeight="1">
      <c r="A66" s="102">
        <v>64.0</v>
      </c>
      <c r="B66" s="150">
        <v>350.0</v>
      </c>
      <c r="C66" s="150"/>
      <c r="D66" s="150">
        <f t="shared" ref="D66:D67" si="4">350-B66</f>
        <v>0</v>
      </c>
      <c r="F66" s="130"/>
    </row>
    <row r="67" ht="15.75" customHeight="1">
      <c r="A67" s="102">
        <v>65.0</v>
      </c>
      <c r="B67" s="150">
        <v>350.0</v>
      </c>
      <c r="C67" s="150"/>
      <c r="D67" s="150">
        <f t="shared" si="4"/>
        <v>0</v>
      </c>
      <c r="E67" s="102">
        <v>3052.0</v>
      </c>
      <c r="F67" s="130">
        <v>43120.0</v>
      </c>
    </row>
    <row r="68" ht="15.75" customHeight="1">
      <c r="A68" s="102">
        <v>66.0</v>
      </c>
      <c r="B68" s="150">
        <v>350.0</v>
      </c>
      <c r="C68" s="150"/>
      <c r="D68" s="150">
        <f>350+242.51-B68</f>
        <v>242.51</v>
      </c>
      <c r="F68" s="130"/>
    </row>
    <row r="69" ht="15.75" customHeight="1">
      <c r="A69" s="102">
        <v>67.0</v>
      </c>
      <c r="B69" s="150">
        <v>350.0</v>
      </c>
      <c r="C69" s="150"/>
      <c r="D69" s="150">
        <f t="shared" ref="D69:D70" si="5">350-B69</f>
        <v>0</v>
      </c>
      <c r="F69" s="130"/>
    </row>
    <row r="70" ht="15.75" customHeight="1">
      <c r="A70" s="102">
        <v>68.0</v>
      </c>
      <c r="B70" s="150">
        <v>350.0</v>
      </c>
      <c r="C70" s="150"/>
      <c r="D70" s="150">
        <f t="shared" si="5"/>
        <v>0</v>
      </c>
      <c r="F70" s="130"/>
    </row>
    <row r="71" ht="15.75" customHeight="1">
      <c r="A71" s="151">
        <v>69.0</v>
      </c>
      <c r="B71" s="150"/>
      <c r="C71" s="150"/>
      <c r="D71" s="150">
        <f>350+47715.96-B71</f>
        <v>48065.96</v>
      </c>
      <c r="F71" s="130"/>
    </row>
    <row r="72" ht="15.75" customHeight="1">
      <c r="A72" s="102">
        <v>70.0</v>
      </c>
      <c r="B72" s="150">
        <v>350.0</v>
      </c>
      <c r="C72" s="150"/>
      <c r="D72" s="150">
        <f t="shared" ref="D72:D89" si="6">350-B72</f>
        <v>0</v>
      </c>
      <c r="F72" s="130"/>
    </row>
    <row r="73" ht="15.75" customHeight="1">
      <c r="A73" s="102">
        <v>71.0</v>
      </c>
      <c r="B73" s="150">
        <v>350.0</v>
      </c>
      <c r="C73" s="150"/>
      <c r="D73" s="150">
        <f t="shared" si="6"/>
        <v>0</v>
      </c>
      <c r="F73" s="130"/>
    </row>
    <row r="74" ht="15.75" customHeight="1">
      <c r="A74" s="102">
        <v>72.0</v>
      </c>
      <c r="B74" s="150">
        <v>350.0</v>
      </c>
      <c r="C74" s="150"/>
      <c r="D74" s="150">
        <f t="shared" si="6"/>
        <v>0</v>
      </c>
      <c r="F74" s="130"/>
    </row>
    <row r="75" ht="15.75" customHeight="1">
      <c r="A75" s="102">
        <v>73.0</v>
      </c>
      <c r="B75" s="150">
        <v>350.0</v>
      </c>
      <c r="C75" s="150"/>
      <c r="D75" s="150">
        <f t="shared" si="6"/>
        <v>0</v>
      </c>
      <c r="F75" s="130"/>
    </row>
    <row r="76" ht="15.75" customHeight="1">
      <c r="A76" s="102">
        <v>74.0</v>
      </c>
      <c r="B76" s="150">
        <v>350.0</v>
      </c>
      <c r="C76" s="150"/>
      <c r="D76" s="150">
        <f t="shared" si="6"/>
        <v>0</v>
      </c>
      <c r="F76" s="130"/>
    </row>
    <row r="77" ht="15.75" customHeight="1">
      <c r="A77" s="102">
        <v>75.0</v>
      </c>
      <c r="B77" s="150">
        <v>350.0</v>
      </c>
      <c r="C77" s="150"/>
      <c r="D77" s="150">
        <f t="shared" si="6"/>
        <v>0</v>
      </c>
      <c r="F77" s="130"/>
    </row>
    <row r="78" ht="15.75" customHeight="1">
      <c r="A78" s="102">
        <v>76.0</v>
      </c>
      <c r="B78" s="150">
        <v>350.0</v>
      </c>
      <c r="C78" s="150"/>
      <c r="D78" s="150">
        <f t="shared" si="6"/>
        <v>0</v>
      </c>
      <c r="F78" s="130"/>
    </row>
    <row r="79" ht="15.75" customHeight="1">
      <c r="A79" s="102">
        <v>77.0</v>
      </c>
      <c r="B79" s="150">
        <v>350.0</v>
      </c>
      <c r="C79" s="150"/>
      <c r="D79" s="150">
        <f t="shared" si="6"/>
        <v>0</v>
      </c>
      <c r="F79" s="130"/>
      <c r="G79" s="102" t="s">
        <v>511</v>
      </c>
    </row>
    <row r="80" ht="15.75" customHeight="1">
      <c r="A80" s="102">
        <v>78.0</v>
      </c>
      <c r="B80" s="150">
        <v>350.0</v>
      </c>
      <c r="C80" s="150"/>
      <c r="D80" s="150">
        <f t="shared" si="6"/>
        <v>0</v>
      </c>
      <c r="F80" s="130"/>
    </row>
    <row r="81" ht="15.75" customHeight="1">
      <c r="A81" s="102">
        <v>79.0</v>
      </c>
      <c r="B81" s="150">
        <v>350.0</v>
      </c>
      <c r="C81" s="150"/>
      <c r="D81" s="150">
        <f t="shared" si="6"/>
        <v>0</v>
      </c>
      <c r="F81" s="130"/>
    </row>
    <row r="82" ht="15.75" customHeight="1">
      <c r="A82" s="102">
        <v>80.0</v>
      </c>
      <c r="B82" s="150">
        <v>350.0</v>
      </c>
      <c r="C82" s="150"/>
      <c r="D82" s="150">
        <f t="shared" si="6"/>
        <v>0</v>
      </c>
      <c r="F82" s="130"/>
    </row>
    <row r="83" ht="15.75" customHeight="1">
      <c r="A83" s="102">
        <v>81.0</v>
      </c>
      <c r="B83" s="150">
        <v>350.0</v>
      </c>
      <c r="C83" s="150"/>
      <c r="D83" s="150">
        <f t="shared" si="6"/>
        <v>0</v>
      </c>
      <c r="F83" s="130"/>
    </row>
    <row r="84" ht="15.75" customHeight="1">
      <c r="A84" s="102">
        <v>82.0</v>
      </c>
      <c r="B84" s="150">
        <v>350.0</v>
      </c>
      <c r="C84" s="150"/>
      <c r="D84" s="150">
        <f t="shared" si="6"/>
        <v>0</v>
      </c>
      <c r="F84" s="130"/>
    </row>
    <row r="85" ht="15.75" customHeight="1">
      <c r="A85" s="102">
        <v>83.0</v>
      </c>
      <c r="B85" s="150">
        <v>350.0</v>
      </c>
      <c r="C85" s="150"/>
      <c r="D85" s="150">
        <f t="shared" si="6"/>
        <v>0</v>
      </c>
      <c r="F85" s="130"/>
    </row>
    <row r="86" ht="15.75" customHeight="1">
      <c r="A86" s="102">
        <v>84.0</v>
      </c>
      <c r="B86" s="150">
        <v>350.0</v>
      </c>
      <c r="C86" s="150"/>
      <c r="D86" s="150">
        <f t="shared" si="6"/>
        <v>0</v>
      </c>
      <c r="F86" s="130"/>
    </row>
    <row r="87" ht="15.75" customHeight="1">
      <c r="A87" s="102">
        <v>85.0</v>
      </c>
      <c r="B87" s="150">
        <v>350.0</v>
      </c>
      <c r="C87" s="150"/>
      <c r="D87" s="150">
        <f t="shared" si="6"/>
        <v>0</v>
      </c>
      <c r="E87" s="102">
        <v>2237.0</v>
      </c>
      <c r="F87" s="130">
        <v>43127.0</v>
      </c>
    </row>
    <row r="88" ht="15.75" customHeight="1">
      <c r="A88" s="102">
        <v>86.0</v>
      </c>
      <c r="B88" s="150">
        <v>350.0</v>
      </c>
      <c r="C88" s="150"/>
      <c r="D88" s="150">
        <f t="shared" si="6"/>
        <v>0</v>
      </c>
      <c r="F88" s="130"/>
    </row>
    <row r="89" ht="15.75" customHeight="1">
      <c r="A89" s="102">
        <v>87.0</v>
      </c>
      <c r="B89" s="150">
        <v>350.0</v>
      </c>
      <c r="C89" s="150"/>
      <c r="D89" s="150">
        <f t="shared" si="6"/>
        <v>0</v>
      </c>
      <c r="F89" s="130"/>
    </row>
    <row r="90" ht="15.75" customHeight="1">
      <c r="A90" s="151">
        <v>88.0</v>
      </c>
      <c r="B90" s="150"/>
      <c r="C90" s="150"/>
      <c r="D90" s="150">
        <f>350+1167.17-B90</f>
        <v>1517.17</v>
      </c>
      <c r="F90" s="130"/>
    </row>
    <row r="91" ht="15.75" customHeight="1">
      <c r="A91" s="102">
        <v>89.0</v>
      </c>
      <c r="B91" s="150">
        <v>350.0</v>
      </c>
      <c r="C91" s="150"/>
      <c r="D91" s="150">
        <f t="shared" ref="D91:D112" si="7">350-B91</f>
        <v>0</v>
      </c>
      <c r="F91" s="130"/>
    </row>
    <row r="92" ht="15.75" customHeight="1">
      <c r="A92" s="102">
        <v>90.0</v>
      </c>
      <c r="B92" s="150">
        <v>350.0</v>
      </c>
      <c r="C92" s="150"/>
      <c r="D92" s="150">
        <f t="shared" si="7"/>
        <v>0</v>
      </c>
      <c r="F92" s="130"/>
    </row>
    <row r="93" ht="15.75" customHeight="1">
      <c r="A93" s="102">
        <v>91.0</v>
      </c>
      <c r="B93" s="150">
        <v>350.0</v>
      </c>
      <c r="C93" s="150"/>
      <c r="D93" s="150">
        <f t="shared" si="7"/>
        <v>0</v>
      </c>
      <c r="E93" s="102">
        <v>1123.0</v>
      </c>
      <c r="F93" s="130">
        <v>43135.0</v>
      </c>
    </row>
    <row r="94" ht="15.75" customHeight="1">
      <c r="A94" s="102">
        <v>92.0</v>
      </c>
      <c r="B94" s="150">
        <v>350.0</v>
      </c>
      <c r="C94" s="150"/>
      <c r="D94" s="150">
        <f t="shared" si="7"/>
        <v>0</v>
      </c>
      <c r="E94" s="102">
        <v>86117.0</v>
      </c>
      <c r="F94" s="130">
        <v>43135.0</v>
      </c>
    </row>
    <row r="95" ht="15.75" customHeight="1">
      <c r="A95" s="102">
        <v>93.0</v>
      </c>
      <c r="B95" s="150">
        <v>350.0</v>
      </c>
      <c r="C95" s="150"/>
      <c r="D95" s="150">
        <f t="shared" si="7"/>
        <v>0</v>
      </c>
      <c r="F95" s="130"/>
    </row>
    <row r="96" ht="15.75" customHeight="1">
      <c r="A96" s="102">
        <v>94.0</v>
      </c>
      <c r="B96" s="150">
        <v>350.0</v>
      </c>
      <c r="C96" s="150"/>
      <c r="D96" s="150">
        <f t="shared" si="7"/>
        <v>0</v>
      </c>
      <c r="E96" s="102">
        <v>4002.0</v>
      </c>
      <c r="F96" s="130">
        <v>43120.0</v>
      </c>
    </row>
    <row r="97" ht="15.75" customHeight="1">
      <c r="A97" s="102">
        <v>95.0</v>
      </c>
      <c r="B97" s="150">
        <v>350.0</v>
      </c>
      <c r="C97" s="150"/>
      <c r="D97" s="150">
        <f t="shared" si="7"/>
        <v>0</v>
      </c>
      <c r="F97" s="130"/>
    </row>
    <row r="98" ht="15.75" customHeight="1">
      <c r="A98" s="102">
        <v>96.0</v>
      </c>
      <c r="B98" s="150">
        <v>400.0</v>
      </c>
      <c r="C98" s="150"/>
      <c r="D98" s="150">
        <f t="shared" si="7"/>
        <v>-50</v>
      </c>
      <c r="E98" s="102" t="s">
        <v>512</v>
      </c>
      <c r="F98" s="130">
        <v>43120.0</v>
      </c>
      <c r="G98" s="102" t="s">
        <v>513</v>
      </c>
    </row>
    <row r="99" ht="15.75" customHeight="1">
      <c r="A99" s="102">
        <v>97.0</v>
      </c>
      <c r="B99" s="150">
        <v>350.0</v>
      </c>
      <c r="C99" s="150"/>
      <c r="D99" s="150">
        <f t="shared" si="7"/>
        <v>0</v>
      </c>
      <c r="F99" s="130"/>
    </row>
    <row r="100" ht="15.75" customHeight="1">
      <c r="A100" s="102">
        <v>98.0</v>
      </c>
      <c r="B100" s="150">
        <v>350.0</v>
      </c>
      <c r="C100" s="150"/>
      <c r="D100" s="150">
        <f t="shared" si="7"/>
        <v>0</v>
      </c>
      <c r="F100" s="130"/>
    </row>
    <row r="101" ht="15.75" customHeight="1">
      <c r="A101" s="102">
        <v>99.0</v>
      </c>
      <c r="B101" s="150">
        <v>350.0</v>
      </c>
      <c r="C101" s="150">
        <v>30.63</v>
      </c>
      <c r="D101" s="150">
        <f t="shared" si="7"/>
        <v>0</v>
      </c>
      <c r="E101" s="150"/>
      <c r="F101" s="130"/>
      <c r="G101" s="102" t="s">
        <v>514</v>
      </c>
    </row>
    <row r="102" ht="15.75" customHeight="1">
      <c r="A102" s="102">
        <v>100.0</v>
      </c>
      <c r="B102" s="150">
        <v>350.0</v>
      </c>
      <c r="C102" s="150">
        <v>30.63</v>
      </c>
      <c r="D102" s="150">
        <f t="shared" si="7"/>
        <v>0</v>
      </c>
      <c r="F102" s="130"/>
      <c r="G102" s="102" t="s">
        <v>515</v>
      </c>
    </row>
    <row r="103" ht="15.75" customHeight="1">
      <c r="A103" s="102">
        <v>101.0</v>
      </c>
      <c r="B103" s="150">
        <v>350.0</v>
      </c>
      <c r="C103" s="150"/>
      <c r="D103" s="150">
        <f t="shared" si="7"/>
        <v>0</v>
      </c>
      <c r="F103" s="130"/>
    </row>
    <row r="104" ht="15.75" customHeight="1">
      <c r="A104" s="102">
        <v>102.0</v>
      </c>
      <c r="B104" s="150">
        <v>350.0</v>
      </c>
      <c r="C104" s="150"/>
      <c r="D104" s="150">
        <f t="shared" si="7"/>
        <v>0</v>
      </c>
      <c r="F104" s="130"/>
    </row>
    <row r="105" ht="15.75" customHeight="1">
      <c r="A105" s="102">
        <v>103.0</v>
      </c>
      <c r="B105" s="150">
        <v>350.0</v>
      </c>
      <c r="C105" s="150"/>
      <c r="D105" s="150">
        <f t="shared" si="7"/>
        <v>0</v>
      </c>
      <c r="F105" s="130"/>
    </row>
    <row r="106" ht="15.75" customHeight="1">
      <c r="A106" s="102">
        <v>104.0</v>
      </c>
      <c r="B106" s="150">
        <v>350.0</v>
      </c>
      <c r="C106" s="150"/>
      <c r="D106" s="150">
        <f t="shared" si="7"/>
        <v>0</v>
      </c>
      <c r="F106" s="130"/>
    </row>
    <row r="107" ht="15.75" customHeight="1">
      <c r="A107" s="102">
        <v>105.0</v>
      </c>
      <c r="B107" s="150">
        <v>350.0</v>
      </c>
      <c r="C107" s="150"/>
      <c r="D107" s="150">
        <f t="shared" si="7"/>
        <v>0</v>
      </c>
      <c r="F107" s="130"/>
    </row>
    <row r="108" ht="15.75" customHeight="1">
      <c r="A108" s="102">
        <v>106.0</v>
      </c>
      <c r="B108" s="150">
        <v>350.0</v>
      </c>
      <c r="C108" s="150"/>
      <c r="D108" s="150">
        <f t="shared" si="7"/>
        <v>0</v>
      </c>
      <c r="F108" s="130"/>
    </row>
    <row r="109" ht="15.75" customHeight="1">
      <c r="A109" s="102">
        <v>107.0</v>
      </c>
      <c r="B109" s="150">
        <v>350.0</v>
      </c>
      <c r="C109" s="150"/>
      <c r="D109" s="150">
        <f t="shared" si="7"/>
        <v>0</v>
      </c>
      <c r="F109" s="130"/>
    </row>
    <row r="110" ht="15.75" customHeight="1">
      <c r="A110" s="102">
        <v>108.0</v>
      </c>
      <c r="B110" s="150">
        <v>350.0</v>
      </c>
      <c r="C110" s="150"/>
      <c r="D110" s="150">
        <f t="shared" si="7"/>
        <v>0</v>
      </c>
      <c r="F110" s="130"/>
    </row>
    <row r="111" ht="15.75" customHeight="1">
      <c r="A111" s="102">
        <v>109.0</v>
      </c>
      <c r="B111" s="150">
        <v>350.0</v>
      </c>
      <c r="C111" s="150"/>
      <c r="D111" s="150">
        <f t="shared" si="7"/>
        <v>0</v>
      </c>
      <c r="F111" s="130"/>
    </row>
    <row r="112" ht="15.75" customHeight="1">
      <c r="A112" s="102">
        <v>110.0</v>
      </c>
      <c r="B112" s="150">
        <v>350.0</v>
      </c>
      <c r="C112" s="150"/>
      <c r="D112" s="150">
        <f t="shared" si="7"/>
        <v>0</v>
      </c>
      <c r="F112" s="130"/>
    </row>
    <row r="113" ht="15.75" customHeight="1">
      <c r="A113" s="102">
        <v>111.0</v>
      </c>
      <c r="B113" s="150">
        <v>350.0</v>
      </c>
      <c r="C113" s="150">
        <v>61.71</v>
      </c>
      <c r="D113" s="150">
        <f>350+(468.88/2)-B113</f>
        <v>234.44</v>
      </c>
      <c r="F113" s="130"/>
      <c r="G113" s="102" t="s">
        <v>516</v>
      </c>
    </row>
    <row r="114" ht="15.75" customHeight="1">
      <c r="A114" s="102">
        <v>112.0</v>
      </c>
      <c r="B114" s="150">
        <v>350.0</v>
      </c>
      <c r="C114" s="150"/>
      <c r="D114" s="150">
        <f>350-B114</f>
        <v>0</v>
      </c>
      <c r="F114" s="130"/>
    </row>
    <row r="115" ht="15.75" customHeight="1">
      <c r="A115" s="102" t="s">
        <v>517</v>
      </c>
      <c r="B115" s="150">
        <f t="shared" ref="B115:D115" si="8">SUM(B3:B114)</f>
        <v>37950</v>
      </c>
      <c r="C115" s="150">
        <f t="shared" si="8"/>
        <v>307.65</v>
      </c>
      <c r="D115" s="150">
        <f t="shared" si="8"/>
        <v>51029.92</v>
      </c>
      <c r="F115" s="130"/>
      <c r="G115" s="130"/>
    </row>
    <row r="116" ht="15.75" customHeight="1">
      <c r="B116" s="150"/>
      <c r="C116" s="150"/>
      <c r="D116" s="150"/>
      <c r="F116" s="130"/>
    </row>
    <row r="117" ht="15.75" customHeight="1">
      <c r="A117" s="102" t="s">
        <v>518</v>
      </c>
      <c r="B117" s="152">
        <v>87.5</v>
      </c>
      <c r="C117" s="150"/>
      <c r="D117" s="150"/>
      <c r="F117" s="130">
        <v>43102.0</v>
      </c>
    </row>
    <row r="118" ht="15.75" customHeight="1">
      <c r="B118" s="152">
        <v>3150.0</v>
      </c>
      <c r="C118" s="152"/>
      <c r="D118" s="150"/>
      <c r="F118" s="130">
        <v>43139.0</v>
      </c>
      <c r="G118" s="150">
        <f>SUM(B117:B124)</f>
        <v>35111.26</v>
      </c>
    </row>
    <row r="119" ht="15.75" customHeight="1">
      <c r="B119" s="152">
        <v>22712.5</v>
      </c>
      <c r="C119" s="150">
        <f>1900+3500+3900+3962.5+4550+4900</f>
        <v>22712.5</v>
      </c>
      <c r="D119" s="150"/>
      <c r="F119" s="130">
        <v>43169.0</v>
      </c>
    </row>
    <row r="120" ht="15.75" customHeight="1">
      <c r="B120" s="152">
        <v>-350.0</v>
      </c>
      <c r="C120" s="150"/>
      <c r="D120" s="150"/>
      <c r="F120" s="130">
        <v>43173.0</v>
      </c>
    </row>
    <row r="121" ht="15.75" customHeight="1">
      <c r="B121" s="152">
        <v>4550.0</v>
      </c>
      <c r="C121" s="150"/>
      <c r="D121" s="150"/>
      <c r="F121" s="130">
        <v>43175.0</v>
      </c>
    </row>
    <row r="122" ht="15.75" customHeight="1">
      <c r="B122" s="152">
        <v>1400.0</v>
      </c>
      <c r="C122" s="150"/>
      <c r="D122" s="150"/>
      <c r="F122" s="130">
        <v>43181.0</v>
      </c>
    </row>
    <row r="123" ht="15.75" customHeight="1">
      <c r="B123" s="152">
        <v>3211.26</v>
      </c>
      <c r="C123" s="150"/>
      <c r="D123" s="150"/>
      <c r="F123" s="130">
        <v>43196.0</v>
      </c>
    </row>
    <row r="124" ht="15.75" customHeight="1">
      <c r="B124" s="152">
        <v>350.0</v>
      </c>
      <c r="C124" s="150"/>
      <c r="D124" s="150"/>
      <c r="F124" s="130">
        <v>43199.0</v>
      </c>
    </row>
    <row r="125" ht="15.75" customHeight="1">
      <c r="B125" s="150">
        <v>1536.26</v>
      </c>
      <c r="C125" s="150"/>
      <c r="D125" s="150"/>
      <c r="F125" s="130">
        <v>43225.0</v>
      </c>
    </row>
    <row r="126" ht="15.75" customHeight="1">
      <c r="B126" s="150"/>
      <c r="C126" s="150"/>
      <c r="D126" s="150"/>
      <c r="F126" s="130"/>
      <c r="G126" s="150">
        <f>SUM(B125:B128)</f>
        <v>3296.39</v>
      </c>
    </row>
    <row r="127" ht="15.75" customHeight="1">
      <c r="B127" s="150">
        <v>1310.13</v>
      </c>
      <c r="C127" s="150"/>
      <c r="D127" s="150"/>
      <c r="F127" s="130">
        <v>43260.0</v>
      </c>
    </row>
    <row r="128" ht="15.75" customHeight="1">
      <c r="B128" s="150">
        <f>1842.11-1392.11</f>
        <v>450</v>
      </c>
      <c r="C128" s="150"/>
      <c r="D128" s="150"/>
      <c r="F128" s="130">
        <v>43268.0</v>
      </c>
    </row>
    <row r="129" ht="15.75" customHeight="1">
      <c r="B129" s="150"/>
      <c r="C129" s="150"/>
      <c r="D129" s="150"/>
      <c r="F129" s="130"/>
    </row>
    <row r="130" ht="15.75" customHeight="1">
      <c r="B130" s="150">
        <f>SUM(B115:C115)</f>
        <v>38257.65</v>
      </c>
      <c r="C130" s="150"/>
      <c r="D130" s="150"/>
      <c r="F130" s="130"/>
    </row>
    <row r="131" ht="15.75" customHeight="1">
      <c r="B131" s="150">
        <f>SUM(B117:B128)</f>
        <v>38407.65</v>
      </c>
      <c r="C131" s="150"/>
      <c r="D131" s="150"/>
      <c r="F131" s="130"/>
    </row>
    <row r="132" ht="15.75" customHeight="1">
      <c r="B132" s="150">
        <f>B130-B131</f>
        <v>-150</v>
      </c>
      <c r="C132" s="150"/>
      <c r="D132" s="150"/>
      <c r="F132" s="130"/>
    </row>
    <row r="133" ht="15.75" customHeight="1">
      <c r="B133" s="150"/>
      <c r="C133" s="150"/>
      <c r="D133" s="150"/>
      <c r="F133" s="130"/>
    </row>
    <row r="134" ht="15.75" customHeight="1">
      <c r="B134" s="150"/>
      <c r="C134" s="150"/>
      <c r="D134" s="150"/>
      <c r="F134" s="130"/>
    </row>
    <row r="135" ht="15.75" customHeight="1">
      <c r="B135" s="150"/>
      <c r="C135" s="150"/>
      <c r="D135" s="150"/>
      <c r="F135" s="130"/>
    </row>
    <row r="136" ht="15.75" customHeight="1">
      <c r="B136" s="150"/>
      <c r="C136" s="150"/>
      <c r="D136" s="150"/>
      <c r="F136" s="130"/>
    </row>
    <row r="137" ht="15.75" customHeight="1">
      <c r="B137" s="150"/>
      <c r="C137" s="150"/>
      <c r="D137" s="150"/>
      <c r="F137" s="130"/>
    </row>
    <row r="138" ht="15.75" customHeight="1">
      <c r="B138" s="150"/>
      <c r="C138" s="150"/>
      <c r="D138" s="150"/>
      <c r="F138" s="130"/>
    </row>
    <row r="139" ht="15.75" customHeight="1">
      <c r="B139" s="150"/>
      <c r="C139" s="150"/>
      <c r="D139" s="150"/>
      <c r="F139" s="130"/>
    </row>
    <row r="140" ht="15.75" customHeight="1">
      <c r="B140" s="150"/>
      <c r="C140" s="150"/>
      <c r="D140" s="150"/>
      <c r="F140" s="130"/>
    </row>
    <row r="141" ht="15.75" customHeight="1">
      <c r="B141" s="150"/>
      <c r="C141" s="150"/>
      <c r="D141" s="150"/>
      <c r="F141" s="130"/>
    </row>
    <row r="142" ht="15.75" customHeight="1">
      <c r="B142" s="150"/>
      <c r="C142" s="150"/>
      <c r="D142" s="150"/>
      <c r="F142" s="130"/>
    </row>
    <row r="143" ht="15.75" customHeight="1">
      <c r="B143" s="150"/>
      <c r="C143" s="150"/>
      <c r="D143" s="150"/>
      <c r="F143" s="130"/>
    </row>
    <row r="144" ht="15.75" customHeight="1">
      <c r="B144" s="150"/>
      <c r="C144" s="150"/>
      <c r="D144" s="150"/>
      <c r="F144" s="130"/>
    </row>
    <row r="145" ht="15.75" customHeight="1">
      <c r="B145" s="150"/>
      <c r="C145" s="150"/>
      <c r="D145" s="150"/>
      <c r="F145" s="130"/>
    </row>
    <row r="146" ht="15.75" customHeight="1">
      <c r="B146" s="150"/>
      <c r="C146" s="150"/>
      <c r="D146" s="150"/>
      <c r="F146" s="130"/>
    </row>
    <row r="147" ht="15.75" customHeight="1">
      <c r="B147" s="150"/>
      <c r="C147" s="150"/>
      <c r="D147" s="150"/>
      <c r="F147" s="130"/>
    </row>
    <row r="148" ht="15.75" customHeight="1">
      <c r="B148" s="150"/>
      <c r="C148" s="150"/>
      <c r="D148" s="150"/>
      <c r="F148" s="130"/>
    </row>
    <row r="149" ht="15.75" customHeight="1">
      <c r="B149" s="150"/>
      <c r="C149" s="150"/>
      <c r="D149" s="150"/>
      <c r="F149" s="130"/>
    </row>
    <row r="150" ht="15.75" customHeight="1">
      <c r="B150" s="150"/>
      <c r="C150" s="150"/>
      <c r="D150" s="150"/>
      <c r="F150" s="130"/>
    </row>
    <row r="151" ht="15.75" customHeight="1">
      <c r="B151" s="150"/>
      <c r="C151" s="150"/>
      <c r="D151" s="150"/>
      <c r="F151" s="130"/>
    </row>
    <row r="152" ht="15.75" customHeight="1">
      <c r="B152" s="150"/>
      <c r="C152" s="150"/>
      <c r="D152" s="150"/>
      <c r="F152" s="130"/>
    </row>
    <row r="153" ht="15.75" customHeight="1">
      <c r="B153" s="150"/>
      <c r="C153" s="150"/>
      <c r="D153" s="150"/>
      <c r="F153" s="130"/>
    </row>
    <row r="154" ht="15.75" customHeight="1">
      <c r="B154" s="150"/>
      <c r="C154" s="150"/>
      <c r="D154" s="150"/>
      <c r="F154" s="130"/>
    </row>
    <row r="155" ht="15.75" customHeight="1">
      <c r="B155" s="150"/>
      <c r="C155" s="150"/>
      <c r="D155" s="150"/>
      <c r="F155" s="130"/>
    </row>
    <row r="156" ht="15.75" customHeight="1">
      <c r="B156" s="150"/>
      <c r="C156" s="150"/>
      <c r="D156" s="150"/>
      <c r="F156" s="130"/>
    </row>
    <row r="157" ht="15.75" customHeight="1">
      <c r="B157" s="150"/>
      <c r="C157" s="150"/>
      <c r="D157" s="150"/>
      <c r="F157" s="130"/>
    </row>
    <row r="158" ht="15.75" customHeight="1">
      <c r="B158" s="150"/>
      <c r="C158" s="150"/>
      <c r="D158" s="150"/>
      <c r="F158" s="130"/>
    </row>
    <row r="159" ht="15.75" customHeight="1">
      <c r="B159" s="150"/>
      <c r="C159" s="150"/>
      <c r="D159" s="150"/>
      <c r="F159" s="130"/>
    </row>
    <row r="160" ht="15.75" customHeight="1">
      <c r="B160" s="150"/>
      <c r="C160" s="150"/>
      <c r="D160" s="150"/>
      <c r="F160" s="130"/>
    </row>
    <row r="161" ht="15.75" customHeight="1">
      <c r="B161" s="150"/>
      <c r="C161" s="150"/>
      <c r="D161" s="150"/>
      <c r="F161" s="130"/>
    </row>
    <row r="162" ht="15.75" customHeight="1">
      <c r="B162" s="150"/>
      <c r="C162" s="150"/>
      <c r="D162" s="150"/>
      <c r="F162" s="130"/>
    </row>
    <row r="163" ht="15.75" customHeight="1">
      <c r="B163" s="150"/>
      <c r="C163" s="150"/>
      <c r="D163" s="150"/>
      <c r="F163" s="130"/>
    </row>
    <row r="164" ht="15.75" customHeight="1">
      <c r="B164" s="150"/>
      <c r="C164" s="150"/>
      <c r="D164" s="150"/>
      <c r="F164" s="130"/>
    </row>
    <row r="165" ht="15.75" customHeight="1">
      <c r="B165" s="150"/>
      <c r="C165" s="150"/>
      <c r="D165" s="150"/>
      <c r="F165" s="130"/>
    </row>
    <row r="166" ht="15.75" customHeight="1">
      <c r="B166" s="150"/>
      <c r="C166" s="150"/>
      <c r="D166" s="150"/>
      <c r="F166" s="130"/>
    </row>
    <row r="167" ht="15.75" customHeight="1">
      <c r="B167" s="150"/>
      <c r="C167" s="150"/>
      <c r="D167" s="150"/>
      <c r="F167" s="130"/>
    </row>
    <row r="168" ht="15.75" customHeight="1">
      <c r="B168" s="150"/>
      <c r="C168" s="150"/>
      <c r="D168" s="150"/>
      <c r="F168" s="130"/>
    </row>
    <row r="169" ht="15.75" customHeight="1">
      <c r="B169" s="150"/>
      <c r="C169" s="150"/>
      <c r="D169" s="150"/>
      <c r="F169" s="130"/>
    </row>
    <row r="170" ht="15.75" customHeight="1">
      <c r="B170" s="150"/>
      <c r="C170" s="150"/>
      <c r="D170" s="150"/>
      <c r="F170" s="130"/>
    </row>
    <row r="171" ht="15.75" customHeight="1">
      <c r="B171" s="150"/>
      <c r="C171" s="150"/>
      <c r="D171" s="150"/>
      <c r="F171" s="130"/>
    </row>
    <row r="172" ht="15.75" customHeight="1">
      <c r="B172" s="150"/>
      <c r="C172" s="150"/>
      <c r="D172" s="150"/>
      <c r="F172" s="130"/>
    </row>
    <row r="173" ht="15.75" customHeight="1">
      <c r="B173" s="150"/>
      <c r="C173" s="150"/>
      <c r="D173" s="150"/>
      <c r="F173" s="130"/>
    </row>
    <row r="174" ht="15.75" customHeight="1">
      <c r="B174" s="150"/>
      <c r="C174" s="150"/>
      <c r="D174" s="150"/>
      <c r="F174" s="130"/>
    </row>
    <row r="175" ht="15.75" customHeight="1">
      <c r="B175" s="150"/>
      <c r="C175" s="150"/>
      <c r="D175" s="150"/>
      <c r="F175" s="130"/>
    </row>
    <row r="176" ht="15.75" customHeight="1">
      <c r="B176" s="150"/>
      <c r="C176" s="150"/>
      <c r="D176" s="150"/>
      <c r="F176" s="130"/>
    </row>
    <row r="177" ht="15.75" customHeight="1">
      <c r="B177" s="150"/>
      <c r="C177" s="150"/>
      <c r="D177" s="150"/>
      <c r="F177" s="130"/>
    </row>
    <row r="178" ht="15.75" customHeight="1">
      <c r="B178" s="150"/>
      <c r="C178" s="150"/>
      <c r="D178" s="150"/>
      <c r="F178" s="130"/>
    </row>
    <row r="179" ht="15.75" customHeight="1">
      <c r="B179" s="150"/>
      <c r="C179" s="150"/>
      <c r="D179" s="150"/>
      <c r="F179" s="130"/>
    </row>
    <row r="180" ht="15.75" customHeight="1">
      <c r="B180" s="150"/>
      <c r="C180" s="150"/>
      <c r="D180" s="150"/>
      <c r="F180" s="130"/>
    </row>
    <row r="181" ht="15.75" customHeight="1">
      <c r="B181" s="150"/>
      <c r="C181" s="150"/>
      <c r="D181" s="150"/>
      <c r="F181" s="130"/>
    </row>
    <row r="182" ht="15.75" customHeight="1">
      <c r="B182" s="150"/>
      <c r="C182" s="150"/>
      <c r="D182" s="150"/>
      <c r="F182" s="130"/>
    </row>
    <row r="183" ht="15.75" customHeight="1">
      <c r="B183" s="150"/>
      <c r="C183" s="150"/>
      <c r="D183" s="150"/>
      <c r="F183" s="130"/>
    </row>
    <row r="184" ht="15.75" customHeight="1">
      <c r="B184" s="150"/>
      <c r="C184" s="150"/>
      <c r="D184" s="150"/>
      <c r="F184" s="130"/>
    </row>
    <row r="185" ht="15.75" customHeight="1">
      <c r="B185" s="150"/>
      <c r="C185" s="150"/>
      <c r="D185" s="150"/>
      <c r="F185" s="130"/>
    </row>
    <row r="186" ht="15.75" customHeight="1">
      <c r="B186" s="150"/>
      <c r="C186" s="150"/>
      <c r="D186" s="150"/>
      <c r="F186" s="130"/>
    </row>
    <row r="187" ht="15.75" customHeight="1">
      <c r="B187" s="150"/>
      <c r="C187" s="150"/>
      <c r="D187" s="150"/>
      <c r="F187" s="130"/>
    </row>
    <row r="188" ht="15.75" customHeight="1">
      <c r="B188" s="150"/>
      <c r="C188" s="150"/>
      <c r="D188" s="150"/>
      <c r="F188" s="130"/>
    </row>
    <row r="189" ht="15.75" customHeight="1">
      <c r="B189" s="150"/>
      <c r="C189" s="150"/>
      <c r="D189" s="150"/>
      <c r="F189" s="130"/>
    </row>
    <row r="190" ht="15.75" customHeight="1">
      <c r="B190" s="150"/>
      <c r="C190" s="150"/>
      <c r="D190" s="150"/>
      <c r="F190" s="130"/>
    </row>
    <row r="191" ht="15.75" customHeight="1">
      <c r="B191" s="150"/>
      <c r="C191" s="150"/>
      <c r="D191" s="150"/>
      <c r="F191" s="130"/>
    </row>
    <row r="192" ht="15.75" customHeight="1">
      <c r="B192" s="150"/>
      <c r="C192" s="150"/>
      <c r="D192" s="150"/>
      <c r="F192" s="130"/>
    </row>
    <row r="193" ht="15.75" customHeight="1">
      <c r="B193" s="150"/>
      <c r="C193" s="150"/>
      <c r="D193" s="150"/>
      <c r="F193" s="130"/>
    </row>
    <row r="194" ht="15.75" customHeight="1">
      <c r="B194" s="150"/>
      <c r="C194" s="150"/>
      <c r="D194" s="150"/>
      <c r="F194" s="130"/>
    </row>
    <row r="195" ht="15.75" customHeight="1">
      <c r="B195" s="150"/>
      <c r="C195" s="150"/>
      <c r="D195" s="150"/>
      <c r="F195" s="130"/>
    </row>
    <row r="196" ht="15.75" customHeight="1">
      <c r="B196" s="150"/>
      <c r="C196" s="150"/>
      <c r="D196" s="150"/>
      <c r="F196" s="130"/>
    </row>
    <row r="197" ht="15.75" customHeight="1">
      <c r="B197" s="150"/>
      <c r="C197" s="150"/>
      <c r="D197" s="150"/>
      <c r="F197" s="130"/>
    </row>
    <row r="198" ht="15.75" customHeight="1">
      <c r="B198" s="150"/>
      <c r="C198" s="150"/>
      <c r="D198" s="150"/>
      <c r="F198" s="130"/>
    </row>
    <row r="199" ht="15.75" customHeight="1">
      <c r="B199" s="150"/>
      <c r="C199" s="150"/>
      <c r="D199" s="150"/>
      <c r="F199" s="130"/>
    </row>
    <row r="200" ht="15.75" customHeight="1">
      <c r="B200" s="150"/>
      <c r="C200" s="150"/>
      <c r="D200" s="150"/>
      <c r="F200" s="130"/>
    </row>
    <row r="201" ht="15.75" customHeight="1">
      <c r="B201" s="150"/>
      <c r="C201" s="150"/>
      <c r="D201" s="150"/>
      <c r="F201" s="130"/>
    </row>
    <row r="202" ht="15.75" customHeight="1">
      <c r="B202" s="150"/>
      <c r="C202" s="150"/>
      <c r="D202" s="150"/>
      <c r="F202" s="130"/>
    </row>
    <row r="203" ht="15.75" customHeight="1">
      <c r="B203" s="150"/>
      <c r="C203" s="150"/>
      <c r="D203" s="150"/>
      <c r="F203" s="130"/>
    </row>
    <row r="204" ht="15.75" customHeight="1">
      <c r="B204" s="150"/>
      <c r="C204" s="150"/>
      <c r="D204" s="150"/>
      <c r="F204" s="130"/>
    </row>
    <row r="205" ht="15.75" customHeight="1">
      <c r="B205" s="150"/>
      <c r="C205" s="150"/>
      <c r="D205" s="150"/>
      <c r="F205" s="130"/>
    </row>
    <row r="206" ht="15.75" customHeight="1">
      <c r="B206" s="150"/>
      <c r="C206" s="150"/>
      <c r="D206" s="150"/>
      <c r="F206" s="130"/>
    </row>
    <row r="207" ht="15.75" customHeight="1">
      <c r="B207" s="150"/>
      <c r="C207" s="150"/>
      <c r="D207" s="150"/>
      <c r="F207" s="130"/>
    </row>
    <row r="208" ht="15.75" customHeight="1">
      <c r="B208" s="150"/>
      <c r="C208" s="150"/>
      <c r="D208" s="150"/>
      <c r="F208" s="130"/>
    </row>
    <row r="209" ht="15.75" customHeight="1">
      <c r="B209" s="150"/>
      <c r="C209" s="150"/>
      <c r="D209" s="150"/>
      <c r="F209" s="130"/>
    </row>
    <row r="210" ht="15.75" customHeight="1">
      <c r="B210" s="150"/>
      <c r="C210" s="150"/>
      <c r="D210" s="150"/>
      <c r="F210" s="130"/>
    </row>
    <row r="211" ht="15.75" customHeight="1">
      <c r="B211" s="150"/>
      <c r="C211" s="150"/>
      <c r="D211" s="150"/>
      <c r="F211" s="130"/>
    </row>
    <row r="212" ht="15.75" customHeight="1">
      <c r="B212" s="150"/>
      <c r="C212" s="150"/>
      <c r="D212" s="150"/>
      <c r="F212" s="130"/>
    </row>
    <row r="213" ht="15.75" customHeight="1">
      <c r="B213" s="150"/>
      <c r="C213" s="150"/>
      <c r="D213" s="150"/>
      <c r="F213" s="130"/>
    </row>
    <row r="214" ht="15.75" customHeight="1">
      <c r="B214" s="150"/>
      <c r="C214" s="150"/>
      <c r="D214" s="150"/>
      <c r="F214" s="130"/>
    </row>
    <row r="215" ht="15.75" customHeight="1">
      <c r="B215" s="150"/>
      <c r="C215" s="150"/>
      <c r="D215" s="150"/>
      <c r="F215" s="130"/>
    </row>
    <row r="216" ht="15.75" customHeight="1">
      <c r="B216" s="150"/>
      <c r="C216" s="150"/>
      <c r="D216" s="150"/>
      <c r="F216" s="130"/>
    </row>
    <row r="217" ht="15.75" customHeight="1">
      <c r="B217" s="150"/>
      <c r="C217" s="150"/>
      <c r="D217" s="150"/>
      <c r="F217" s="130"/>
    </row>
    <row r="218" ht="15.75" customHeight="1">
      <c r="B218" s="150"/>
      <c r="C218" s="150"/>
      <c r="D218" s="150"/>
      <c r="F218" s="130"/>
    </row>
    <row r="219" ht="15.75" customHeight="1">
      <c r="B219" s="150"/>
      <c r="C219" s="150"/>
      <c r="D219" s="150"/>
      <c r="F219" s="130"/>
    </row>
    <row r="220" ht="15.75" customHeight="1">
      <c r="B220" s="150"/>
      <c r="C220" s="150"/>
      <c r="D220" s="150"/>
      <c r="F220" s="130"/>
    </row>
    <row r="221" ht="15.75" customHeight="1">
      <c r="B221" s="150"/>
      <c r="C221" s="150"/>
      <c r="D221" s="150"/>
      <c r="F221" s="130"/>
    </row>
    <row r="222" ht="15.75" customHeight="1">
      <c r="B222" s="150"/>
      <c r="C222" s="150"/>
      <c r="D222" s="150"/>
      <c r="F222" s="130"/>
    </row>
    <row r="223" ht="15.75" customHeight="1">
      <c r="B223" s="150"/>
      <c r="C223" s="150"/>
      <c r="D223" s="150"/>
      <c r="F223" s="130"/>
    </row>
    <row r="224" ht="15.75" customHeight="1">
      <c r="B224" s="150"/>
      <c r="C224" s="150"/>
      <c r="D224" s="150"/>
      <c r="F224" s="130"/>
    </row>
    <row r="225" ht="15.75" customHeight="1">
      <c r="B225" s="150"/>
      <c r="C225" s="150"/>
      <c r="D225" s="150"/>
      <c r="F225" s="130"/>
    </row>
    <row r="226" ht="15.75" customHeight="1">
      <c r="B226" s="150"/>
      <c r="C226" s="150"/>
      <c r="D226" s="150"/>
      <c r="F226" s="130"/>
    </row>
    <row r="227" ht="15.75" customHeight="1">
      <c r="B227" s="150"/>
      <c r="C227" s="150"/>
      <c r="D227" s="150"/>
      <c r="F227" s="130"/>
    </row>
    <row r="228" ht="15.75" customHeight="1">
      <c r="B228" s="150"/>
      <c r="C228" s="150"/>
      <c r="D228" s="150"/>
      <c r="F228" s="130"/>
    </row>
    <row r="229" ht="15.75" customHeight="1">
      <c r="B229" s="150"/>
      <c r="C229" s="150"/>
      <c r="D229" s="150"/>
      <c r="F229" s="130"/>
    </row>
    <row r="230" ht="15.75" customHeight="1">
      <c r="B230" s="150"/>
      <c r="C230" s="150"/>
      <c r="D230" s="150"/>
      <c r="F230" s="130"/>
    </row>
    <row r="231" ht="15.75" customHeight="1">
      <c r="B231" s="150"/>
      <c r="C231" s="150"/>
      <c r="D231" s="150"/>
      <c r="F231" s="130"/>
    </row>
    <row r="232" ht="15.75" customHeight="1">
      <c r="B232" s="150"/>
      <c r="C232" s="150"/>
      <c r="D232" s="150"/>
      <c r="F232" s="130"/>
    </row>
    <row r="233" ht="15.75" customHeight="1">
      <c r="B233" s="150"/>
      <c r="C233" s="150"/>
      <c r="D233" s="150"/>
      <c r="F233" s="130"/>
    </row>
    <row r="234" ht="15.75" customHeight="1">
      <c r="B234" s="150"/>
      <c r="C234" s="150"/>
      <c r="D234" s="150"/>
      <c r="F234" s="130"/>
    </row>
    <row r="235" ht="15.75" customHeight="1">
      <c r="B235" s="150"/>
      <c r="C235" s="150"/>
      <c r="D235" s="150"/>
      <c r="F235" s="130"/>
    </row>
    <row r="236" ht="15.75" customHeight="1">
      <c r="B236" s="150"/>
      <c r="C236" s="150"/>
      <c r="D236" s="150"/>
      <c r="F236" s="130"/>
    </row>
    <row r="237" ht="15.75" customHeight="1">
      <c r="B237" s="150"/>
      <c r="C237" s="150"/>
      <c r="D237" s="150"/>
      <c r="F237" s="130"/>
    </row>
    <row r="238" ht="15.75" customHeight="1">
      <c r="B238" s="150"/>
      <c r="C238" s="150"/>
      <c r="D238" s="150"/>
      <c r="F238" s="130"/>
    </row>
    <row r="239" ht="15.75" customHeight="1">
      <c r="B239" s="150"/>
      <c r="C239" s="150"/>
      <c r="D239" s="150"/>
      <c r="F239" s="130"/>
    </row>
    <row r="240" ht="15.75" customHeight="1">
      <c r="B240" s="150"/>
      <c r="C240" s="150"/>
      <c r="D240" s="150"/>
      <c r="F240" s="130"/>
    </row>
    <row r="241" ht="15.75" customHeight="1">
      <c r="B241" s="150"/>
      <c r="C241" s="150"/>
      <c r="D241" s="150"/>
      <c r="F241" s="130"/>
    </row>
    <row r="242" ht="15.75" customHeight="1">
      <c r="B242" s="150"/>
      <c r="C242" s="150"/>
      <c r="D242" s="150"/>
      <c r="F242" s="130"/>
    </row>
    <row r="243" ht="15.75" customHeight="1">
      <c r="B243" s="150"/>
      <c r="C243" s="150"/>
      <c r="D243" s="150"/>
      <c r="F243" s="130"/>
    </row>
    <row r="244" ht="15.75" customHeight="1">
      <c r="B244" s="150"/>
      <c r="C244" s="150"/>
      <c r="D244" s="150"/>
      <c r="F244" s="130"/>
    </row>
    <row r="245" ht="15.75" customHeight="1">
      <c r="B245" s="150"/>
      <c r="C245" s="150"/>
      <c r="D245" s="150"/>
      <c r="F245" s="130"/>
    </row>
    <row r="246" ht="15.75" customHeight="1">
      <c r="B246" s="150"/>
      <c r="C246" s="150"/>
      <c r="D246" s="150"/>
      <c r="F246" s="130"/>
    </row>
    <row r="247" ht="15.75" customHeight="1">
      <c r="B247" s="150"/>
      <c r="C247" s="150"/>
      <c r="D247" s="150"/>
      <c r="F247" s="130"/>
    </row>
    <row r="248" ht="15.75" customHeight="1">
      <c r="B248" s="150"/>
      <c r="C248" s="150"/>
      <c r="D248" s="150"/>
      <c r="F248" s="130"/>
    </row>
    <row r="249" ht="15.75" customHeight="1">
      <c r="B249" s="150"/>
      <c r="C249" s="150"/>
      <c r="D249" s="150"/>
      <c r="F249" s="130"/>
    </row>
    <row r="250" ht="15.75" customHeight="1">
      <c r="B250" s="150"/>
      <c r="C250" s="150"/>
      <c r="D250" s="150"/>
      <c r="F250" s="130"/>
    </row>
    <row r="251" ht="15.75" customHeight="1">
      <c r="B251" s="150"/>
      <c r="C251" s="150"/>
      <c r="D251" s="150"/>
      <c r="F251" s="130"/>
    </row>
    <row r="252" ht="15.75" customHeight="1">
      <c r="B252" s="150"/>
      <c r="C252" s="150"/>
      <c r="D252" s="150"/>
      <c r="F252" s="130"/>
    </row>
    <row r="253" ht="15.75" customHeight="1">
      <c r="B253" s="150"/>
      <c r="C253" s="150"/>
      <c r="D253" s="150"/>
      <c r="F253" s="130"/>
    </row>
    <row r="254" ht="15.75" customHeight="1">
      <c r="B254" s="150"/>
      <c r="C254" s="150"/>
      <c r="D254" s="150"/>
      <c r="F254" s="130"/>
    </row>
    <row r="255" ht="15.75" customHeight="1">
      <c r="B255" s="150"/>
      <c r="C255" s="150"/>
      <c r="D255" s="150"/>
      <c r="F255" s="130"/>
    </row>
    <row r="256" ht="15.75" customHeight="1">
      <c r="B256" s="150"/>
      <c r="C256" s="150"/>
      <c r="D256" s="150"/>
      <c r="F256" s="130"/>
    </row>
    <row r="257" ht="15.75" customHeight="1">
      <c r="B257" s="150"/>
      <c r="C257" s="150"/>
      <c r="D257" s="150"/>
      <c r="F257" s="130"/>
    </row>
    <row r="258" ht="15.75" customHeight="1">
      <c r="B258" s="150"/>
      <c r="C258" s="150"/>
      <c r="D258" s="150"/>
      <c r="F258" s="130"/>
    </row>
    <row r="259" ht="15.75" customHeight="1">
      <c r="B259" s="150"/>
      <c r="C259" s="150"/>
      <c r="D259" s="150"/>
      <c r="F259" s="130"/>
    </row>
    <row r="260" ht="15.75" customHeight="1">
      <c r="B260" s="150"/>
      <c r="C260" s="150"/>
      <c r="D260" s="150"/>
      <c r="F260" s="130"/>
    </row>
    <row r="261" ht="15.75" customHeight="1">
      <c r="B261" s="150"/>
      <c r="C261" s="150"/>
      <c r="D261" s="150"/>
      <c r="F261" s="130"/>
    </row>
    <row r="262" ht="15.75" customHeight="1">
      <c r="B262" s="150"/>
      <c r="C262" s="150"/>
      <c r="D262" s="150"/>
      <c r="F262" s="130"/>
    </row>
    <row r="263" ht="15.75" customHeight="1">
      <c r="B263" s="150"/>
      <c r="C263" s="150"/>
      <c r="D263" s="150"/>
      <c r="F263" s="130"/>
    </row>
    <row r="264" ht="15.75" customHeight="1">
      <c r="B264" s="150"/>
      <c r="C264" s="150"/>
      <c r="D264" s="150"/>
      <c r="F264" s="130"/>
    </row>
    <row r="265" ht="15.75" customHeight="1">
      <c r="B265" s="150"/>
      <c r="C265" s="150"/>
      <c r="D265" s="150"/>
      <c r="F265" s="130"/>
    </row>
    <row r="266" ht="15.75" customHeight="1">
      <c r="B266" s="150"/>
      <c r="C266" s="150"/>
      <c r="D266" s="150"/>
      <c r="F266" s="130"/>
    </row>
    <row r="267" ht="15.75" customHeight="1">
      <c r="B267" s="150"/>
      <c r="C267" s="150"/>
      <c r="D267" s="150"/>
      <c r="F267" s="130"/>
    </row>
    <row r="268" ht="15.75" customHeight="1">
      <c r="B268" s="150"/>
      <c r="C268" s="150"/>
      <c r="D268" s="150"/>
      <c r="F268" s="130"/>
    </row>
    <row r="269" ht="15.75" customHeight="1">
      <c r="B269" s="150"/>
      <c r="C269" s="150"/>
      <c r="D269" s="150"/>
      <c r="F269" s="130"/>
    </row>
    <row r="270" ht="15.75" customHeight="1">
      <c r="B270" s="150"/>
      <c r="C270" s="150"/>
      <c r="D270" s="150"/>
      <c r="F270" s="130"/>
    </row>
    <row r="271" ht="15.75" customHeight="1">
      <c r="B271" s="150"/>
      <c r="C271" s="150"/>
      <c r="D271" s="150"/>
      <c r="F271" s="130"/>
    </row>
    <row r="272" ht="15.75" customHeight="1">
      <c r="B272" s="150"/>
      <c r="C272" s="150"/>
      <c r="D272" s="150"/>
      <c r="F272" s="130"/>
    </row>
    <row r="273" ht="15.75" customHeight="1">
      <c r="B273" s="150"/>
      <c r="C273" s="150"/>
      <c r="D273" s="150"/>
      <c r="F273" s="130"/>
    </row>
    <row r="274" ht="15.75" customHeight="1">
      <c r="B274" s="150"/>
      <c r="C274" s="150"/>
      <c r="D274" s="150"/>
      <c r="F274" s="130"/>
    </row>
    <row r="275" ht="15.75" customHeight="1">
      <c r="B275" s="150"/>
      <c r="C275" s="150"/>
      <c r="D275" s="150"/>
      <c r="F275" s="130"/>
    </row>
    <row r="276" ht="15.75" customHeight="1">
      <c r="B276" s="150"/>
      <c r="C276" s="150"/>
      <c r="D276" s="150"/>
      <c r="F276" s="130"/>
    </row>
    <row r="277" ht="15.75" customHeight="1">
      <c r="B277" s="150"/>
      <c r="C277" s="150"/>
      <c r="D277" s="150"/>
      <c r="F277" s="130"/>
    </row>
    <row r="278" ht="15.75" customHeight="1">
      <c r="B278" s="150"/>
      <c r="C278" s="150"/>
      <c r="D278" s="150"/>
      <c r="F278" s="130"/>
    </row>
    <row r="279" ht="15.75" customHeight="1">
      <c r="B279" s="150"/>
      <c r="C279" s="150"/>
      <c r="D279" s="150"/>
      <c r="F279" s="130"/>
    </row>
    <row r="280" ht="15.75" customHeight="1">
      <c r="B280" s="150"/>
      <c r="C280" s="150"/>
      <c r="D280" s="150"/>
      <c r="F280" s="130"/>
    </row>
    <row r="281" ht="15.75" customHeight="1">
      <c r="B281" s="150"/>
      <c r="C281" s="150"/>
      <c r="D281" s="150"/>
      <c r="F281" s="130"/>
    </row>
    <row r="282" ht="15.75" customHeight="1">
      <c r="B282" s="150"/>
      <c r="C282" s="150"/>
      <c r="D282" s="150"/>
      <c r="F282" s="130"/>
    </row>
    <row r="283" ht="15.75" customHeight="1">
      <c r="B283" s="150"/>
      <c r="C283" s="150"/>
      <c r="D283" s="150"/>
      <c r="F283" s="130"/>
    </row>
    <row r="284" ht="15.75" customHeight="1">
      <c r="B284" s="150"/>
      <c r="C284" s="150"/>
      <c r="D284" s="150"/>
      <c r="F284" s="130"/>
    </row>
    <row r="285" ht="15.75" customHeight="1">
      <c r="B285" s="150"/>
      <c r="C285" s="150"/>
      <c r="D285" s="150"/>
      <c r="F285" s="130"/>
    </row>
    <row r="286" ht="15.75" customHeight="1">
      <c r="B286" s="150"/>
      <c r="C286" s="150"/>
      <c r="D286" s="150"/>
      <c r="F286" s="130"/>
    </row>
    <row r="287" ht="15.75" customHeight="1">
      <c r="B287" s="150"/>
      <c r="C287" s="150"/>
      <c r="D287" s="150"/>
      <c r="F287" s="130"/>
    </row>
    <row r="288" ht="15.75" customHeight="1">
      <c r="B288" s="150"/>
      <c r="C288" s="150"/>
      <c r="D288" s="150"/>
      <c r="F288" s="130"/>
    </row>
    <row r="289" ht="15.75" customHeight="1">
      <c r="B289" s="150"/>
      <c r="C289" s="150"/>
      <c r="D289" s="150"/>
      <c r="F289" s="130"/>
    </row>
    <row r="290" ht="15.75" customHeight="1">
      <c r="B290" s="150"/>
      <c r="C290" s="150"/>
      <c r="D290" s="150"/>
      <c r="F290" s="130"/>
    </row>
    <row r="291" ht="15.75" customHeight="1">
      <c r="B291" s="150"/>
      <c r="C291" s="150"/>
      <c r="D291" s="150"/>
      <c r="F291" s="130"/>
    </row>
    <row r="292" ht="15.75" customHeight="1">
      <c r="B292" s="150"/>
      <c r="C292" s="150"/>
      <c r="D292" s="150"/>
      <c r="F292" s="130"/>
    </row>
    <row r="293" ht="15.75" customHeight="1">
      <c r="B293" s="150"/>
      <c r="C293" s="150"/>
      <c r="D293" s="150"/>
      <c r="F293" s="130"/>
    </row>
    <row r="294" ht="15.75" customHeight="1">
      <c r="B294" s="150"/>
      <c r="C294" s="150"/>
      <c r="D294" s="150"/>
      <c r="F294" s="130"/>
    </row>
    <row r="295" ht="15.75" customHeight="1">
      <c r="B295" s="150"/>
      <c r="C295" s="150"/>
      <c r="D295" s="150"/>
      <c r="F295" s="130"/>
    </row>
    <row r="296" ht="15.75" customHeight="1">
      <c r="B296" s="150"/>
      <c r="C296" s="150"/>
      <c r="D296" s="150"/>
      <c r="F296" s="130"/>
    </row>
    <row r="297" ht="15.75" customHeight="1">
      <c r="B297" s="150"/>
      <c r="C297" s="150"/>
      <c r="D297" s="150"/>
      <c r="F297" s="130"/>
    </row>
    <row r="298" ht="15.75" customHeight="1">
      <c r="B298" s="150"/>
      <c r="C298" s="150"/>
      <c r="D298" s="150"/>
      <c r="F298" s="130"/>
    </row>
    <row r="299" ht="15.75" customHeight="1">
      <c r="B299" s="150"/>
      <c r="C299" s="150"/>
      <c r="D299" s="150"/>
      <c r="F299" s="130"/>
    </row>
    <row r="300" ht="15.75" customHeight="1">
      <c r="B300" s="150"/>
      <c r="C300" s="150"/>
      <c r="D300" s="150"/>
      <c r="F300" s="130"/>
    </row>
    <row r="301" ht="15.75" customHeight="1">
      <c r="B301" s="150"/>
      <c r="C301" s="150"/>
      <c r="D301" s="150"/>
      <c r="F301" s="130"/>
    </row>
    <row r="302" ht="15.75" customHeight="1">
      <c r="B302" s="150"/>
      <c r="C302" s="150"/>
      <c r="D302" s="150"/>
      <c r="F302" s="130"/>
    </row>
    <row r="303" ht="15.75" customHeight="1">
      <c r="B303" s="150"/>
      <c r="C303" s="150"/>
      <c r="D303" s="150"/>
      <c r="F303" s="130"/>
    </row>
    <row r="304" ht="15.75" customHeight="1">
      <c r="B304" s="150"/>
      <c r="C304" s="150"/>
      <c r="D304" s="150"/>
      <c r="F304" s="130"/>
    </row>
    <row r="305" ht="15.75" customHeight="1">
      <c r="B305" s="150"/>
      <c r="C305" s="150"/>
      <c r="D305" s="150"/>
      <c r="F305" s="130"/>
    </row>
    <row r="306" ht="15.75" customHeight="1">
      <c r="B306" s="150"/>
      <c r="C306" s="150"/>
      <c r="D306" s="150"/>
      <c r="F306" s="130"/>
    </row>
    <row r="307" ht="15.75" customHeight="1">
      <c r="B307" s="150"/>
      <c r="C307" s="150"/>
      <c r="D307" s="150"/>
      <c r="F307" s="130"/>
    </row>
    <row r="308" ht="15.75" customHeight="1">
      <c r="B308" s="150"/>
      <c r="C308" s="150"/>
      <c r="D308" s="150"/>
      <c r="F308" s="130"/>
    </row>
    <row r="309" ht="15.75" customHeight="1">
      <c r="B309" s="150"/>
      <c r="C309" s="150"/>
      <c r="D309" s="150"/>
      <c r="F309" s="130"/>
    </row>
    <row r="310" ht="15.75" customHeight="1">
      <c r="B310" s="150"/>
      <c r="C310" s="150"/>
      <c r="D310" s="150"/>
      <c r="F310" s="130"/>
    </row>
    <row r="311" ht="15.75" customHeight="1">
      <c r="B311" s="150"/>
      <c r="C311" s="150"/>
      <c r="D311" s="150"/>
      <c r="F311" s="130"/>
    </row>
    <row r="312" ht="15.75" customHeight="1">
      <c r="B312" s="150"/>
      <c r="C312" s="150"/>
      <c r="D312" s="150"/>
      <c r="F312" s="130"/>
    </row>
    <row r="313" ht="15.75" customHeight="1">
      <c r="B313" s="150"/>
      <c r="C313" s="150"/>
      <c r="D313" s="150"/>
      <c r="F313" s="130"/>
    </row>
    <row r="314" ht="15.75" customHeight="1">
      <c r="B314" s="150"/>
      <c r="C314" s="150"/>
      <c r="D314" s="150"/>
      <c r="F314" s="130"/>
    </row>
    <row r="315" ht="15.75" customHeight="1">
      <c r="B315" s="150"/>
      <c r="C315" s="150"/>
      <c r="D315" s="150"/>
      <c r="F315" s="130"/>
    </row>
    <row r="316" ht="15.75" customHeight="1">
      <c r="B316" s="150"/>
      <c r="C316" s="150"/>
      <c r="D316" s="150"/>
      <c r="F316" s="130"/>
    </row>
    <row r="317" ht="15.75" customHeight="1">
      <c r="B317" s="150"/>
      <c r="C317" s="150"/>
      <c r="D317" s="150"/>
      <c r="F317" s="130"/>
    </row>
    <row r="318" ht="15.75" customHeight="1">
      <c r="B318" s="150"/>
      <c r="C318" s="150"/>
      <c r="D318" s="150"/>
      <c r="F318" s="130"/>
    </row>
    <row r="319" ht="15.75" customHeight="1">
      <c r="B319" s="150"/>
      <c r="C319" s="150"/>
      <c r="D319" s="150"/>
      <c r="F319" s="130"/>
    </row>
    <row r="320" ht="15.75" customHeight="1">
      <c r="B320" s="150"/>
      <c r="C320" s="150"/>
      <c r="D320" s="150"/>
      <c r="F320" s="130"/>
    </row>
    <row r="321" ht="15.75" customHeight="1">
      <c r="B321" s="150"/>
      <c r="C321" s="150"/>
      <c r="D321" s="150"/>
      <c r="F321" s="130"/>
    </row>
    <row r="322" ht="15.75" customHeight="1">
      <c r="B322" s="150"/>
      <c r="C322" s="150"/>
      <c r="D322" s="150"/>
      <c r="F322" s="130"/>
    </row>
    <row r="323" ht="15.75" customHeight="1">
      <c r="B323" s="150"/>
      <c r="C323" s="150"/>
      <c r="D323" s="150"/>
      <c r="F323" s="130"/>
    </row>
    <row r="324" ht="15.75" customHeight="1">
      <c r="B324" s="150"/>
      <c r="C324" s="150"/>
      <c r="D324" s="150"/>
      <c r="F324" s="130"/>
    </row>
    <row r="325" ht="15.75" customHeight="1">
      <c r="B325" s="150"/>
      <c r="C325" s="150"/>
      <c r="D325" s="150"/>
      <c r="F325" s="130"/>
    </row>
    <row r="326" ht="15.75" customHeight="1">
      <c r="B326" s="150"/>
      <c r="C326" s="150"/>
      <c r="D326" s="150"/>
      <c r="F326" s="130"/>
    </row>
    <row r="327" ht="15.75" customHeight="1">
      <c r="B327" s="150"/>
      <c r="C327" s="150"/>
      <c r="D327" s="150"/>
      <c r="F327" s="130"/>
    </row>
    <row r="328" ht="15.75" customHeight="1">
      <c r="B328" s="150"/>
      <c r="C328" s="150"/>
      <c r="D328" s="150"/>
      <c r="F328" s="130"/>
    </row>
    <row r="329" ht="15.75" customHeight="1">
      <c r="B329" s="150"/>
      <c r="C329" s="150"/>
      <c r="D329" s="150"/>
      <c r="F329" s="130"/>
    </row>
    <row r="330" ht="15.75" customHeight="1">
      <c r="B330" s="150"/>
      <c r="C330" s="150"/>
      <c r="D330" s="150"/>
      <c r="F330" s="130"/>
    </row>
    <row r="331" ht="15.75" customHeight="1">
      <c r="B331" s="150"/>
      <c r="C331" s="150"/>
      <c r="D331" s="150"/>
      <c r="F331" s="130"/>
    </row>
    <row r="332" ht="15.75" customHeight="1">
      <c r="B332" s="150"/>
      <c r="C332" s="150"/>
      <c r="D332" s="150"/>
      <c r="F332" s="130"/>
    </row>
    <row r="333" ht="15.75" customHeight="1">
      <c r="B333" s="150"/>
      <c r="C333" s="150"/>
      <c r="D333" s="150"/>
      <c r="F333" s="130"/>
    </row>
    <row r="334" ht="15.75" customHeight="1">
      <c r="B334" s="150"/>
      <c r="C334" s="150"/>
      <c r="D334" s="150"/>
      <c r="F334" s="130"/>
    </row>
    <row r="335" ht="15.75" customHeight="1">
      <c r="B335" s="150"/>
      <c r="C335" s="150"/>
      <c r="D335" s="150"/>
      <c r="F335" s="130"/>
    </row>
    <row r="336" ht="15.75" customHeight="1">
      <c r="B336" s="150"/>
      <c r="C336" s="150"/>
      <c r="D336" s="150"/>
      <c r="F336" s="130"/>
    </row>
    <row r="337" ht="15.75" customHeight="1">
      <c r="B337" s="150"/>
      <c r="C337" s="150"/>
      <c r="D337" s="150"/>
      <c r="F337" s="130"/>
    </row>
    <row r="338" ht="15.75" customHeight="1">
      <c r="B338" s="150"/>
      <c r="C338" s="150"/>
      <c r="D338" s="150"/>
      <c r="F338" s="130"/>
    </row>
    <row r="339" ht="15.75" customHeight="1">
      <c r="B339" s="150"/>
      <c r="C339" s="150"/>
      <c r="D339" s="150"/>
      <c r="F339" s="130"/>
    </row>
    <row r="340" ht="15.75" customHeight="1">
      <c r="B340" s="150"/>
      <c r="C340" s="150"/>
      <c r="D340" s="150"/>
      <c r="F340" s="130"/>
    </row>
    <row r="341" ht="15.75" customHeight="1">
      <c r="B341" s="150"/>
      <c r="C341" s="150"/>
      <c r="D341" s="150"/>
      <c r="F341" s="130"/>
    </row>
    <row r="342" ht="15.75" customHeight="1">
      <c r="B342" s="150"/>
      <c r="C342" s="150"/>
      <c r="D342" s="150"/>
      <c r="F342" s="130"/>
    </row>
    <row r="343" ht="15.75" customHeight="1">
      <c r="B343" s="150"/>
      <c r="C343" s="150"/>
      <c r="D343" s="150"/>
      <c r="F343" s="130"/>
    </row>
    <row r="344" ht="15.75" customHeight="1">
      <c r="B344" s="150"/>
      <c r="C344" s="150"/>
      <c r="D344" s="150"/>
      <c r="F344" s="130"/>
    </row>
    <row r="345" ht="15.75" customHeight="1">
      <c r="B345" s="150"/>
      <c r="C345" s="150"/>
      <c r="D345" s="150"/>
      <c r="F345" s="130"/>
    </row>
    <row r="346" ht="15.75" customHeight="1">
      <c r="B346" s="150"/>
      <c r="C346" s="150"/>
      <c r="D346" s="150"/>
      <c r="F346" s="130"/>
    </row>
    <row r="347" ht="15.75" customHeight="1">
      <c r="B347" s="150"/>
      <c r="C347" s="150"/>
      <c r="D347" s="150"/>
      <c r="F347" s="130"/>
    </row>
    <row r="348" ht="15.75" customHeight="1">
      <c r="B348" s="150"/>
      <c r="C348" s="150"/>
      <c r="D348" s="150"/>
      <c r="F348" s="130"/>
    </row>
    <row r="349" ht="15.75" customHeight="1">
      <c r="B349" s="150"/>
      <c r="C349" s="150"/>
      <c r="D349" s="150"/>
      <c r="F349" s="130"/>
    </row>
    <row r="350" ht="15.75" customHeight="1">
      <c r="B350" s="150"/>
      <c r="C350" s="150"/>
      <c r="D350" s="150"/>
      <c r="F350" s="130"/>
    </row>
    <row r="351" ht="15.75" customHeight="1">
      <c r="B351" s="150"/>
      <c r="C351" s="150"/>
      <c r="D351" s="150"/>
      <c r="F351" s="130"/>
    </row>
    <row r="352" ht="15.75" customHeight="1">
      <c r="B352" s="150"/>
      <c r="C352" s="150"/>
      <c r="D352" s="150"/>
      <c r="F352" s="130"/>
    </row>
    <row r="353" ht="15.75" customHeight="1">
      <c r="B353" s="150"/>
      <c r="C353" s="150"/>
      <c r="D353" s="150"/>
      <c r="F353" s="130"/>
    </row>
    <row r="354" ht="15.75" customHeight="1">
      <c r="B354" s="150"/>
      <c r="C354" s="150"/>
      <c r="D354" s="150"/>
      <c r="F354" s="130"/>
    </row>
    <row r="355" ht="15.75" customHeight="1">
      <c r="B355" s="150"/>
      <c r="C355" s="150"/>
      <c r="D355" s="150"/>
      <c r="F355" s="130"/>
    </row>
    <row r="356" ht="15.75" customHeight="1">
      <c r="B356" s="150"/>
      <c r="C356" s="150"/>
      <c r="D356" s="150"/>
      <c r="F356" s="130"/>
    </row>
    <row r="357" ht="15.75" customHeight="1">
      <c r="B357" s="150"/>
      <c r="C357" s="150"/>
      <c r="D357" s="150"/>
      <c r="F357" s="130"/>
    </row>
    <row r="358" ht="15.75" customHeight="1">
      <c r="B358" s="150"/>
      <c r="C358" s="150"/>
      <c r="D358" s="150"/>
      <c r="F358" s="130"/>
    </row>
    <row r="359" ht="15.75" customHeight="1">
      <c r="B359" s="150"/>
      <c r="C359" s="150"/>
      <c r="D359" s="150"/>
      <c r="F359" s="130"/>
    </row>
    <row r="360" ht="15.75" customHeight="1">
      <c r="B360" s="150"/>
      <c r="C360" s="150"/>
      <c r="D360" s="150"/>
      <c r="F360" s="130"/>
    </row>
    <row r="361" ht="15.75" customHeight="1">
      <c r="B361" s="150"/>
      <c r="C361" s="150"/>
      <c r="D361" s="150"/>
      <c r="F361" s="130"/>
    </row>
    <row r="362" ht="15.75" customHeight="1">
      <c r="B362" s="150"/>
      <c r="C362" s="150"/>
      <c r="D362" s="150"/>
      <c r="F362" s="130"/>
    </row>
    <row r="363" ht="15.75" customHeight="1">
      <c r="B363" s="150"/>
      <c r="C363" s="150"/>
      <c r="D363" s="150"/>
      <c r="F363" s="130"/>
    </row>
    <row r="364" ht="15.75" customHeight="1">
      <c r="B364" s="150"/>
      <c r="C364" s="150"/>
      <c r="D364" s="150"/>
      <c r="F364" s="130"/>
    </row>
    <row r="365" ht="15.75" customHeight="1">
      <c r="B365" s="150"/>
      <c r="C365" s="150"/>
      <c r="D365" s="150"/>
      <c r="F365" s="130"/>
    </row>
    <row r="366" ht="15.75" customHeight="1">
      <c r="B366" s="150"/>
      <c r="C366" s="150"/>
      <c r="D366" s="150"/>
      <c r="F366" s="130"/>
    </row>
    <row r="367" ht="15.75" customHeight="1">
      <c r="B367" s="150"/>
      <c r="C367" s="150"/>
      <c r="D367" s="150"/>
      <c r="F367" s="130"/>
    </row>
    <row r="368" ht="15.75" customHeight="1">
      <c r="B368" s="150"/>
      <c r="C368" s="150"/>
      <c r="D368" s="150"/>
      <c r="F368" s="130"/>
    </row>
    <row r="369" ht="15.75" customHeight="1">
      <c r="B369" s="150"/>
      <c r="C369" s="150"/>
      <c r="D369" s="150"/>
      <c r="F369" s="130"/>
    </row>
    <row r="370" ht="15.75" customHeight="1">
      <c r="B370" s="150"/>
      <c r="C370" s="150"/>
      <c r="D370" s="150"/>
      <c r="F370" s="130"/>
    </row>
    <row r="371" ht="15.75" customHeight="1">
      <c r="B371" s="150"/>
      <c r="C371" s="150"/>
      <c r="D371" s="150"/>
      <c r="F371" s="130"/>
    </row>
    <row r="372" ht="15.75" customHeight="1">
      <c r="B372" s="150"/>
      <c r="C372" s="150"/>
      <c r="D372" s="150"/>
      <c r="F372" s="130"/>
    </row>
    <row r="373" ht="15.75" customHeight="1">
      <c r="B373" s="150"/>
      <c r="C373" s="150"/>
      <c r="D373" s="150"/>
      <c r="F373" s="130"/>
    </row>
    <row r="374" ht="15.75" customHeight="1">
      <c r="B374" s="150"/>
      <c r="C374" s="150"/>
      <c r="D374" s="150"/>
      <c r="F374" s="130"/>
    </row>
    <row r="375" ht="15.75" customHeight="1">
      <c r="B375" s="150"/>
      <c r="C375" s="150"/>
      <c r="D375" s="150"/>
      <c r="F375" s="130"/>
    </row>
    <row r="376" ht="15.75" customHeight="1">
      <c r="B376" s="150"/>
      <c r="C376" s="150"/>
      <c r="D376" s="150"/>
      <c r="F376" s="130"/>
    </row>
    <row r="377" ht="15.75" customHeight="1">
      <c r="B377" s="150"/>
      <c r="C377" s="150"/>
      <c r="D377" s="150"/>
      <c r="F377" s="130"/>
    </row>
    <row r="378" ht="15.75" customHeight="1">
      <c r="B378" s="150"/>
      <c r="C378" s="150"/>
      <c r="D378" s="150"/>
      <c r="F378" s="130"/>
    </row>
    <row r="379" ht="15.75" customHeight="1">
      <c r="B379" s="150"/>
      <c r="C379" s="150"/>
      <c r="D379" s="150"/>
      <c r="F379" s="130"/>
    </row>
    <row r="380" ht="15.75" customHeight="1">
      <c r="B380" s="150"/>
      <c r="C380" s="150"/>
      <c r="D380" s="150"/>
      <c r="F380" s="130"/>
    </row>
    <row r="381" ht="15.75" customHeight="1">
      <c r="B381" s="150"/>
      <c r="C381" s="150"/>
      <c r="D381" s="150"/>
      <c r="F381" s="130"/>
    </row>
    <row r="382" ht="15.75" customHeight="1">
      <c r="B382" s="150"/>
      <c r="C382" s="150"/>
      <c r="D382" s="150"/>
      <c r="F382" s="130"/>
    </row>
    <row r="383" ht="15.75" customHeight="1">
      <c r="B383" s="150"/>
      <c r="C383" s="150"/>
      <c r="D383" s="150"/>
      <c r="F383" s="130"/>
    </row>
    <row r="384" ht="15.75" customHeight="1">
      <c r="B384" s="150"/>
      <c r="C384" s="150"/>
      <c r="D384" s="150"/>
      <c r="F384" s="130"/>
    </row>
    <row r="385" ht="15.75" customHeight="1">
      <c r="B385" s="150"/>
      <c r="C385" s="150"/>
      <c r="D385" s="150"/>
      <c r="F385" s="130"/>
    </row>
    <row r="386" ht="15.75" customHeight="1">
      <c r="B386" s="150"/>
      <c r="C386" s="150"/>
      <c r="D386" s="150"/>
      <c r="F386" s="130"/>
    </row>
    <row r="387" ht="15.75" customHeight="1">
      <c r="B387" s="150"/>
      <c r="C387" s="150"/>
      <c r="D387" s="150"/>
      <c r="F387" s="130"/>
    </row>
    <row r="388" ht="15.75" customHeight="1">
      <c r="B388" s="150"/>
      <c r="C388" s="150"/>
      <c r="D388" s="150"/>
      <c r="F388" s="130"/>
    </row>
    <row r="389" ht="15.75" customHeight="1">
      <c r="B389" s="150"/>
      <c r="C389" s="150"/>
      <c r="D389" s="150"/>
      <c r="F389" s="130"/>
    </row>
    <row r="390" ht="15.75" customHeight="1">
      <c r="B390" s="150"/>
      <c r="C390" s="150"/>
      <c r="D390" s="150"/>
      <c r="F390" s="130"/>
    </row>
    <row r="391" ht="15.75" customHeight="1">
      <c r="B391" s="150"/>
      <c r="C391" s="150"/>
      <c r="D391" s="150"/>
      <c r="F391" s="130"/>
    </row>
    <row r="392" ht="15.75" customHeight="1">
      <c r="B392" s="150"/>
      <c r="C392" s="150"/>
      <c r="D392" s="150"/>
      <c r="F392" s="130"/>
    </row>
    <row r="393" ht="15.75" customHeight="1">
      <c r="B393" s="150"/>
      <c r="C393" s="150"/>
      <c r="D393" s="150"/>
      <c r="F393" s="130"/>
    </row>
    <row r="394" ht="15.75" customHeight="1">
      <c r="B394" s="150"/>
      <c r="C394" s="150"/>
      <c r="D394" s="150"/>
      <c r="F394" s="130"/>
    </row>
    <row r="395" ht="15.75" customHeight="1">
      <c r="B395" s="150"/>
      <c r="C395" s="150"/>
      <c r="D395" s="150"/>
      <c r="F395" s="130"/>
    </row>
    <row r="396" ht="15.75" customHeight="1">
      <c r="B396" s="150"/>
      <c r="C396" s="150"/>
      <c r="D396" s="150"/>
      <c r="F396" s="130"/>
    </row>
    <row r="397" ht="15.75" customHeight="1">
      <c r="B397" s="150"/>
      <c r="C397" s="150"/>
      <c r="D397" s="150"/>
      <c r="F397" s="130"/>
    </row>
    <row r="398" ht="15.75" customHeight="1">
      <c r="B398" s="150"/>
      <c r="C398" s="150"/>
      <c r="D398" s="150"/>
      <c r="F398" s="130"/>
    </row>
    <row r="399" ht="15.75" customHeight="1">
      <c r="B399" s="150"/>
      <c r="C399" s="150"/>
      <c r="D399" s="150"/>
      <c r="F399" s="130"/>
    </row>
    <row r="400" ht="15.75" customHeight="1">
      <c r="B400" s="150"/>
      <c r="C400" s="150"/>
      <c r="D400" s="150"/>
      <c r="F400" s="130"/>
    </row>
    <row r="401" ht="15.75" customHeight="1">
      <c r="B401" s="150"/>
      <c r="C401" s="150"/>
      <c r="D401" s="150"/>
      <c r="F401" s="130"/>
    </row>
    <row r="402" ht="15.75" customHeight="1">
      <c r="B402" s="150"/>
      <c r="C402" s="150"/>
      <c r="D402" s="150"/>
      <c r="F402" s="130"/>
    </row>
    <row r="403" ht="15.75" customHeight="1">
      <c r="B403" s="150"/>
      <c r="C403" s="150"/>
      <c r="D403" s="150"/>
      <c r="F403" s="130"/>
    </row>
    <row r="404" ht="15.75" customHeight="1">
      <c r="B404" s="150"/>
      <c r="C404" s="150"/>
      <c r="D404" s="150"/>
      <c r="F404" s="130"/>
    </row>
    <row r="405" ht="15.75" customHeight="1">
      <c r="B405" s="150"/>
      <c r="C405" s="150"/>
      <c r="D405" s="150"/>
      <c r="F405" s="130"/>
    </row>
    <row r="406" ht="15.75" customHeight="1">
      <c r="B406" s="150"/>
      <c r="C406" s="150"/>
      <c r="D406" s="150"/>
      <c r="F406" s="130"/>
    </row>
    <row r="407" ht="15.75" customHeight="1">
      <c r="B407" s="150"/>
      <c r="C407" s="150"/>
      <c r="D407" s="150"/>
      <c r="F407" s="130"/>
    </row>
    <row r="408" ht="15.75" customHeight="1">
      <c r="B408" s="150"/>
      <c r="C408" s="150"/>
      <c r="D408" s="150"/>
      <c r="F408" s="130"/>
    </row>
    <row r="409" ht="15.75" customHeight="1">
      <c r="B409" s="150"/>
      <c r="C409" s="150"/>
      <c r="D409" s="150"/>
      <c r="F409" s="130"/>
    </row>
    <row r="410" ht="15.75" customHeight="1">
      <c r="B410" s="150"/>
      <c r="C410" s="150"/>
      <c r="D410" s="150"/>
      <c r="F410" s="130"/>
    </row>
    <row r="411" ht="15.75" customHeight="1">
      <c r="B411" s="150"/>
      <c r="C411" s="150"/>
      <c r="D411" s="150"/>
      <c r="F411" s="130"/>
    </row>
    <row r="412" ht="15.75" customHeight="1">
      <c r="B412" s="150"/>
      <c r="C412" s="150"/>
      <c r="D412" s="150"/>
      <c r="F412" s="130"/>
    </row>
    <row r="413" ht="15.75" customHeight="1">
      <c r="B413" s="150"/>
      <c r="C413" s="150"/>
      <c r="D413" s="150"/>
      <c r="F413" s="130"/>
    </row>
    <row r="414" ht="15.75" customHeight="1">
      <c r="B414" s="150"/>
      <c r="C414" s="150"/>
      <c r="D414" s="150"/>
      <c r="F414" s="130"/>
    </row>
    <row r="415" ht="15.75" customHeight="1">
      <c r="B415" s="150"/>
      <c r="C415" s="150"/>
      <c r="D415" s="150"/>
      <c r="F415" s="130"/>
    </row>
    <row r="416" ht="15.75" customHeight="1">
      <c r="B416" s="150"/>
      <c r="C416" s="150"/>
      <c r="D416" s="150"/>
      <c r="F416" s="130"/>
    </row>
    <row r="417" ht="15.75" customHeight="1">
      <c r="B417" s="150"/>
      <c r="C417" s="150"/>
      <c r="D417" s="150"/>
      <c r="F417" s="130"/>
    </row>
    <row r="418" ht="15.75" customHeight="1">
      <c r="B418" s="150"/>
      <c r="C418" s="150"/>
      <c r="D418" s="150"/>
      <c r="F418" s="130"/>
    </row>
    <row r="419" ht="15.75" customHeight="1">
      <c r="B419" s="150"/>
      <c r="C419" s="150"/>
      <c r="D419" s="150"/>
      <c r="F419" s="130"/>
    </row>
    <row r="420" ht="15.75" customHeight="1">
      <c r="B420" s="150"/>
      <c r="C420" s="150"/>
      <c r="D420" s="150"/>
      <c r="F420" s="130"/>
    </row>
    <row r="421" ht="15.75" customHeight="1">
      <c r="B421" s="150"/>
      <c r="C421" s="150"/>
      <c r="D421" s="150"/>
      <c r="F421" s="130"/>
    </row>
    <row r="422" ht="15.75" customHeight="1">
      <c r="B422" s="150"/>
      <c r="C422" s="150"/>
      <c r="D422" s="150"/>
      <c r="F422" s="130"/>
    </row>
    <row r="423" ht="15.75" customHeight="1">
      <c r="B423" s="150"/>
      <c r="C423" s="150"/>
      <c r="D423" s="150"/>
      <c r="F423" s="130"/>
    </row>
    <row r="424" ht="15.75" customHeight="1">
      <c r="B424" s="150"/>
      <c r="C424" s="150"/>
      <c r="D424" s="150"/>
      <c r="F424" s="130"/>
    </row>
    <row r="425" ht="15.75" customHeight="1">
      <c r="B425" s="150"/>
      <c r="C425" s="150"/>
      <c r="D425" s="150"/>
      <c r="F425" s="130"/>
    </row>
    <row r="426" ht="15.75" customHeight="1">
      <c r="B426" s="150"/>
      <c r="C426" s="150"/>
      <c r="D426" s="150"/>
      <c r="F426" s="130"/>
    </row>
    <row r="427" ht="15.75" customHeight="1">
      <c r="B427" s="150"/>
      <c r="C427" s="150"/>
      <c r="D427" s="150"/>
      <c r="F427" s="130"/>
    </row>
    <row r="428" ht="15.75" customHeight="1">
      <c r="B428" s="150"/>
      <c r="C428" s="150"/>
      <c r="D428" s="150"/>
      <c r="F428" s="130"/>
    </row>
    <row r="429" ht="15.75" customHeight="1">
      <c r="B429" s="150"/>
      <c r="C429" s="150"/>
      <c r="D429" s="150"/>
      <c r="F429" s="130"/>
    </row>
    <row r="430" ht="15.75" customHeight="1">
      <c r="B430" s="150"/>
      <c r="C430" s="150"/>
      <c r="D430" s="150"/>
      <c r="F430" s="130"/>
    </row>
    <row r="431" ht="15.75" customHeight="1">
      <c r="B431" s="150"/>
      <c r="C431" s="150"/>
      <c r="D431" s="150"/>
      <c r="F431" s="130"/>
    </row>
    <row r="432" ht="15.75" customHeight="1">
      <c r="B432" s="150"/>
      <c r="C432" s="150"/>
      <c r="D432" s="150"/>
      <c r="F432" s="130"/>
    </row>
    <row r="433" ht="15.75" customHeight="1">
      <c r="B433" s="150"/>
      <c r="C433" s="150"/>
      <c r="D433" s="150"/>
      <c r="F433" s="130"/>
    </row>
    <row r="434" ht="15.75" customHeight="1">
      <c r="B434" s="150"/>
      <c r="C434" s="150"/>
      <c r="D434" s="150"/>
      <c r="F434" s="130"/>
    </row>
    <row r="435" ht="15.75" customHeight="1">
      <c r="B435" s="150"/>
      <c r="C435" s="150"/>
      <c r="D435" s="150"/>
      <c r="F435" s="130"/>
    </row>
    <row r="436" ht="15.75" customHeight="1">
      <c r="B436" s="150"/>
      <c r="C436" s="150"/>
      <c r="D436" s="150"/>
      <c r="F436" s="130"/>
    </row>
    <row r="437" ht="15.75" customHeight="1">
      <c r="B437" s="150"/>
      <c r="C437" s="150"/>
      <c r="D437" s="150"/>
      <c r="F437" s="130"/>
    </row>
    <row r="438" ht="15.75" customHeight="1">
      <c r="B438" s="150"/>
      <c r="C438" s="150"/>
      <c r="D438" s="150"/>
      <c r="F438" s="130"/>
    </row>
    <row r="439" ht="15.75" customHeight="1">
      <c r="B439" s="150"/>
      <c r="C439" s="150"/>
      <c r="D439" s="150"/>
      <c r="F439" s="130"/>
    </row>
    <row r="440" ht="15.75" customHeight="1">
      <c r="B440" s="150"/>
      <c r="C440" s="150"/>
      <c r="D440" s="150"/>
      <c r="F440" s="130"/>
    </row>
    <row r="441" ht="15.75" customHeight="1">
      <c r="B441" s="150"/>
      <c r="C441" s="150"/>
      <c r="D441" s="150"/>
      <c r="F441" s="130"/>
    </row>
    <row r="442" ht="15.75" customHeight="1">
      <c r="B442" s="150"/>
      <c r="C442" s="150"/>
      <c r="D442" s="150"/>
      <c r="F442" s="130"/>
    </row>
    <row r="443" ht="15.75" customHeight="1">
      <c r="B443" s="150"/>
      <c r="C443" s="150"/>
      <c r="D443" s="150"/>
      <c r="F443" s="130"/>
    </row>
    <row r="444" ht="15.75" customHeight="1">
      <c r="B444" s="150"/>
      <c r="C444" s="150"/>
      <c r="D444" s="150"/>
      <c r="F444" s="130"/>
    </row>
    <row r="445" ht="15.75" customHeight="1">
      <c r="B445" s="150"/>
      <c r="C445" s="150"/>
      <c r="D445" s="150"/>
      <c r="F445" s="130"/>
    </row>
    <row r="446" ht="15.75" customHeight="1">
      <c r="B446" s="150"/>
      <c r="C446" s="150"/>
      <c r="D446" s="150"/>
      <c r="F446" s="130"/>
    </row>
    <row r="447" ht="15.75" customHeight="1">
      <c r="B447" s="150"/>
      <c r="C447" s="150"/>
      <c r="D447" s="150"/>
      <c r="F447" s="130"/>
    </row>
    <row r="448" ht="15.75" customHeight="1">
      <c r="B448" s="150"/>
      <c r="C448" s="150"/>
      <c r="D448" s="150"/>
      <c r="F448" s="130"/>
    </row>
    <row r="449" ht="15.75" customHeight="1">
      <c r="B449" s="150"/>
      <c r="C449" s="150"/>
      <c r="D449" s="150"/>
      <c r="F449" s="130"/>
    </row>
    <row r="450" ht="15.75" customHeight="1">
      <c r="B450" s="150"/>
      <c r="C450" s="150"/>
      <c r="D450" s="150"/>
      <c r="F450" s="130"/>
    </row>
    <row r="451" ht="15.75" customHeight="1">
      <c r="B451" s="150"/>
      <c r="C451" s="150"/>
      <c r="D451" s="150"/>
      <c r="F451" s="130"/>
    </row>
    <row r="452" ht="15.75" customHeight="1">
      <c r="B452" s="150"/>
      <c r="C452" s="150"/>
      <c r="D452" s="150"/>
      <c r="F452" s="130"/>
    </row>
    <row r="453" ht="15.75" customHeight="1">
      <c r="B453" s="150"/>
      <c r="C453" s="150"/>
      <c r="D453" s="150"/>
      <c r="F453" s="130"/>
    </row>
    <row r="454" ht="15.75" customHeight="1">
      <c r="B454" s="150"/>
      <c r="C454" s="150"/>
      <c r="D454" s="150"/>
      <c r="F454" s="130"/>
    </row>
    <row r="455" ht="15.75" customHeight="1">
      <c r="B455" s="150"/>
      <c r="C455" s="150"/>
      <c r="D455" s="150"/>
      <c r="F455" s="130"/>
    </row>
    <row r="456" ht="15.75" customHeight="1">
      <c r="B456" s="150"/>
      <c r="C456" s="150"/>
      <c r="D456" s="150"/>
      <c r="F456" s="130"/>
    </row>
    <row r="457" ht="15.75" customHeight="1">
      <c r="B457" s="150"/>
      <c r="C457" s="150"/>
      <c r="D457" s="150"/>
      <c r="F457" s="130"/>
    </row>
    <row r="458" ht="15.75" customHeight="1">
      <c r="B458" s="150"/>
      <c r="C458" s="150"/>
      <c r="D458" s="150"/>
      <c r="F458" s="130"/>
    </row>
    <row r="459" ht="15.75" customHeight="1">
      <c r="B459" s="150"/>
      <c r="C459" s="150"/>
      <c r="D459" s="150"/>
      <c r="F459" s="130"/>
    </row>
    <row r="460" ht="15.75" customHeight="1">
      <c r="B460" s="150"/>
      <c r="C460" s="150"/>
      <c r="D460" s="150"/>
      <c r="F460" s="130"/>
    </row>
    <row r="461" ht="15.75" customHeight="1">
      <c r="B461" s="150"/>
      <c r="C461" s="150"/>
      <c r="D461" s="150"/>
      <c r="F461" s="130"/>
    </row>
    <row r="462" ht="15.75" customHeight="1">
      <c r="B462" s="150"/>
      <c r="C462" s="150"/>
      <c r="D462" s="150"/>
      <c r="F462" s="130"/>
    </row>
    <row r="463" ht="15.75" customHeight="1">
      <c r="B463" s="150"/>
      <c r="C463" s="150"/>
      <c r="D463" s="150"/>
      <c r="F463" s="130"/>
    </row>
    <row r="464" ht="15.75" customHeight="1">
      <c r="B464" s="150"/>
      <c r="C464" s="150"/>
      <c r="D464" s="150"/>
      <c r="F464" s="130"/>
    </row>
    <row r="465" ht="15.75" customHeight="1">
      <c r="B465" s="150"/>
      <c r="C465" s="150"/>
      <c r="D465" s="150"/>
      <c r="F465" s="130"/>
    </row>
    <row r="466" ht="15.75" customHeight="1">
      <c r="B466" s="150"/>
      <c r="C466" s="150"/>
      <c r="D466" s="150"/>
      <c r="F466" s="130"/>
    </row>
    <row r="467" ht="15.75" customHeight="1">
      <c r="B467" s="150"/>
      <c r="C467" s="150"/>
      <c r="D467" s="150"/>
      <c r="F467" s="130"/>
    </row>
    <row r="468" ht="15.75" customHeight="1">
      <c r="B468" s="150"/>
      <c r="C468" s="150"/>
      <c r="D468" s="150"/>
      <c r="F468" s="130"/>
    </row>
    <row r="469" ht="15.75" customHeight="1">
      <c r="B469" s="150"/>
      <c r="C469" s="150"/>
      <c r="D469" s="150"/>
      <c r="F469" s="130"/>
    </row>
    <row r="470" ht="15.75" customHeight="1">
      <c r="B470" s="150"/>
      <c r="C470" s="150"/>
      <c r="D470" s="150"/>
      <c r="F470" s="130"/>
    </row>
    <row r="471" ht="15.75" customHeight="1">
      <c r="B471" s="150"/>
      <c r="C471" s="150"/>
      <c r="D471" s="150"/>
      <c r="F471" s="130"/>
    </row>
    <row r="472" ht="15.75" customHeight="1">
      <c r="B472" s="150"/>
      <c r="C472" s="150"/>
      <c r="D472" s="150"/>
      <c r="F472" s="130"/>
    </row>
    <row r="473" ht="15.75" customHeight="1">
      <c r="B473" s="150"/>
      <c r="C473" s="150"/>
      <c r="D473" s="150"/>
      <c r="F473" s="130"/>
    </row>
    <row r="474" ht="15.75" customHeight="1">
      <c r="B474" s="150"/>
      <c r="C474" s="150"/>
      <c r="D474" s="150"/>
      <c r="F474" s="130"/>
    </row>
    <row r="475" ht="15.75" customHeight="1">
      <c r="B475" s="150"/>
      <c r="C475" s="150"/>
      <c r="D475" s="150"/>
      <c r="F475" s="130"/>
    </row>
    <row r="476" ht="15.75" customHeight="1">
      <c r="B476" s="150"/>
      <c r="C476" s="150"/>
      <c r="D476" s="150"/>
      <c r="F476" s="130"/>
    </row>
    <row r="477" ht="15.75" customHeight="1">
      <c r="B477" s="150"/>
      <c r="C477" s="150"/>
      <c r="D477" s="150"/>
      <c r="F477" s="130"/>
    </row>
    <row r="478" ht="15.75" customHeight="1">
      <c r="B478" s="150"/>
      <c r="C478" s="150"/>
      <c r="D478" s="150"/>
      <c r="F478" s="130"/>
    </row>
    <row r="479" ht="15.75" customHeight="1">
      <c r="B479" s="150"/>
      <c r="C479" s="150"/>
      <c r="D479" s="150"/>
      <c r="F479" s="130"/>
    </row>
    <row r="480" ht="15.75" customHeight="1">
      <c r="B480" s="150"/>
      <c r="C480" s="150"/>
      <c r="D480" s="150"/>
      <c r="F480" s="130"/>
    </row>
    <row r="481" ht="15.75" customHeight="1">
      <c r="B481" s="150"/>
      <c r="C481" s="150"/>
      <c r="D481" s="150"/>
      <c r="F481" s="130"/>
    </row>
    <row r="482" ht="15.75" customHeight="1">
      <c r="B482" s="150"/>
      <c r="C482" s="150"/>
      <c r="D482" s="150"/>
      <c r="F482" s="130"/>
    </row>
    <row r="483" ht="15.75" customHeight="1">
      <c r="B483" s="150"/>
      <c r="C483" s="150"/>
      <c r="D483" s="150"/>
      <c r="F483" s="130"/>
    </row>
    <row r="484" ht="15.75" customHeight="1">
      <c r="B484" s="150"/>
      <c r="C484" s="150"/>
      <c r="D484" s="150"/>
      <c r="F484" s="130"/>
    </row>
    <row r="485" ht="15.75" customHeight="1">
      <c r="B485" s="150"/>
      <c r="C485" s="150"/>
      <c r="D485" s="150"/>
      <c r="F485" s="130"/>
    </row>
    <row r="486" ht="15.75" customHeight="1">
      <c r="B486" s="150"/>
      <c r="C486" s="150"/>
      <c r="D486" s="150"/>
      <c r="F486" s="130"/>
    </row>
    <row r="487" ht="15.75" customHeight="1">
      <c r="B487" s="150"/>
      <c r="C487" s="150"/>
      <c r="D487" s="150"/>
      <c r="F487" s="130"/>
    </row>
    <row r="488" ht="15.75" customHeight="1">
      <c r="B488" s="150"/>
      <c r="C488" s="150"/>
      <c r="D488" s="150"/>
      <c r="F488" s="130"/>
    </row>
    <row r="489" ht="15.75" customHeight="1">
      <c r="B489" s="150"/>
      <c r="C489" s="150"/>
      <c r="D489" s="150"/>
      <c r="F489" s="130"/>
    </row>
    <row r="490" ht="15.75" customHeight="1">
      <c r="B490" s="150"/>
      <c r="C490" s="150"/>
      <c r="D490" s="150"/>
      <c r="F490" s="130"/>
    </row>
    <row r="491" ht="15.75" customHeight="1">
      <c r="B491" s="150"/>
      <c r="C491" s="150"/>
      <c r="D491" s="150"/>
      <c r="F491" s="130"/>
    </row>
    <row r="492" ht="15.75" customHeight="1">
      <c r="B492" s="150"/>
      <c r="C492" s="150"/>
      <c r="D492" s="150"/>
      <c r="F492" s="130"/>
    </row>
    <row r="493" ht="15.75" customHeight="1">
      <c r="B493" s="150"/>
      <c r="C493" s="150"/>
      <c r="D493" s="150"/>
      <c r="F493" s="130"/>
    </row>
    <row r="494" ht="15.75" customHeight="1">
      <c r="B494" s="150"/>
      <c r="C494" s="150"/>
      <c r="D494" s="150"/>
      <c r="F494" s="130"/>
    </row>
    <row r="495" ht="15.75" customHeight="1">
      <c r="B495" s="150"/>
      <c r="C495" s="150"/>
      <c r="D495" s="150"/>
      <c r="F495" s="130"/>
    </row>
    <row r="496" ht="15.75" customHeight="1">
      <c r="B496" s="150"/>
      <c r="C496" s="150"/>
      <c r="D496" s="150"/>
      <c r="F496" s="130"/>
    </row>
    <row r="497" ht="15.75" customHeight="1">
      <c r="B497" s="150"/>
      <c r="C497" s="150"/>
      <c r="D497" s="150"/>
      <c r="F497" s="130"/>
    </row>
    <row r="498" ht="15.75" customHeight="1">
      <c r="B498" s="150"/>
      <c r="C498" s="150"/>
      <c r="D498" s="150"/>
      <c r="F498" s="130"/>
    </row>
    <row r="499" ht="15.75" customHeight="1">
      <c r="B499" s="150"/>
      <c r="C499" s="150"/>
      <c r="D499" s="150"/>
      <c r="F499" s="130"/>
    </row>
    <row r="500" ht="15.75" customHeight="1">
      <c r="B500" s="150"/>
      <c r="C500" s="150"/>
      <c r="D500" s="150"/>
      <c r="F500" s="130"/>
    </row>
    <row r="501" ht="15.75" customHeight="1">
      <c r="B501" s="150"/>
      <c r="C501" s="150"/>
      <c r="D501" s="150"/>
      <c r="F501" s="130"/>
    </row>
    <row r="502" ht="15.75" customHeight="1">
      <c r="B502" s="150"/>
      <c r="C502" s="150"/>
      <c r="D502" s="150"/>
      <c r="F502" s="130"/>
    </row>
    <row r="503" ht="15.75" customHeight="1">
      <c r="B503" s="150"/>
      <c r="C503" s="150"/>
      <c r="D503" s="150"/>
      <c r="F503" s="130"/>
    </row>
    <row r="504" ht="15.75" customHeight="1">
      <c r="B504" s="150"/>
      <c r="C504" s="150"/>
      <c r="D504" s="150"/>
      <c r="F504" s="130"/>
    </row>
    <row r="505" ht="15.75" customHeight="1">
      <c r="B505" s="150"/>
      <c r="C505" s="150"/>
      <c r="D505" s="150"/>
      <c r="F505" s="130"/>
    </row>
    <row r="506" ht="15.75" customHeight="1">
      <c r="B506" s="150"/>
      <c r="C506" s="150"/>
      <c r="D506" s="150"/>
      <c r="F506" s="130"/>
    </row>
    <row r="507" ht="15.75" customHeight="1">
      <c r="B507" s="150"/>
      <c r="C507" s="150"/>
      <c r="D507" s="150"/>
      <c r="F507" s="130"/>
    </row>
    <row r="508" ht="15.75" customHeight="1">
      <c r="B508" s="150"/>
      <c r="C508" s="150"/>
      <c r="D508" s="150"/>
      <c r="F508" s="130"/>
    </row>
    <row r="509" ht="15.75" customHeight="1">
      <c r="B509" s="150"/>
      <c r="C509" s="150"/>
      <c r="D509" s="150"/>
      <c r="F509" s="130"/>
    </row>
    <row r="510" ht="15.75" customHeight="1">
      <c r="B510" s="150"/>
      <c r="C510" s="150"/>
      <c r="D510" s="150"/>
      <c r="F510" s="130"/>
    </row>
    <row r="511" ht="15.75" customHeight="1">
      <c r="B511" s="150"/>
      <c r="C511" s="150"/>
      <c r="D511" s="150"/>
      <c r="F511" s="130"/>
    </row>
    <row r="512" ht="15.75" customHeight="1">
      <c r="B512" s="150"/>
      <c r="C512" s="150"/>
      <c r="D512" s="150"/>
      <c r="F512" s="130"/>
    </row>
    <row r="513" ht="15.75" customHeight="1">
      <c r="B513" s="150"/>
      <c r="C513" s="150"/>
      <c r="D513" s="150"/>
      <c r="F513" s="130"/>
    </row>
    <row r="514" ht="15.75" customHeight="1">
      <c r="B514" s="150"/>
      <c r="C514" s="150"/>
      <c r="D514" s="150"/>
      <c r="F514" s="130"/>
    </row>
    <row r="515" ht="15.75" customHeight="1">
      <c r="B515" s="150"/>
      <c r="C515" s="150"/>
      <c r="D515" s="150"/>
      <c r="F515" s="130"/>
    </row>
    <row r="516" ht="15.75" customHeight="1">
      <c r="B516" s="150"/>
      <c r="C516" s="150"/>
      <c r="D516" s="150"/>
      <c r="F516" s="130"/>
    </row>
    <row r="517" ht="15.75" customHeight="1">
      <c r="B517" s="150"/>
      <c r="C517" s="150"/>
      <c r="D517" s="150"/>
      <c r="F517" s="130"/>
    </row>
    <row r="518" ht="15.75" customHeight="1">
      <c r="B518" s="150"/>
      <c r="C518" s="150"/>
      <c r="D518" s="150"/>
      <c r="F518" s="130"/>
    </row>
    <row r="519" ht="15.75" customHeight="1">
      <c r="B519" s="150"/>
      <c r="C519" s="150"/>
      <c r="D519" s="150"/>
      <c r="F519" s="130"/>
    </row>
    <row r="520" ht="15.75" customHeight="1">
      <c r="B520" s="150"/>
      <c r="C520" s="150"/>
      <c r="D520" s="150"/>
      <c r="F520" s="130"/>
    </row>
    <row r="521" ht="15.75" customHeight="1">
      <c r="B521" s="150"/>
      <c r="C521" s="150"/>
      <c r="D521" s="150"/>
      <c r="F521" s="130"/>
    </row>
    <row r="522" ht="15.75" customHeight="1">
      <c r="B522" s="150"/>
      <c r="C522" s="150"/>
      <c r="D522" s="150"/>
      <c r="F522" s="130"/>
    </row>
    <row r="523" ht="15.75" customHeight="1">
      <c r="B523" s="150"/>
      <c r="C523" s="150"/>
      <c r="D523" s="150"/>
      <c r="F523" s="130"/>
    </row>
    <row r="524" ht="15.75" customHeight="1">
      <c r="B524" s="150"/>
      <c r="C524" s="150"/>
      <c r="D524" s="150"/>
      <c r="F524" s="130"/>
    </row>
    <row r="525" ht="15.75" customHeight="1">
      <c r="B525" s="150"/>
      <c r="C525" s="150"/>
      <c r="D525" s="150"/>
      <c r="F525" s="130"/>
    </row>
    <row r="526" ht="15.75" customHeight="1">
      <c r="B526" s="150"/>
      <c r="C526" s="150"/>
      <c r="D526" s="150"/>
      <c r="F526" s="130"/>
    </row>
    <row r="527" ht="15.75" customHeight="1">
      <c r="B527" s="150"/>
      <c r="C527" s="150"/>
      <c r="D527" s="150"/>
      <c r="F527" s="130"/>
    </row>
    <row r="528" ht="15.75" customHeight="1">
      <c r="B528" s="150"/>
      <c r="C528" s="150"/>
      <c r="D528" s="150"/>
      <c r="F528" s="130"/>
    </row>
    <row r="529" ht="15.75" customHeight="1">
      <c r="B529" s="150"/>
      <c r="C529" s="150"/>
      <c r="D529" s="150"/>
      <c r="F529" s="130"/>
    </row>
    <row r="530" ht="15.75" customHeight="1">
      <c r="B530" s="150"/>
      <c r="C530" s="150"/>
      <c r="D530" s="150"/>
      <c r="F530" s="130"/>
    </row>
    <row r="531" ht="15.75" customHeight="1">
      <c r="B531" s="150"/>
      <c r="C531" s="150"/>
      <c r="D531" s="150"/>
      <c r="F531" s="130"/>
    </row>
    <row r="532" ht="15.75" customHeight="1">
      <c r="B532" s="150"/>
      <c r="C532" s="150"/>
      <c r="D532" s="150"/>
      <c r="F532" s="130"/>
    </row>
    <row r="533" ht="15.75" customHeight="1">
      <c r="B533" s="150"/>
      <c r="C533" s="150"/>
      <c r="D533" s="150"/>
      <c r="F533" s="130"/>
    </row>
    <row r="534" ht="15.75" customHeight="1">
      <c r="B534" s="150"/>
      <c r="C534" s="150"/>
      <c r="D534" s="150"/>
      <c r="F534" s="130"/>
    </row>
    <row r="535" ht="15.75" customHeight="1">
      <c r="B535" s="150"/>
      <c r="C535" s="150"/>
      <c r="D535" s="150"/>
      <c r="F535" s="130"/>
    </row>
    <row r="536" ht="15.75" customHeight="1">
      <c r="B536" s="150"/>
      <c r="C536" s="150"/>
      <c r="D536" s="150"/>
      <c r="F536" s="130"/>
    </row>
    <row r="537" ht="15.75" customHeight="1">
      <c r="B537" s="150"/>
      <c r="C537" s="150"/>
      <c r="D537" s="150"/>
      <c r="F537" s="130"/>
    </row>
    <row r="538" ht="15.75" customHeight="1">
      <c r="B538" s="150"/>
      <c r="C538" s="150"/>
      <c r="D538" s="150"/>
      <c r="F538" s="130"/>
    </row>
    <row r="539" ht="15.75" customHeight="1">
      <c r="B539" s="150"/>
      <c r="C539" s="150"/>
      <c r="D539" s="150"/>
      <c r="F539" s="130"/>
    </row>
    <row r="540" ht="15.75" customHeight="1">
      <c r="B540" s="150"/>
      <c r="C540" s="150"/>
      <c r="D540" s="150"/>
      <c r="F540" s="130"/>
    </row>
    <row r="541" ht="15.75" customHeight="1">
      <c r="B541" s="150"/>
      <c r="C541" s="150"/>
      <c r="D541" s="150"/>
      <c r="F541" s="130"/>
    </row>
    <row r="542" ht="15.75" customHeight="1">
      <c r="B542" s="150"/>
      <c r="C542" s="150"/>
      <c r="D542" s="150"/>
      <c r="F542" s="130"/>
    </row>
    <row r="543" ht="15.75" customHeight="1">
      <c r="B543" s="150"/>
      <c r="C543" s="150"/>
      <c r="D543" s="150"/>
      <c r="F543" s="130"/>
    </row>
    <row r="544" ht="15.75" customHeight="1">
      <c r="B544" s="150"/>
      <c r="C544" s="150"/>
      <c r="D544" s="150"/>
      <c r="F544" s="130"/>
    </row>
    <row r="545" ht="15.75" customHeight="1">
      <c r="B545" s="150"/>
      <c r="C545" s="150"/>
      <c r="D545" s="150"/>
      <c r="F545" s="130"/>
    </row>
    <row r="546" ht="15.75" customHeight="1">
      <c r="B546" s="150"/>
      <c r="C546" s="150"/>
      <c r="D546" s="150"/>
      <c r="F546" s="130"/>
    </row>
    <row r="547" ht="15.75" customHeight="1">
      <c r="B547" s="150"/>
      <c r="C547" s="150"/>
      <c r="D547" s="150"/>
      <c r="F547" s="130"/>
    </row>
    <row r="548" ht="15.75" customHeight="1">
      <c r="B548" s="150"/>
      <c r="C548" s="150"/>
      <c r="D548" s="150"/>
      <c r="F548" s="130"/>
    </row>
    <row r="549" ht="15.75" customHeight="1">
      <c r="B549" s="150"/>
      <c r="C549" s="150"/>
      <c r="D549" s="150"/>
      <c r="F549" s="130"/>
    </row>
    <row r="550" ht="15.75" customHeight="1">
      <c r="B550" s="150"/>
      <c r="C550" s="150"/>
      <c r="D550" s="150"/>
      <c r="F550" s="130"/>
    </row>
    <row r="551" ht="15.75" customHeight="1">
      <c r="B551" s="150"/>
      <c r="C551" s="150"/>
      <c r="D551" s="150"/>
      <c r="F551" s="130"/>
    </row>
    <row r="552" ht="15.75" customHeight="1">
      <c r="B552" s="150"/>
      <c r="C552" s="150"/>
      <c r="D552" s="150"/>
      <c r="F552" s="130"/>
    </row>
    <row r="553" ht="15.75" customHeight="1">
      <c r="B553" s="150"/>
      <c r="C553" s="150"/>
      <c r="D553" s="150"/>
      <c r="F553" s="130"/>
    </row>
    <row r="554" ht="15.75" customHeight="1">
      <c r="B554" s="150"/>
      <c r="C554" s="150"/>
      <c r="D554" s="150"/>
      <c r="F554" s="130"/>
    </row>
    <row r="555" ht="15.75" customHeight="1">
      <c r="B555" s="150"/>
      <c r="C555" s="150"/>
      <c r="D555" s="150"/>
      <c r="F555" s="130"/>
    </row>
    <row r="556" ht="15.75" customHeight="1">
      <c r="B556" s="150"/>
      <c r="C556" s="150"/>
      <c r="D556" s="150"/>
      <c r="F556" s="130"/>
    </row>
    <row r="557" ht="15.75" customHeight="1">
      <c r="B557" s="150"/>
      <c r="C557" s="150"/>
      <c r="D557" s="150"/>
      <c r="F557" s="130"/>
    </row>
    <row r="558" ht="15.75" customHeight="1">
      <c r="B558" s="150"/>
      <c r="C558" s="150"/>
      <c r="D558" s="150"/>
      <c r="F558" s="130"/>
    </row>
    <row r="559" ht="15.75" customHeight="1">
      <c r="B559" s="150"/>
      <c r="C559" s="150"/>
      <c r="D559" s="150"/>
      <c r="F559" s="130"/>
    </row>
    <row r="560" ht="15.75" customHeight="1">
      <c r="B560" s="150"/>
      <c r="C560" s="150"/>
      <c r="D560" s="150"/>
      <c r="F560" s="130"/>
    </row>
    <row r="561" ht="15.75" customHeight="1">
      <c r="B561" s="150"/>
      <c r="C561" s="150"/>
      <c r="D561" s="150"/>
      <c r="F561" s="130"/>
    </row>
    <row r="562" ht="15.75" customHeight="1">
      <c r="B562" s="150"/>
      <c r="C562" s="150"/>
      <c r="D562" s="150"/>
      <c r="F562" s="130"/>
    </row>
    <row r="563" ht="15.75" customHeight="1">
      <c r="B563" s="150"/>
      <c r="C563" s="150"/>
      <c r="D563" s="150"/>
      <c r="F563" s="130"/>
    </row>
    <row r="564" ht="15.75" customHeight="1">
      <c r="B564" s="150"/>
      <c r="C564" s="150"/>
      <c r="D564" s="150"/>
      <c r="F564" s="130"/>
    </row>
    <row r="565" ht="15.75" customHeight="1">
      <c r="B565" s="150"/>
      <c r="C565" s="150"/>
      <c r="D565" s="150"/>
      <c r="F565" s="130"/>
    </row>
    <row r="566" ht="15.75" customHeight="1">
      <c r="B566" s="150"/>
      <c r="C566" s="150"/>
      <c r="D566" s="150"/>
      <c r="F566" s="130"/>
    </row>
    <row r="567" ht="15.75" customHeight="1">
      <c r="B567" s="150"/>
      <c r="C567" s="150"/>
      <c r="D567" s="150"/>
      <c r="F567" s="130"/>
    </row>
    <row r="568" ht="15.75" customHeight="1">
      <c r="B568" s="150"/>
      <c r="C568" s="150"/>
      <c r="D568" s="150"/>
      <c r="F568" s="130"/>
    </row>
    <row r="569" ht="15.75" customHeight="1">
      <c r="B569" s="150"/>
      <c r="C569" s="150"/>
      <c r="D569" s="150"/>
      <c r="F569" s="130"/>
    </row>
    <row r="570" ht="15.75" customHeight="1">
      <c r="B570" s="150"/>
      <c r="C570" s="150"/>
      <c r="D570" s="150"/>
      <c r="F570" s="130"/>
    </row>
    <row r="571" ht="15.75" customHeight="1">
      <c r="B571" s="150"/>
      <c r="C571" s="150"/>
      <c r="D571" s="150"/>
      <c r="F571" s="130"/>
    </row>
    <row r="572" ht="15.75" customHeight="1">
      <c r="B572" s="150"/>
      <c r="C572" s="150"/>
      <c r="D572" s="150"/>
      <c r="F572" s="130"/>
    </row>
    <row r="573" ht="15.75" customHeight="1">
      <c r="B573" s="150"/>
      <c r="C573" s="150"/>
      <c r="D573" s="150"/>
      <c r="F573" s="130"/>
    </row>
    <row r="574" ht="15.75" customHeight="1">
      <c r="B574" s="150"/>
      <c r="C574" s="150"/>
      <c r="D574" s="150"/>
      <c r="F574" s="130"/>
    </row>
    <row r="575" ht="15.75" customHeight="1">
      <c r="B575" s="150"/>
      <c r="C575" s="150"/>
      <c r="D575" s="150"/>
      <c r="F575" s="130"/>
    </row>
    <row r="576" ht="15.75" customHeight="1">
      <c r="B576" s="150"/>
      <c r="C576" s="150"/>
      <c r="D576" s="150"/>
      <c r="F576" s="130"/>
    </row>
    <row r="577" ht="15.75" customHeight="1">
      <c r="B577" s="150"/>
      <c r="C577" s="150"/>
      <c r="D577" s="150"/>
      <c r="F577" s="130"/>
    </row>
    <row r="578" ht="15.75" customHeight="1">
      <c r="B578" s="150"/>
      <c r="C578" s="150"/>
      <c r="D578" s="150"/>
      <c r="F578" s="130"/>
    </row>
    <row r="579" ht="15.75" customHeight="1">
      <c r="B579" s="150"/>
      <c r="C579" s="150"/>
      <c r="D579" s="150"/>
      <c r="F579" s="130"/>
    </row>
    <row r="580" ht="15.75" customHeight="1">
      <c r="B580" s="150"/>
      <c r="C580" s="150"/>
      <c r="D580" s="150"/>
      <c r="F580" s="130"/>
    </row>
    <row r="581" ht="15.75" customHeight="1">
      <c r="B581" s="150"/>
      <c r="C581" s="150"/>
      <c r="D581" s="150"/>
      <c r="F581" s="130"/>
    </row>
    <row r="582" ht="15.75" customHeight="1">
      <c r="B582" s="150"/>
      <c r="C582" s="150"/>
      <c r="D582" s="150"/>
      <c r="F582" s="130"/>
    </row>
    <row r="583" ht="15.75" customHeight="1">
      <c r="B583" s="150"/>
      <c r="C583" s="150"/>
      <c r="D583" s="150"/>
      <c r="F583" s="130"/>
    </row>
    <row r="584" ht="15.75" customHeight="1">
      <c r="B584" s="150"/>
      <c r="C584" s="150"/>
      <c r="D584" s="150"/>
      <c r="F584" s="130"/>
    </row>
    <row r="585" ht="15.75" customHeight="1">
      <c r="B585" s="150"/>
      <c r="C585" s="150"/>
      <c r="D585" s="150"/>
      <c r="F585" s="130"/>
    </row>
    <row r="586" ht="15.75" customHeight="1">
      <c r="B586" s="150"/>
      <c r="C586" s="150"/>
      <c r="D586" s="150"/>
      <c r="F586" s="130"/>
    </row>
    <row r="587" ht="15.75" customHeight="1">
      <c r="B587" s="150"/>
      <c r="C587" s="150"/>
      <c r="D587" s="150"/>
      <c r="F587" s="130"/>
    </row>
    <row r="588" ht="15.75" customHeight="1">
      <c r="B588" s="150"/>
      <c r="C588" s="150"/>
      <c r="D588" s="150"/>
      <c r="F588" s="130"/>
    </row>
    <row r="589" ht="15.75" customHeight="1">
      <c r="B589" s="150"/>
      <c r="C589" s="150"/>
      <c r="D589" s="150"/>
      <c r="F589" s="130"/>
    </row>
    <row r="590" ht="15.75" customHeight="1">
      <c r="B590" s="150"/>
      <c r="C590" s="150"/>
      <c r="D590" s="150"/>
      <c r="F590" s="130"/>
    </row>
    <row r="591" ht="15.75" customHeight="1">
      <c r="B591" s="150"/>
      <c r="C591" s="150"/>
      <c r="D591" s="150"/>
      <c r="F591" s="130"/>
    </row>
    <row r="592" ht="15.75" customHeight="1">
      <c r="B592" s="150"/>
      <c r="C592" s="150"/>
      <c r="D592" s="150"/>
      <c r="F592" s="130"/>
    </row>
    <row r="593" ht="15.75" customHeight="1">
      <c r="B593" s="150"/>
      <c r="C593" s="150"/>
      <c r="D593" s="150"/>
      <c r="F593" s="130"/>
    </row>
    <row r="594" ht="15.75" customHeight="1">
      <c r="B594" s="150"/>
      <c r="C594" s="150"/>
      <c r="D594" s="150"/>
      <c r="F594" s="130"/>
    </row>
    <row r="595" ht="15.75" customHeight="1">
      <c r="B595" s="150"/>
      <c r="C595" s="150"/>
      <c r="D595" s="150"/>
      <c r="F595" s="130"/>
    </row>
    <row r="596" ht="15.75" customHeight="1">
      <c r="B596" s="150"/>
      <c r="C596" s="150"/>
      <c r="D596" s="150"/>
      <c r="F596" s="130"/>
    </row>
    <row r="597" ht="15.75" customHeight="1">
      <c r="B597" s="150"/>
      <c r="C597" s="150"/>
      <c r="D597" s="150"/>
      <c r="F597" s="130"/>
    </row>
    <row r="598" ht="15.75" customHeight="1">
      <c r="B598" s="150"/>
      <c r="C598" s="150"/>
      <c r="D598" s="150"/>
      <c r="F598" s="130"/>
    </row>
    <row r="599" ht="15.75" customHeight="1">
      <c r="B599" s="150"/>
      <c r="C599" s="150"/>
      <c r="D599" s="150"/>
      <c r="F599" s="130"/>
    </row>
    <row r="600" ht="15.75" customHeight="1">
      <c r="B600" s="150"/>
      <c r="C600" s="150"/>
      <c r="D600" s="150"/>
      <c r="F600" s="130"/>
    </row>
    <row r="601" ht="15.75" customHeight="1">
      <c r="B601" s="150"/>
      <c r="C601" s="150"/>
      <c r="D601" s="150"/>
      <c r="F601" s="130"/>
    </row>
    <row r="602" ht="15.75" customHeight="1">
      <c r="B602" s="150"/>
      <c r="C602" s="150"/>
      <c r="D602" s="150"/>
      <c r="F602" s="130"/>
    </row>
    <row r="603" ht="15.75" customHeight="1">
      <c r="B603" s="150"/>
      <c r="C603" s="150"/>
      <c r="D603" s="150"/>
      <c r="F603" s="130"/>
    </row>
    <row r="604" ht="15.75" customHeight="1">
      <c r="B604" s="150"/>
      <c r="C604" s="150"/>
      <c r="D604" s="150"/>
      <c r="F604" s="130"/>
    </row>
    <row r="605" ht="15.75" customHeight="1">
      <c r="B605" s="150"/>
      <c r="C605" s="150"/>
      <c r="D605" s="150"/>
      <c r="F605" s="130"/>
    </row>
    <row r="606" ht="15.75" customHeight="1">
      <c r="B606" s="150"/>
      <c r="C606" s="150"/>
      <c r="D606" s="150"/>
      <c r="F606" s="130"/>
    </row>
    <row r="607" ht="15.75" customHeight="1">
      <c r="B607" s="150"/>
      <c r="C607" s="150"/>
      <c r="D607" s="150"/>
      <c r="F607" s="130"/>
    </row>
    <row r="608" ht="15.75" customHeight="1">
      <c r="B608" s="150"/>
      <c r="C608" s="150"/>
      <c r="D608" s="150"/>
      <c r="F608" s="130"/>
    </row>
    <row r="609" ht="15.75" customHeight="1">
      <c r="B609" s="150"/>
      <c r="C609" s="150"/>
      <c r="D609" s="150"/>
      <c r="F609" s="130"/>
    </row>
    <row r="610" ht="15.75" customHeight="1">
      <c r="B610" s="150"/>
      <c r="C610" s="150"/>
      <c r="D610" s="150"/>
      <c r="F610" s="130"/>
    </row>
    <row r="611" ht="15.75" customHeight="1">
      <c r="B611" s="150"/>
      <c r="C611" s="150"/>
      <c r="D611" s="150"/>
      <c r="F611" s="130"/>
    </row>
    <row r="612" ht="15.75" customHeight="1">
      <c r="B612" s="150"/>
      <c r="C612" s="150"/>
      <c r="D612" s="150"/>
      <c r="F612" s="130"/>
    </row>
    <row r="613" ht="15.75" customHeight="1">
      <c r="B613" s="150"/>
      <c r="C613" s="150"/>
      <c r="D613" s="150"/>
      <c r="F613" s="130"/>
    </row>
    <row r="614" ht="15.75" customHeight="1">
      <c r="B614" s="150"/>
      <c r="C614" s="150"/>
      <c r="D614" s="150"/>
      <c r="F614" s="130"/>
    </row>
    <row r="615" ht="15.75" customHeight="1">
      <c r="B615" s="150"/>
      <c r="C615" s="150"/>
      <c r="D615" s="150"/>
      <c r="F615" s="130"/>
    </row>
    <row r="616" ht="15.75" customHeight="1">
      <c r="B616" s="150"/>
      <c r="C616" s="150"/>
      <c r="D616" s="150"/>
      <c r="F616" s="130"/>
    </row>
    <row r="617" ht="15.75" customHeight="1">
      <c r="B617" s="150"/>
      <c r="C617" s="150"/>
      <c r="D617" s="150"/>
      <c r="F617" s="130"/>
    </row>
    <row r="618" ht="15.75" customHeight="1">
      <c r="B618" s="150"/>
      <c r="C618" s="150"/>
      <c r="D618" s="150"/>
      <c r="F618" s="130"/>
    </row>
    <row r="619" ht="15.75" customHeight="1">
      <c r="B619" s="150"/>
      <c r="C619" s="150"/>
      <c r="D619" s="150"/>
      <c r="F619" s="130"/>
    </row>
    <row r="620" ht="15.75" customHeight="1">
      <c r="B620" s="150"/>
      <c r="C620" s="150"/>
      <c r="D620" s="150"/>
      <c r="F620" s="130"/>
    </row>
    <row r="621" ht="15.75" customHeight="1">
      <c r="B621" s="150"/>
      <c r="C621" s="150"/>
      <c r="D621" s="150"/>
      <c r="F621" s="130"/>
    </row>
    <row r="622" ht="15.75" customHeight="1">
      <c r="B622" s="150"/>
      <c r="C622" s="150"/>
      <c r="D622" s="150"/>
      <c r="F622" s="130"/>
    </row>
    <row r="623" ht="15.75" customHeight="1">
      <c r="B623" s="150"/>
      <c r="C623" s="150"/>
      <c r="D623" s="150"/>
      <c r="F623" s="130"/>
    </row>
    <row r="624" ht="15.75" customHeight="1">
      <c r="B624" s="150"/>
      <c r="C624" s="150"/>
      <c r="D624" s="150"/>
      <c r="F624" s="130"/>
    </row>
    <row r="625" ht="15.75" customHeight="1">
      <c r="B625" s="150"/>
      <c r="C625" s="150"/>
      <c r="D625" s="150"/>
      <c r="F625" s="130"/>
    </row>
    <row r="626" ht="15.75" customHeight="1">
      <c r="B626" s="150"/>
      <c r="C626" s="150"/>
      <c r="D626" s="150"/>
      <c r="F626" s="130"/>
    </row>
    <row r="627" ht="15.75" customHeight="1">
      <c r="B627" s="150"/>
      <c r="C627" s="150"/>
      <c r="D627" s="150"/>
      <c r="F627" s="130"/>
    </row>
    <row r="628" ht="15.75" customHeight="1">
      <c r="B628" s="150"/>
      <c r="C628" s="150"/>
      <c r="D628" s="150"/>
      <c r="F628" s="130"/>
    </row>
    <row r="629" ht="15.75" customHeight="1">
      <c r="B629" s="150"/>
      <c r="C629" s="150"/>
      <c r="D629" s="150"/>
      <c r="F629" s="130"/>
    </row>
    <row r="630" ht="15.75" customHeight="1">
      <c r="B630" s="150"/>
      <c r="C630" s="150"/>
      <c r="D630" s="150"/>
      <c r="F630" s="130"/>
    </row>
    <row r="631" ht="15.75" customHeight="1">
      <c r="B631" s="150"/>
      <c r="C631" s="150"/>
      <c r="D631" s="150"/>
      <c r="F631" s="130"/>
    </row>
    <row r="632" ht="15.75" customHeight="1">
      <c r="B632" s="150"/>
      <c r="C632" s="150"/>
      <c r="D632" s="150"/>
      <c r="F632" s="130"/>
    </row>
    <row r="633" ht="15.75" customHeight="1">
      <c r="B633" s="150"/>
      <c r="C633" s="150"/>
      <c r="D633" s="150"/>
      <c r="F633" s="130"/>
    </row>
    <row r="634" ht="15.75" customHeight="1">
      <c r="B634" s="150"/>
      <c r="C634" s="150"/>
      <c r="D634" s="150"/>
      <c r="F634" s="130"/>
    </row>
    <row r="635" ht="15.75" customHeight="1">
      <c r="B635" s="150"/>
      <c r="C635" s="150"/>
      <c r="D635" s="150"/>
      <c r="F635" s="130"/>
    </row>
    <row r="636" ht="15.75" customHeight="1">
      <c r="B636" s="150"/>
      <c r="C636" s="150"/>
      <c r="D636" s="150"/>
      <c r="F636" s="130"/>
    </row>
    <row r="637" ht="15.75" customHeight="1">
      <c r="B637" s="150"/>
      <c r="C637" s="150"/>
      <c r="D637" s="150"/>
      <c r="F637" s="130"/>
    </row>
    <row r="638" ht="15.75" customHeight="1">
      <c r="B638" s="150"/>
      <c r="C638" s="150"/>
      <c r="D638" s="150"/>
      <c r="F638" s="130"/>
    </row>
    <row r="639" ht="15.75" customHeight="1">
      <c r="B639" s="150"/>
      <c r="C639" s="150"/>
      <c r="D639" s="150"/>
      <c r="F639" s="130"/>
    </row>
    <row r="640" ht="15.75" customHeight="1">
      <c r="B640" s="150"/>
      <c r="C640" s="150"/>
      <c r="D640" s="150"/>
      <c r="F640" s="130"/>
    </row>
    <row r="641" ht="15.75" customHeight="1">
      <c r="B641" s="150"/>
      <c r="C641" s="150"/>
      <c r="D641" s="150"/>
      <c r="F641" s="130"/>
    </row>
    <row r="642" ht="15.75" customHeight="1">
      <c r="B642" s="150"/>
      <c r="C642" s="150"/>
      <c r="D642" s="150"/>
      <c r="F642" s="130"/>
    </row>
    <row r="643" ht="15.75" customHeight="1">
      <c r="B643" s="150"/>
      <c r="C643" s="150"/>
      <c r="D643" s="150"/>
      <c r="F643" s="130"/>
    </row>
    <row r="644" ht="15.75" customHeight="1">
      <c r="B644" s="150"/>
      <c r="C644" s="150"/>
      <c r="D644" s="150"/>
      <c r="F644" s="130"/>
    </row>
    <row r="645" ht="15.75" customHeight="1">
      <c r="B645" s="150"/>
      <c r="C645" s="150"/>
      <c r="D645" s="150"/>
      <c r="F645" s="130"/>
    </row>
    <row r="646" ht="15.75" customHeight="1">
      <c r="B646" s="150"/>
      <c r="C646" s="150"/>
      <c r="D646" s="150"/>
      <c r="F646" s="130"/>
    </row>
    <row r="647" ht="15.75" customHeight="1">
      <c r="B647" s="150"/>
      <c r="C647" s="150"/>
      <c r="D647" s="150"/>
      <c r="F647" s="130"/>
    </row>
    <row r="648" ht="15.75" customHeight="1">
      <c r="B648" s="150"/>
      <c r="C648" s="150"/>
      <c r="D648" s="150"/>
      <c r="F648" s="130"/>
    </row>
    <row r="649" ht="15.75" customHeight="1">
      <c r="B649" s="150"/>
      <c r="C649" s="150"/>
      <c r="D649" s="150"/>
      <c r="F649" s="130"/>
    </row>
    <row r="650" ht="15.75" customHeight="1">
      <c r="B650" s="150"/>
      <c r="C650" s="150"/>
      <c r="D650" s="150"/>
      <c r="F650" s="130"/>
    </row>
    <row r="651" ht="15.75" customHeight="1">
      <c r="B651" s="150"/>
      <c r="C651" s="150"/>
      <c r="D651" s="150"/>
      <c r="F651" s="130"/>
    </row>
    <row r="652" ht="15.75" customHeight="1">
      <c r="B652" s="150"/>
      <c r="C652" s="150"/>
      <c r="D652" s="150"/>
      <c r="F652" s="130"/>
    </row>
    <row r="653" ht="15.75" customHeight="1">
      <c r="B653" s="150"/>
      <c r="C653" s="150"/>
      <c r="D653" s="150"/>
      <c r="F653" s="130"/>
    </row>
    <row r="654" ht="15.75" customHeight="1">
      <c r="B654" s="150"/>
      <c r="C654" s="150"/>
      <c r="D654" s="150"/>
      <c r="F654" s="130"/>
    </row>
    <row r="655" ht="15.75" customHeight="1">
      <c r="B655" s="150"/>
      <c r="C655" s="150"/>
      <c r="D655" s="150"/>
      <c r="F655" s="130"/>
    </row>
    <row r="656" ht="15.75" customHeight="1">
      <c r="B656" s="150"/>
      <c r="C656" s="150"/>
      <c r="D656" s="150"/>
      <c r="F656" s="130"/>
    </row>
    <row r="657" ht="15.75" customHeight="1">
      <c r="B657" s="150"/>
      <c r="C657" s="150"/>
      <c r="D657" s="150"/>
      <c r="F657" s="130"/>
    </row>
    <row r="658" ht="15.75" customHeight="1">
      <c r="B658" s="150"/>
      <c r="C658" s="150"/>
      <c r="D658" s="150"/>
      <c r="F658" s="130"/>
    </row>
    <row r="659" ht="15.75" customHeight="1">
      <c r="B659" s="150"/>
      <c r="C659" s="150"/>
      <c r="D659" s="150"/>
      <c r="F659" s="130"/>
    </row>
    <row r="660" ht="15.75" customHeight="1">
      <c r="B660" s="150"/>
      <c r="C660" s="150"/>
      <c r="D660" s="150"/>
      <c r="F660" s="130"/>
    </row>
    <row r="661" ht="15.75" customHeight="1">
      <c r="B661" s="150"/>
      <c r="C661" s="150"/>
      <c r="D661" s="150"/>
      <c r="F661" s="130"/>
    </row>
    <row r="662" ht="15.75" customHeight="1">
      <c r="B662" s="150"/>
      <c r="C662" s="150"/>
      <c r="D662" s="150"/>
      <c r="F662" s="130"/>
    </row>
    <row r="663" ht="15.75" customHeight="1">
      <c r="B663" s="150"/>
      <c r="C663" s="150"/>
      <c r="D663" s="150"/>
      <c r="F663" s="130"/>
    </row>
    <row r="664" ht="15.75" customHeight="1">
      <c r="B664" s="150"/>
      <c r="C664" s="150"/>
      <c r="D664" s="150"/>
      <c r="F664" s="130"/>
    </row>
    <row r="665" ht="15.75" customHeight="1">
      <c r="B665" s="150"/>
      <c r="C665" s="150"/>
      <c r="D665" s="150"/>
      <c r="F665" s="130"/>
    </row>
    <row r="666" ht="15.75" customHeight="1">
      <c r="B666" s="150"/>
      <c r="C666" s="150"/>
      <c r="D666" s="150"/>
      <c r="F666" s="130"/>
    </row>
    <row r="667" ht="15.75" customHeight="1">
      <c r="B667" s="150"/>
      <c r="C667" s="150"/>
      <c r="D667" s="150"/>
      <c r="F667" s="130"/>
    </row>
    <row r="668" ht="15.75" customHeight="1">
      <c r="B668" s="150"/>
      <c r="C668" s="150"/>
      <c r="D668" s="150"/>
      <c r="F668" s="130"/>
    </row>
    <row r="669" ht="15.75" customHeight="1">
      <c r="B669" s="150"/>
      <c r="C669" s="150"/>
      <c r="D669" s="150"/>
      <c r="F669" s="130"/>
    </row>
    <row r="670" ht="15.75" customHeight="1">
      <c r="B670" s="150"/>
      <c r="C670" s="150"/>
      <c r="D670" s="150"/>
      <c r="F670" s="130"/>
    </row>
    <row r="671" ht="15.75" customHeight="1">
      <c r="B671" s="150"/>
      <c r="C671" s="150"/>
      <c r="D671" s="150"/>
      <c r="F671" s="130"/>
    </row>
    <row r="672" ht="15.75" customHeight="1">
      <c r="B672" s="150"/>
      <c r="C672" s="150"/>
      <c r="D672" s="150"/>
      <c r="F672" s="130"/>
    </row>
    <row r="673" ht="15.75" customHeight="1">
      <c r="B673" s="150"/>
      <c r="C673" s="150"/>
      <c r="D673" s="150"/>
      <c r="F673" s="130"/>
    </row>
    <row r="674" ht="15.75" customHeight="1">
      <c r="B674" s="150"/>
      <c r="C674" s="150"/>
      <c r="D674" s="150"/>
      <c r="F674" s="130"/>
    </row>
    <row r="675" ht="15.75" customHeight="1">
      <c r="B675" s="150"/>
      <c r="C675" s="150"/>
      <c r="D675" s="150"/>
      <c r="F675" s="130"/>
    </row>
    <row r="676" ht="15.75" customHeight="1">
      <c r="B676" s="150"/>
      <c r="C676" s="150"/>
      <c r="D676" s="150"/>
      <c r="F676" s="130"/>
    </row>
    <row r="677" ht="15.75" customHeight="1">
      <c r="B677" s="150"/>
      <c r="C677" s="150"/>
      <c r="D677" s="150"/>
      <c r="F677" s="130"/>
    </row>
    <row r="678" ht="15.75" customHeight="1">
      <c r="B678" s="150"/>
      <c r="C678" s="150"/>
      <c r="D678" s="150"/>
      <c r="F678" s="130"/>
    </row>
    <row r="679" ht="15.75" customHeight="1">
      <c r="B679" s="150"/>
      <c r="C679" s="150"/>
      <c r="D679" s="150"/>
      <c r="F679" s="130"/>
    </row>
    <row r="680" ht="15.75" customHeight="1">
      <c r="B680" s="150"/>
      <c r="C680" s="150"/>
      <c r="D680" s="150"/>
      <c r="F680" s="130"/>
    </row>
    <row r="681" ht="15.75" customHeight="1">
      <c r="B681" s="150"/>
      <c r="C681" s="150"/>
      <c r="D681" s="150"/>
      <c r="F681" s="130"/>
    </row>
    <row r="682" ht="15.75" customHeight="1">
      <c r="B682" s="150"/>
      <c r="C682" s="150"/>
      <c r="D682" s="150"/>
      <c r="F682" s="130"/>
    </row>
    <row r="683" ht="15.75" customHeight="1">
      <c r="B683" s="150"/>
      <c r="C683" s="150"/>
      <c r="D683" s="150"/>
      <c r="F683" s="130"/>
    </row>
    <row r="684" ht="15.75" customHeight="1">
      <c r="B684" s="150"/>
      <c r="C684" s="150"/>
      <c r="D684" s="150"/>
      <c r="F684" s="130"/>
    </row>
    <row r="685" ht="15.75" customHeight="1">
      <c r="B685" s="150"/>
      <c r="C685" s="150"/>
      <c r="D685" s="150"/>
      <c r="F685" s="130"/>
    </row>
    <row r="686" ht="15.75" customHeight="1">
      <c r="B686" s="150"/>
      <c r="C686" s="150"/>
      <c r="D686" s="150"/>
      <c r="F686" s="130"/>
    </row>
    <row r="687" ht="15.75" customHeight="1">
      <c r="B687" s="150"/>
      <c r="C687" s="150"/>
      <c r="D687" s="150"/>
      <c r="F687" s="130"/>
    </row>
    <row r="688" ht="15.75" customHeight="1">
      <c r="B688" s="150"/>
      <c r="C688" s="150"/>
      <c r="D688" s="150"/>
      <c r="F688" s="130"/>
    </row>
    <row r="689" ht="15.75" customHeight="1">
      <c r="B689" s="150"/>
      <c r="C689" s="150"/>
      <c r="D689" s="150"/>
      <c r="F689" s="130"/>
    </row>
    <row r="690" ht="15.75" customHeight="1">
      <c r="B690" s="150"/>
      <c r="C690" s="150"/>
      <c r="D690" s="150"/>
      <c r="F690" s="130"/>
    </row>
    <row r="691" ht="15.75" customHeight="1">
      <c r="B691" s="150"/>
      <c r="C691" s="150"/>
      <c r="D691" s="150"/>
      <c r="F691" s="130"/>
    </row>
    <row r="692" ht="15.75" customHeight="1">
      <c r="B692" s="150"/>
      <c r="C692" s="150"/>
      <c r="D692" s="150"/>
      <c r="F692" s="130"/>
    </row>
    <row r="693" ht="15.75" customHeight="1">
      <c r="B693" s="150"/>
      <c r="C693" s="150"/>
      <c r="D693" s="150"/>
      <c r="F693" s="130"/>
    </row>
    <row r="694" ht="15.75" customHeight="1">
      <c r="B694" s="150"/>
      <c r="C694" s="150"/>
      <c r="D694" s="150"/>
      <c r="F694" s="130"/>
    </row>
    <row r="695" ht="15.75" customHeight="1">
      <c r="B695" s="150"/>
      <c r="C695" s="150"/>
      <c r="D695" s="150"/>
      <c r="F695" s="130"/>
    </row>
    <row r="696" ht="15.75" customHeight="1">
      <c r="B696" s="150"/>
      <c r="C696" s="150"/>
      <c r="D696" s="150"/>
      <c r="F696" s="130"/>
    </row>
    <row r="697" ht="15.75" customHeight="1">
      <c r="B697" s="150"/>
      <c r="C697" s="150"/>
      <c r="D697" s="150"/>
      <c r="F697" s="130"/>
    </row>
    <row r="698" ht="15.75" customHeight="1">
      <c r="B698" s="150"/>
      <c r="C698" s="150"/>
      <c r="D698" s="150"/>
      <c r="F698" s="130"/>
    </row>
    <row r="699" ht="15.75" customHeight="1">
      <c r="B699" s="150"/>
      <c r="C699" s="150"/>
      <c r="D699" s="150"/>
      <c r="F699" s="130"/>
    </row>
    <row r="700" ht="15.75" customHeight="1">
      <c r="B700" s="150"/>
      <c r="C700" s="150"/>
      <c r="D700" s="150"/>
      <c r="F700" s="130"/>
    </row>
    <row r="701" ht="15.75" customHeight="1">
      <c r="B701" s="150"/>
      <c r="C701" s="150"/>
      <c r="D701" s="150"/>
      <c r="F701" s="130"/>
    </row>
    <row r="702" ht="15.75" customHeight="1">
      <c r="B702" s="150"/>
      <c r="C702" s="150"/>
      <c r="D702" s="150"/>
      <c r="F702" s="130"/>
    </row>
    <row r="703" ht="15.75" customHeight="1">
      <c r="B703" s="150"/>
      <c r="C703" s="150"/>
      <c r="D703" s="150"/>
      <c r="F703" s="130"/>
    </row>
    <row r="704" ht="15.75" customHeight="1">
      <c r="B704" s="150"/>
      <c r="C704" s="150"/>
      <c r="D704" s="150"/>
      <c r="F704" s="130"/>
    </row>
    <row r="705" ht="15.75" customHeight="1">
      <c r="B705" s="150"/>
      <c r="C705" s="150"/>
      <c r="D705" s="150"/>
      <c r="F705" s="130"/>
    </row>
    <row r="706" ht="15.75" customHeight="1">
      <c r="B706" s="150"/>
      <c r="C706" s="150"/>
      <c r="D706" s="150"/>
      <c r="F706" s="130"/>
    </row>
    <row r="707" ht="15.75" customHeight="1">
      <c r="B707" s="150"/>
      <c r="C707" s="150"/>
      <c r="D707" s="150"/>
      <c r="F707" s="130"/>
    </row>
    <row r="708" ht="15.75" customHeight="1">
      <c r="B708" s="150"/>
      <c r="C708" s="150"/>
      <c r="D708" s="150"/>
      <c r="F708" s="130"/>
    </row>
    <row r="709" ht="15.75" customHeight="1">
      <c r="B709" s="150"/>
      <c r="C709" s="150"/>
      <c r="D709" s="150"/>
      <c r="F709" s="130"/>
    </row>
    <row r="710" ht="15.75" customHeight="1">
      <c r="B710" s="150"/>
      <c r="C710" s="150"/>
      <c r="D710" s="150"/>
      <c r="F710" s="130"/>
    </row>
    <row r="711" ht="15.75" customHeight="1">
      <c r="B711" s="150"/>
      <c r="C711" s="150"/>
      <c r="D711" s="150"/>
      <c r="F711" s="130"/>
    </row>
    <row r="712" ht="15.75" customHeight="1">
      <c r="B712" s="150"/>
      <c r="C712" s="150"/>
      <c r="D712" s="150"/>
      <c r="F712" s="130"/>
    </row>
    <row r="713" ht="15.75" customHeight="1">
      <c r="B713" s="150"/>
      <c r="C713" s="150"/>
      <c r="D713" s="150"/>
      <c r="F713" s="130"/>
    </row>
    <row r="714" ht="15.75" customHeight="1">
      <c r="B714" s="150"/>
      <c r="C714" s="150"/>
      <c r="D714" s="150"/>
      <c r="F714" s="130"/>
    </row>
    <row r="715" ht="15.75" customHeight="1">
      <c r="B715" s="150"/>
      <c r="C715" s="150"/>
      <c r="D715" s="150"/>
      <c r="F715" s="130"/>
    </row>
    <row r="716" ht="15.75" customHeight="1">
      <c r="B716" s="150"/>
      <c r="C716" s="150"/>
      <c r="D716" s="150"/>
      <c r="F716" s="130"/>
    </row>
    <row r="717" ht="15.75" customHeight="1">
      <c r="B717" s="150"/>
      <c r="C717" s="150"/>
      <c r="D717" s="150"/>
      <c r="F717" s="130"/>
    </row>
    <row r="718" ht="15.75" customHeight="1">
      <c r="B718" s="150"/>
      <c r="C718" s="150"/>
      <c r="D718" s="150"/>
      <c r="F718" s="130"/>
    </row>
    <row r="719" ht="15.75" customHeight="1">
      <c r="B719" s="150"/>
      <c r="C719" s="150"/>
      <c r="D719" s="150"/>
      <c r="F719" s="130"/>
    </row>
    <row r="720" ht="15.75" customHeight="1">
      <c r="B720" s="150"/>
      <c r="C720" s="150"/>
      <c r="D720" s="150"/>
      <c r="F720" s="130"/>
    </row>
    <row r="721" ht="15.75" customHeight="1">
      <c r="B721" s="150"/>
      <c r="C721" s="150"/>
      <c r="D721" s="150"/>
      <c r="F721" s="130"/>
    </row>
    <row r="722" ht="15.75" customHeight="1">
      <c r="B722" s="150"/>
      <c r="C722" s="150"/>
      <c r="D722" s="150"/>
      <c r="F722" s="130"/>
    </row>
    <row r="723" ht="15.75" customHeight="1">
      <c r="B723" s="150"/>
      <c r="C723" s="150"/>
      <c r="D723" s="150"/>
      <c r="F723" s="130"/>
    </row>
    <row r="724" ht="15.75" customHeight="1">
      <c r="B724" s="150"/>
      <c r="C724" s="150"/>
      <c r="D724" s="150"/>
      <c r="F724" s="130"/>
    </row>
    <row r="725" ht="15.75" customHeight="1">
      <c r="B725" s="150"/>
      <c r="C725" s="150"/>
      <c r="D725" s="150"/>
      <c r="F725" s="130"/>
    </row>
    <row r="726" ht="15.75" customHeight="1">
      <c r="B726" s="150"/>
      <c r="C726" s="150"/>
      <c r="D726" s="150"/>
      <c r="F726" s="130"/>
    </row>
    <row r="727" ht="15.75" customHeight="1">
      <c r="B727" s="150"/>
      <c r="C727" s="150"/>
      <c r="D727" s="150"/>
      <c r="F727" s="130"/>
    </row>
    <row r="728" ht="15.75" customHeight="1">
      <c r="B728" s="150"/>
      <c r="C728" s="150"/>
      <c r="D728" s="150"/>
      <c r="F728" s="130"/>
    </row>
    <row r="729" ht="15.75" customHeight="1">
      <c r="B729" s="150"/>
      <c r="C729" s="150"/>
      <c r="D729" s="150"/>
      <c r="F729" s="130"/>
    </row>
    <row r="730" ht="15.75" customHeight="1">
      <c r="B730" s="150"/>
      <c r="C730" s="150"/>
      <c r="D730" s="150"/>
      <c r="F730" s="130"/>
    </row>
    <row r="731" ht="15.75" customHeight="1">
      <c r="B731" s="150"/>
      <c r="C731" s="150"/>
      <c r="D731" s="150"/>
      <c r="F731" s="130"/>
    </row>
    <row r="732" ht="15.75" customHeight="1">
      <c r="B732" s="150"/>
      <c r="C732" s="150"/>
      <c r="D732" s="150"/>
      <c r="F732" s="130"/>
    </row>
    <row r="733" ht="15.75" customHeight="1">
      <c r="B733" s="150"/>
      <c r="C733" s="150"/>
      <c r="D733" s="150"/>
      <c r="F733" s="130"/>
    </row>
    <row r="734" ht="15.75" customHeight="1">
      <c r="B734" s="150"/>
      <c r="C734" s="150"/>
      <c r="D734" s="150"/>
      <c r="F734" s="130"/>
    </row>
    <row r="735" ht="15.75" customHeight="1">
      <c r="B735" s="150"/>
      <c r="C735" s="150"/>
      <c r="D735" s="150"/>
      <c r="F735" s="130"/>
    </row>
    <row r="736" ht="15.75" customHeight="1">
      <c r="B736" s="150"/>
      <c r="C736" s="150"/>
      <c r="D736" s="150"/>
      <c r="F736" s="130"/>
    </row>
    <row r="737" ht="15.75" customHeight="1">
      <c r="B737" s="150"/>
      <c r="C737" s="150"/>
      <c r="D737" s="150"/>
      <c r="F737" s="130"/>
    </row>
    <row r="738" ht="15.75" customHeight="1">
      <c r="B738" s="150"/>
      <c r="C738" s="150"/>
      <c r="D738" s="150"/>
      <c r="F738" s="130"/>
    </row>
    <row r="739" ht="15.75" customHeight="1">
      <c r="B739" s="150"/>
      <c r="C739" s="150"/>
      <c r="D739" s="150"/>
      <c r="F739" s="130"/>
    </row>
    <row r="740" ht="15.75" customHeight="1">
      <c r="B740" s="150"/>
      <c r="C740" s="150"/>
      <c r="D740" s="150"/>
      <c r="F740" s="130"/>
    </row>
    <row r="741" ht="15.75" customHeight="1">
      <c r="B741" s="150"/>
      <c r="C741" s="150"/>
      <c r="D741" s="150"/>
      <c r="F741" s="130"/>
    </row>
    <row r="742" ht="15.75" customHeight="1">
      <c r="B742" s="150"/>
      <c r="C742" s="150"/>
      <c r="D742" s="150"/>
      <c r="F742" s="130"/>
    </row>
    <row r="743" ht="15.75" customHeight="1">
      <c r="B743" s="150"/>
      <c r="C743" s="150"/>
      <c r="D743" s="150"/>
      <c r="F743" s="130"/>
    </row>
    <row r="744" ht="15.75" customHeight="1">
      <c r="B744" s="150"/>
      <c r="C744" s="150"/>
      <c r="D744" s="150"/>
      <c r="F744" s="130"/>
    </row>
    <row r="745" ht="15.75" customHeight="1">
      <c r="B745" s="150"/>
      <c r="C745" s="150"/>
      <c r="D745" s="150"/>
      <c r="F745" s="130"/>
    </row>
    <row r="746" ht="15.75" customHeight="1">
      <c r="B746" s="150"/>
      <c r="C746" s="150"/>
      <c r="D746" s="150"/>
      <c r="F746" s="130"/>
    </row>
    <row r="747" ht="15.75" customHeight="1">
      <c r="B747" s="150"/>
      <c r="C747" s="150"/>
      <c r="D747" s="150"/>
      <c r="F747" s="130"/>
    </row>
    <row r="748" ht="15.75" customHeight="1">
      <c r="B748" s="150"/>
      <c r="C748" s="150"/>
      <c r="D748" s="150"/>
      <c r="F748" s="130"/>
    </row>
    <row r="749" ht="15.75" customHeight="1">
      <c r="B749" s="150"/>
      <c r="C749" s="150"/>
      <c r="D749" s="150"/>
      <c r="F749" s="130"/>
    </row>
    <row r="750" ht="15.75" customHeight="1">
      <c r="B750" s="150"/>
      <c r="C750" s="150"/>
      <c r="D750" s="150"/>
      <c r="F750" s="130"/>
    </row>
    <row r="751" ht="15.75" customHeight="1">
      <c r="B751" s="150"/>
      <c r="C751" s="150"/>
      <c r="D751" s="150"/>
      <c r="F751" s="130"/>
    </row>
    <row r="752" ht="15.75" customHeight="1">
      <c r="B752" s="150"/>
      <c r="C752" s="150"/>
      <c r="D752" s="150"/>
      <c r="F752" s="130"/>
    </row>
    <row r="753" ht="15.75" customHeight="1">
      <c r="B753" s="150"/>
      <c r="C753" s="150"/>
      <c r="D753" s="150"/>
      <c r="F753" s="130"/>
    </row>
    <row r="754" ht="15.75" customHeight="1">
      <c r="B754" s="150"/>
      <c r="C754" s="150"/>
      <c r="D754" s="150"/>
      <c r="F754" s="130"/>
    </row>
    <row r="755" ht="15.75" customHeight="1">
      <c r="B755" s="150"/>
      <c r="C755" s="150"/>
      <c r="D755" s="150"/>
      <c r="F755" s="130"/>
    </row>
    <row r="756" ht="15.75" customHeight="1">
      <c r="B756" s="150"/>
      <c r="C756" s="150"/>
      <c r="D756" s="150"/>
      <c r="F756" s="130"/>
    </row>
    <row r="757" ht="15.75" customHeight="1">
      <c r="B757" s="150"/>
      <c r="C757" s="150"/>
      <c r="D757" s="150"/>
      <c r="F757" s="130"/>
    </row>
    <row r="758" ht="15.75" customHeight="1">
      <c r="B758" s="150"/>
      <c r="C758" s="150"/>
      <c r="D758" s="150"/>
      <c r="F758" s="130"/>
    </row>
    <row r="759" ht="15.75" customHeight="1">
      <c r="B759" s="150"/>
      <c r="C759" s="150"/>
      <c r="D759" s="150"/>
      <c r="F759" s="130"/>
    </row>
    <row r="760" ht="15.75" customHeight="1">
      <c r="B760" s="150"/>
      <c r="C760" s="150"/>
      <c r="D760" s="150"/>
      <c r="F760" s="130"/>
    </row>
    <row r="761" ht="15.75" customHeight="1">
      <c r="B761" s="150"/>
      <c r="C761" s="150"/>
      <c r="D761" s="150"/>
      <c r="F761" s="130"/>
    </row>
    <row r="762" ht="15.75" customHeight="1">
      <c r="B762" s="150"/>
      <c r="C762" s="150"/>
      <c r="D762" s="150"/>
      <c r="F762" s="130"/>
    </row>
    <row r="763" ht="15.75" customHeight="1">
      <c r="B763" s="150"/>
      <c r="C763" s="150"/>
      <c r="D763" s="150"/>
      <c r="F763" s="130"/>
    </row>
    <row r="764" ht="15.75" customHeight="1">
      <c r="B764" s="150"/>
      <c r="C764" s="150"/>
      <c r="D764" s="150"/>
      <c r="F764" s="130"/>
    </row>
    <row r="765" ht="15.75" customHeight="1">
      <c r="B765" s="150"/>
      <c r="C765" s="150"/>
      <c r="D765" s="150"/>
      <c r="F765" s="130"/>
    </row>
    <row r="766" ht="15.75" customHeight="1">
      <c r="B766" s="150"/>
      <c r="C766" s="150"/>
      <c r="D766" s="150"/>
      <c r="F766" s="130"/>
    </row>
    <row r="767" ht="15.75" customHeight="1">
      <c r="B767" s="150"/>
      <c r="C767" s="150"/>
      <c r="D767" s="150"/>
      <c r="F767" s="130"/>
    </row>
    <row r="768" ht="15.75" customHeight="1">
      <c r="B768" s="150"/>
      <c r="C768" s="150"/>
      <c r="D768" s="150"/>
      <c r="F768" s="130"/>
    </row>
    <row r="769" ht="15.75" customHeight="1">
      <c r="B769" s="150"/>
      <c r="C769" s="150"/>
      <c r="D769" s="150"/>
      <c r="F769" s="130"/>
    </row>
    <row r="770" ht="15.75" customHeight="1">
      <c r="B770" s="150"/>
      <c r="C770" s="150"/>
      <c r="D770" s="150"/>
      <c r="F770" s="130"/>
    </row>
    <row r="771" ht="15.75" customHeight="1">
      <c r="B771" s="150"/>
      <c r="C771" s="150"/>
      <c r="D771" s="150"/>
      <c r="F771" s="130"/>
    </row>
    <row r="772" ht="15.75" customHeight="1">
      <c r="B772" s="150"/>
      <c r="C772" s="150"/>
      <c r="D772" s="150"/>
      <c r="F772" s="130"/>
    </row>
    <row r="773" ht="15.75" customHeight="1">
      <c r="B773" s="150"/>
      <c r="C773" s="150"/>
      <c r="D773" s="150"/>
      <c r="F773" s="130"/>
    </row>
    <row r="774" ht="15.75" customHeight="1">
      <c r="B774" s="150"/>
      <c r="C774" s="150"/>
      <c r="D774" s="150"/>
      <c r="F774" s="130"/>
    </row>
    <row r="775" ht="15.75" customHeight="1">
      <c r="B775" s="150"/>
      <c r="C775" s="150"/>
      <c r="D775" s="150"/>
      <c r="F775" s="130"/>
    </row>
    <row r="776" ht="15.75" customHeight="1">
      <c r="B776" s="150"/>
      <c r="C776" s="150"/>
      <c r="D776" s="150"/>
      <c r="F776" s="130"/>
    </row>
    <row r="777" ht="15.75" customHeight="1">
      <c r="B777" s="150"/>
      <c r="C777" s="150"/>
      <c r="D777" s="150"/>
      <c r="F777" s="130"/>
    </row>
    <row r="778" ht="15.75" customHeight="1">
      <c r="B778" s="150"/>
      <c r="C778" s="150"/>
      <c r="D778" s="150"/>
      <c r="F778" s="130"/>
    </row>
    <row r="779" ht="15.75" customHeight="1">
      <c r="B779" s="150"/>
      <c r="C779" s="150"/>
      <c r="D779" s="150"/>
      <c r="F779" s="130"/>
    </row>
    <row r="780" ht="15.75" customHeight="1">
      <c r="B780" s="150"/>
      <c r="C780" s="150"/>
      <c r="D780" s="150"/>
      <c r="F780" s="130"/>
    </row>
    <row r="781" ht="15.75" customHeight="1">
      <c r="B781" s="150"/>
      <c r="C781" s="150"/>
      <c r="D781" s="150"/>
      <c r="F781" s="130"/>
    </row>
    <row r="782" ht="15.75" customHeight="1">
      <c r="B782" s="150"/>
      <c r="C782" s="150"/>
      <c r="D782" s="150"/>
      <c r="F782" s="130"/>
    </row>
    <row r="783" ht="15.75" customHeight="1">
      <c r="B783" s="150"/>
      <c r="C783" s="150"/>
      <c r="D783" s="150"/>
      <c r="F783" s="130"/>
    </row>
    <row r="784" ht="15.75" customHeight="1">
      <c r="B784" s="150"/>
      <c r="C784" s="150"/>
      <c r="D784" s="150"/>
      <c r="F784" s="130"/>
    </row>
    <row r="785" ht="15.75" customHeight="1">
      <c r="B785" s="150"/>
      <c r="C785" s="150"/>
      <c r="D785" s="150"/>
      <c r="F785" s="130"/>
    </row>
    <row r="786" ht="15.75" customHeight="1">
      <c r="B786" s="150"/>
      <c r="C786" s="150"/>
      <c r="D786" s="150"/>
      <c r="F786" s="130"/>
    </row>
    <row r="787" ht="15.75" customHeight="1">
      <c r="B787" s="150"/>
      <c r="C787" s="150"/>
      <c r="D787" s="150"/>
      <c r="F787" s="130"/>
    </row>
    <row r="788" ht="15.75" customHeight="1">
      <c r="B788" s="150"/>
      <c r="C788" s="150"/>
      <c r="D788" s="150"/>
      <c r="F788" s="130"/>
    </row>
    <row r="789" ht="15.75" customHeight="1">
      <c r="B789" s="150"/>
      <c r="C789" s="150"/>
      <c r="D789" s="150"/>
      <c r="F789" s="130"/>
    </row>
    <row r="790" ht="15.75" customHeight="1">
      <c r="B790" s="150"/>
      <c r="C790" s="150"/>
      <c r="D790" s="150"/>
      <c r="F790" s="130"/>
    </row>
    <row r="791" ht="15.75" customHeight="1">
      <c r="B791" s="150"/>
      <c r="C791" s="150"/>
      <c r="D791" s="150"/>
      <c r="F791" s="130"/>
    </row>
    <row r="792" ht="15.75" customHeight="1">
      <c r="B792" s="150"/>
      <c r="C792" s="150"/>
      <c r="D792" s="150"/>
      <c r="F792" s="130"/>
    </row>
    <row r="793" ht="15.75" customHeight="1">
      <c r="B793" s="150"/>
      <c r="C793" s="150"/>
      <c r="D793" s="150"/>
      <c r="F793" s="130"/>
    </row>
    <row r="794" ht="15.75" customHeight="1">
      <c r="B794" s="150"/>
      <c r="C794" s="150"/>
      <c r="D794" s="150"/>
      <c r="F794" s="130"/>
    </row>
    <row r="795" ht="15.75" customHeight="1">
      <c r="B795" s="150"/>
      <c r="C795" s="150"/>
      <c r="D795" s="150"/>
      <c r="F795" s="130"/>
    </row>
    <row r="796" ht="15.75" customHeight="1">
      <c r="B796" s="150"/>
      <c r="C796" s="150"/>
      <c r="D796" s="150"/>
      <c r="F796" s="130"/>
    </row>
    <row r="797" ht="15.75" customHeight="1">
      <c r="B797" s="150"/>
      <c r="C797" s="150"/>
      <c r="D797" s="150"/>
      <c r="F797" s="130"/>
    </row>
    <row r="798" ht="15.75" customHeight="1">
      <c r="B798" s="150"/>
      <c r="C798" s="150"/>
      <c r="D798" s="150"/>
      <c r="F798" s="130"/>
    </row>
    <row r="799" ht="15.75" customHeight="1">
      <c r="B799" s="150"/>
      <c r="C799" s="150"/>
      <c r="D799" s="150"/>
      <c r="F799" s="130"/>
    </row>
    <row r="800" ht="15.75" customHeight="1">
      <c r="B800" s="150"/>
      <c r="C800" s="150"/>
      <c r="D800" s="150"/>
      <c r="F800" s="130"/>
    </row>
    <row r="801" ht="15.75" customHeight="1">
      <c r="B801" s="150"/>
      <c r="C801" s="150"/>
      <c r="D801" s="150"/>
      <c r="F801" s="130"/>
    </row>
    <row r="802" ht="15.75" customHeight="1">
      <c r="B802" s="150"/>
      <c r="C802" s="150"/>
      <c r="D802" s="150"/>
      <c r="F802" s="130"/>
    </row>
    <row r="803" ht="15.75" customHeight="1">
      <c r="B803" s="150"/>
      <c r="C803" s="150"/>
      <c r="D803" s="150"/>
      <c r="F803" s="130"/>
    </row>
    <row r="804" ht="15.75" customHeight="1">
      <c r="B804" s="150"/>
      <c r="C804" s="150"/>
      <c r="D804" s="150"/>
      <c r="F804" s="130"/>
    </row>
    <row r="805" ht="15.75" customHeight="1">
      <c r="B805" s="150"/>
      <c r="C805" s="150"/>
      <c r="D805" s="150"/>
      <c r="F805" s="130"/>
    </row>
    <row r="806" ht="15.75" customHeight="1">
      <c r="B806" s="150"/>
      <c r="C806" s="150"/>
      <c r="D806" s="150"/>
      <c r="F806" s="130"/>
    </row>
    <row r="807" ht="15.75" customHeight="1">
      <c r="B807" s="150"/>
      <c r="C807" s="150"/>
      <c r="D807" s="150"/>
      <c r="F807" s="130"/>
    </row>
    <row r="808" ht="15.75" customHeight="1">
      <c r="B808" s="150"/>
      <c r="C808" s="150"/>
      <c r="D808" s="150"/>
      <c r="F808" s="130"/>
    </row>
    <row r="809" ht="15.75" customHeight="1">
      <c r="B809" s="150"/>
      <c r="C809" s="150"/>
      <c r="D809" s="150"/>
      <c r="F809" s="130"/>
    </row>
    <row r="810" ht="15.75" customHeight="1">
      <c r="B810" s="150"/>
      <c r="C810" s="150"/>
      <c r="D810" s="150"/>
      <c r="F810" s="130"/>
    </row>
    <row r="811" ht="15.75" customHeight="1">
      <c r="B811" s="150"/>
      <c r="C811" s="150"/>
      <c r="D811" s="150"/>
      <c r="F811" s="130"/>
    </row>
    <row r="812" ht="15.75" customHeight="1">
      <c r="B812" s="150"/>
      <c r="C812" s="150"/>
      <c r="D812" s="150"/>
      <c r="F812" s="130"/>
    </row>
    <row r="813" ht="15.75" customHeight="1">
      <c r="B813" s="150"/>
      <c r="C813" s="150"/>
      <c r="D813" s="150"/>
      <c r="F813" s="130"/>
    </row>
    <row r="814" ht="15.75" customHeight="1">
      <c r="B814" s="150"/>
      <c r="C814" s="150"/>
      <c r="D814" s="150"/>
      <c r="F814" s="130"/>
    </row>
    <row r="815" ht="15.75" customHeight="1">
      <c r="B815" s="150"/>
      <c r="C815" s="150"/>
      <c r="D815" s="150"/>
      <c r="F815" s="130"/>
    </row>
    <row r="816" ht="15.75" customHeight="1">
      <c r="B816" s="150"/>
      <c r="C816" s="150"/>
      <c r="D816" s="150"/>
      <c r="F816" s="130"/>
    </row>
    <row r="817" ht="15.75" customHeight="1">
      <c r="B817" s="150"/>
      <c r="C817" s="150"/>
      <c r="D817" s="150"/>
      <c r="F817" s="130"/>
    </row>
    <row r="818" ht="15.75" customHeight="1">
      <c r="B818" s="150"/>
      <c r="C818" s="150"/>
      <c r="D818" s="150"/>
      <c r="F818" s="130"/>
    </row>
    <row r="819" ht="15.75" customHeight="1">
      <c r="B819" s="150"/>
      <c r="C819" s="150"/>
      <c r="D819" s="150"/>
      <c r="F819" s="130"/>
    </row>
    <row r="820" ht="15.75" customHeight="1">
      <c r="B820" s="150"/>
      <c r="C820" s="150"/>
      <c r="D820" s="150"/>
      <c r="F820" s="130"/>
    </row>
    <row r="821" ht="15.75" customHeight="1">
      <c r="B821" s="150"/>
      <c r="C821" s="150"/>
      <c r="D821" s="150"/>
      <c r="F821" s="130"/>
    </row>
    <row r="822" ht="15.75" customHeight="1">
      <c r="B822" s="150"/>
      <c r="C822" s="150"/>
      <c r="D822" s="150"/>
      <c r="F822" s="130"/>
    </row>
    <row r="823" ht="15.75" customHeight="1">
      <c r="B823" s="150"/>
      <c r="C823" s="150"/>
      <c r="D823" s="150"/>
      <c r="F823" s="130"/>
    </row>
    <row r="824" ht="15.75" customHeight="1">
      <c r="B824" s="150"/>
      <c r="C824" s="150"/>
      <c r="D824" s="150"/>
      <c r="F824" s="130"/>
    </row>
    <row r="825" ht="15.75" customHeight="1">
      <c r="B825" s="150"/>
      <c r="C825" s="150"/>
      <c r="D825" s="150"/>
      <c r="F825" s="130"/>
    </row>
    <row r="826" ht="15.75" customHeight="1">
      <c r="B826" s="150"/>
      <c r="C826" s="150"/>
      <c r="D826" s="150"/>
      <c r="F826" s="130"/>
    </row>
    <row r="827" ht="15.75" customHeight="1">
      <c r="B827" s="150"/>
      <c r="C827" s="150"/>
      <c r="D827" s="150"/>
      <c r="F827" s="130"/>
    </row>
    <row r="828" ht="15.75" customHeight="1">
      <c r="B828" s="150"/>
      <c r="C828" s="150"/>
      <c r="D828" s="150"/>
      <c r="F828" s="130"/>
    </row>
    <row r="829" ht="15.75" customHeight="1">
      <c r="B829" s="150"/>
      <c r="C829" s="150"/>
      <c r="D829" s="150"/>
      <c r="F829" s="130"/>
    </row>
    <row r="830" ht="15.75" customHeight="1">
      <c r="B830" s="150"/>
      <c r="C830" s="150"/>
      <c r="D830" s="150"/>
      <c r="F830" s="130"/>
    </row>
    <row r="831" ht="15.75" customHeight="1">
      <c r="B831" s="150"/>
      <c r="C831" s="150"/>
      <c r="D831" s="150"/>
      <c r="F831" s="130"/>
    </row>
    <row r="832" ht="15.75" customHeight="1">
      <c r="B832" s="150"/>
      <c r="C832" s="150"/>
      <c r="D832" s="150"/>
      <c r="F832" s="130"/>
    </row>
    <row r="833" ht="15.75" customHeight="1">
      <c r="B833" s="150"/>
      <c r="C833" s="150"/>
      <c r="D833" s="150"/>
      <c r="F833" s="130"/>
    </row>
    <row r="834" ht="15.75" customHeight="1">
      <c r="B834" s="150"/>
      <c r="C834" s="150"/>
      <c r="D834" s="150"/>
      <c r="F834" s="130"/>
    </row>
    <row r="835" ht="15.75" customHeight="1">
      <c r="B835" s="150"/>
      <c r="C835" s="150"/>
      <c r="D835" s="150"/>
      <c r="F835" s="130"/>
    </row>
    <row r="836" ht="15.75" customHeight="1">
      <c r="B836" s="150"/>
      <c r="C836" s="150"/>
      <c r="D836" s="150"/>
      <c r="F836" s="130"/>
    </row>
    <row r="837" ht="15.75" customHeight="1">
      <c r="B837" s="150"/>
      <c r="C837" s="150"/>
      <c r="D837" s="150"/>
      <c r="F837" s="130"/>
    </row>
    <row r="838" ht="15.75" customHeight="1">
      <c r="B838" s="150"/>
      <c r="C838" s="150"/>
      <c r="D838" s="150"/>
      <c r="F838" s="130"/>
    </row>
    <row r="839" ht="15.75" customHeight="1">
      <c r="B839" s="150"/>
      <c r="C839" s="150"/>
      <c r="D839" s="150"/>
      <c r="F839" s="130"/>
    </row>
    <row r="840" ht="15.75" customHeight="1">
      <c r="B840" s="150"/>
      <c r="C840" s="150"/>
      <c r="D840" s="150"/>
      <c r="F840" s="130"/>
    </row>
    <row r="841" ht="15.75" customHeight="1">
      <c r="B841" s="150"/>
      <c r="C841" s="150"/>
      <c r="D841" s="150"/>
      <c r="F841" s="130"/>
    </row>
    <row r="842" ht="15.75" customHeight="1">
      <c r="B842" s="150"/>
      <c r="C842" s="150"/>
      <c r="D842" s="150"/>
      <c r="F842" s="130"/>
    </row>
    <row r="843" ht="15.75" customHeight="1">
      <c r="B843" s="150"/>
      <c r="C843" s="150"/>
      <c r="D843" s="150"/>
      <c r="F843" s="130"/>
    </row>
    <row r="844" ht="15.75" customHeight="1">
      <c r="B844" s="150"/>
      <c r="C844" s="150"/>
      <c r="D844" s="150"/>
      <c r="F844" s="130"/>
    </row>
    <row r="845" ht="15.75" customHeight="1">
      <c r="B845" s="150"/>
      <c r="C845" s="150"/>
      <c r="D845" s="150"/>
      <c r="F845" s="130"/>
    </row>
    <row r="846" ht="15.75" customHeight="1">
      <c r="B846" s="150"/>
      <c r="C846" s="150"/>
      <c r="D846" s="150"/>
      <c r="F846" s="130"/>
    </row>
    <row r="847" ht="15.75" customHeight="1">
      <c r="B847" s="150"/>
      <c r="C847" s="150"/>
      <c r="D847" s="150"/>
      <c r="F847" s="130"/>
    </row>
    <row r="848" ht="15.75" customHeight="1">
      <c r="B848" s="150"/>
      <c r="C848" s="150"/>
      <c r="D848" s="150"/>
      <c r="F848" s="130"/>
    </row>
    <row r="849" ht="15.75" customHeight="1">
      <c r="B849" s="150"/>
      <c r="C849" s="150"/>
      <c r="D849" s="150"/>
      <c r="F849" s="130"/>
    </row>
    <row r="850" ht="15.75" customHeight="1">
      <c r="B850" s="150"/>
      <c r="C850" s="150"/>
      <c r="D850" s="150"/>
      <c r="F850" s="130"/>
    </row>
    <row r="851" ht="15.75" customHeight="1">
      <c r="B851" s="150"/>
      <c r="C851" s="150"/>
      <c r="D851" s="150"/>
      <c r="F851" s="130"/>
    </row>
    <row r="852" ht="15.75" customHeight="1">
      <c r="B852" s="150"/>
      <c r="C852" s="150"/>
      <c r="D852" s="150"/>
      <c r="F852" s="130"/>
    </row>
    <row r="853" ht="15.75" customHeight="1">
      <c r="B853" s="150"/>
      <c r="C853" s="150"/>
      <c r="D853" s="150"/>
      <c r="F853" s="130"/>
    </row>
    <row r="854" ht="15.75" customHeight="1">
      <c r="B854" s="150"/>
      <c r="C854" s="150"/>
      <c r="D854" s="150"/>
      <c r="F854" s="130"/>
    </row>
    <row r="855" ht="15.75" customHeight="1">
      <c r="B855" s="150"/>
      <c r="C855" s="150"/>
      <c r="D855" s="150"/>
      <c r="F855" s="130"/>
    </row>
    <row r="856" ht="15.75" customHeight="1">
      <c r="B856" s="150"/>
      <c r="C856" s="150"/>
      <c r="D856" s="150"/>
      <c r="F856" s="130"/>
    </row>
    <row r="857" ht="15.75" customHeight="1">
      <c r="B857" s="150"/>
      <c r="C857" s="150"/>
      <c r="D857" s="150"/>
      <c r="F857" s="130"/>
    </row>
    <row r="858" ht="15.75" customHeight="1">
      <c r="B858" s="150"/>
      <c r="C858" s="150"/>
      <c r="D858" s="150"/>
      <c r="F858" s="130"/>
    </row>
    <row r="859" ht="15.75" customHeight="1">
      <c r="B859" s="150"/>
      <c r="C859" s="150"/>
      <c r="D859" s="150"/>
      <c r="F859" s="130"/>
    </row>
    <row r="860" ht="15.75" customHeight="1">
      <c r="B860" s="150"/>
      <c r="C860" s="150"/>
      <c r="D860" s="150"/>
      <c r="F860" s="130"/>
    </row>
    <row r="861" ht="15.75" customHeight="1">
      <c r="B861" s="150"/>
      <c r="C861" s="150"/>
      <c r="D861" s="150"/>
      <c r="F861" s="130"/>
    </row>
    <row r="862" ht="15.75" customHeight="1">
      <c r="B862" s="150"/>
      <c r="C862" s="150"/>
      <c r="D862" s="150"/>
      <c r="F862" s="130"/>
    </row>
    <row r="863" ht="15.75" customHeight="1">
      <c r="B863" s="150"/>
      <c r="C863" s="150"/>
      <c r="D863" s="150"/>
      <c r="F863" s="130"/>
    </row>
    <row r="864" ht="15.75" customHeight="1">
      <c r="B864" s="150"/>
      <c r="C864" s="150"/>
      <c r="D864" s="150"/>
      <c r="F864" s="130"/>
    </row>
    <row r="865" ht="15.75" customHeight="1">
      <c r="B865" s="150"/>
      <c r="C865" s="150"/>
      <c r="D865" s="150"/>
      <c r="F865" s="130"/>
    </row>
    <row r="866" ht="15.75" customHeight="1">
      <c r="B866" s="150"/>
      <c r="C866" s="150"/>
      <c r="D866" s="150"/>
      <c r="F866" s="130"/>
    </row>
    <row r="867" ht="15.75" customHeight="1">
      <c r="B867" s="150"/>
      <c r="C867" s="150"/>
      <c r="D867" s="150"/>
      <c r="F867" s="130"/>
    </row>
    <row r="868" ht="15.75" customHeight="1">
      <c r="B868" s="150"/>
      <c r="C868" s="150"/>
      <c r="D868" s="150"/>
      <c r="F868" s="130"/>
    </row>
    <row r="869" ht="15.75" customHeight="1">
      <c r="B869" s="150"/>
      <c r="C869" s="150"/>
      <c r="D869" s="150"/>
      <c r="F869" s="130"/>
    </row>
    <row r="870" ht="15.75" customHeight="1">
      <c r="B870" s="150"/>
      <c r="C870" s="150"/>
      <c r="D870" s="150"/>
      <c r="F870" s="130"/>
    </row>
    <row r="871" ht="15.75" customHeight="1">
      <c r="B871" s="150"/>
      <c r="C871" s="150"/>
      <c r="D871" s="150"/>
      <c r="F871" s="130"/>
    </row>
    <row r="872" ht="15.75" customHeight="1">
      <c r="B872" s="150"/>
      <c r="C872" s="150"/>
      <c r="D872" s="150"/>
      <c r="F872" s="130"/>
    </row>
    <row r="873" ht="15.75" customHeight="1">
      <c r="B873" s="150"/>
      <c r="C873" s="150"/>
      <c r="D873" s="150"/>
      <c r="F873" s="130"/>
    </row>
    <row r="874" ht="15.75" customHeight="1">
      <c r="B874" s="150"/>
      <c r="C874" s="150"/>
      <c r="D874" s="150"/>
      <c r="F874" s="130"/>
    </row>
    <row r="875" ht="15.75" customHeight="1">
      <c r="B875" s="150"/>
      <c r="C875" s="150"/>
      <c r="D875" s="150"/>
      <c r="F875" s="130"/>
    </row>
    <row r="876" ht="15.75" customHeight="1">
      <c r="B876" s="150"/>
      <c r="C876" s="150"/>
      <c r="D876" s="150"/>
      <c r="F876" s="130"/>
    </row>
    <row r="877" ht="15.75" customHeight="1">
      <c r="B877" s="150"/>
      <c r="C877" s="150"/>
      <c r="D877" s="150"/>
      <c r="F877" s="130"/>
    </row>
    <row r="878" ht="15.75" customHeight="1">
      <c r="B878" s="150"/>
      <c r="C878" s="150"/>
      <c r="D878" s="150"/>
      <c r="F878" s="130"/>
    </row>
    <row r="879" ht="15.75" customHeight="1">
      <c r="B879" s="150"/>
      <c r="C879" s="150"/>
      <c r="D879" s="150"/>
      <c r="F879" s="130"/>
    </row>
    <row r="880" ht="15.75" customHeight="1">
      <c r="B880" s="150"/>
      <c r="C880" s="150"/>
      <c r="D880" s="150"/>
      <c r="F880" s="130"/>
    </row>
    <row r="881" ht="15.75" customHeight="1">
      <c r="B881" s="150"/>
      <c r="C881" s="150"/>
      <c r="D881" s="150"/>
      <c r="F881" s="130"/>
    </row>
    <row r="882" ht="15.75" customHeight="1">
      <c r="B882" s="150"/>
      <c r="C882" s="150"/>
      <c r="D882" s="150"/>
      <c r="F882" s="130"/>
    </row>
    <row r="883" ht="15.75" customHeight="1">
      <c r="B883" s="150"/>
      <c r="C883" s="150"/>
      <c r="D883" s="150"/>
      <c r="F883" s="130"/>
    </row>
    <row r="884" ht="15.75" customHeight="1">
      <c r="B884" s="150"/>
      <c r="C884" s="150"/>
      <c r="D884" s="150"/>
      <c r="F884" s="130"/>
    </row>
    <row r="885" ht="15.75" customHeight="1">
      <c r="B885" s="150"/>
      <c r="C885" s="150"/>
      <c r="D885" s="150"/>
      <c r="F885" s="130"/>
    </row>
    <row r="886" ht="15.75" customHeight="1">
      <c r="B886" s="150"/>
      <c r="C886" s="150"/>
      <c r="D886" s="150"/>
      <c r="F886" s="130"/>
    </row>
    <row r="887" ht="15.75" customHeight="1">
      <c r="B887" s="150"/>
      <c r="C887" s="150"/>
      <c r="D887" s="150"/>
      <c r="F887" s="130"/>
    </row>
    <row r="888" ht="15.75" customHeight="1">
      <c r="B888" s="150"/>
      <c r="C888" s="150"/>
      <c r="D888" s="150"/>
      <c r="F888" s="130"/>
    </row>
    <row r="889" ht="15.75" customHeight="1">
      <c r="B889" s="150"/>
      <c r="C889" s="150"/>
      <c r="D889" s="150"/>
      <c r="F889" s="130"/>
    </row>
    <row r="890" ht="15.75" customHeight="1">
      <c r="B890" s="150"/>
      <c r="C890" s="150"/>
      <c r="D890" s="150"/>
      <c r="F890" s="130"/>
    </row>
    <row r="891" ht="15.75" customHeight="1">
      <c r="B891" s="150"/>
      <c r="C891" s="150"/>
      <c r="D891" s="150"/>
      <c r="F891" s="130"/>
    </row>
    <row r="892" ht="15.75" customHeight="1">
      <c r="B892" s="150"/>
      <c r="C892" s="150"/>
      <c r="D892" s="150"/>
      <c r="F892" s="130"/>
    </row>
    <row r="893" ht="15.75" customHeight="1">
      <c r="B893" s="150"/>
      <c r="C893" s="150"/>
      <c r="D893" s="150"/>
      <c r="F893" s="130"/>
    </row>
    <row r="894" ht="15.75" customHeight="1">
      <c r="B894" s="150"/>
      <c r="C894" s="150"/>
      <c r="D894" s="150"/>
      <c r="F894" s="130"/>
    </row>
    <row r="895" ht="15.75" customHeight="1">
      <c r="B895" s="150"/>
      <c r="C895" s="150"/>
      <c r="D895" s="150"/>
      <c r="F895" s="130"/>
    </row>
    <row r="896" ht="15.75" customHeight="1">
      <c r="B896" s="150"/>
      <c r="C896" s="150"/>
      <c r="D896" s="150"/>
      <c r="F896" s="130"/>
    </row>
    <row r="897" ht="15.75" customHeight="1">
      <c r="B897" s="150"/>
      <c r="C897" s="150"/>
      <c r="D897" s="150"/>
      <c r="F897" s="130"/>
    </row>
    <row r="898" ht="15.75" customHeight="1">
      <c r="B898" s="150"/>
      <c r="C898" s="150"/>
      <c r="D898" s="150"/>
      <c r="F898" s="130"/>
    </row>
    <row r="899" ht="15.75" customHeight="1">
      <c r="B899" s="150"/>
      <c r="C899" s="150"/>
      <c r="D899" s="150"/>
      <c r="F899" s="130"/>
    </row>
    <row r="900" ht="15.75" customHeight="1">
      <c r="B900" s="150"/>
      <c r="C900" s="150"/>
      <c r="D900" s="150"/>
      <c r="F900" s="130"/>
    </row>
    <row r="901" ht="15.75" customHeight="1">
      <c r="B901" s="150"/>
      <c r="C901" s="150"/>
      <c r="D901" s="150"/>
      <c r="F901" s="130"/>
    </row>
    <row r="902" ht="15.75" customHeight="1">
      <c r="B902" s="150"/>
      <c r="C902" s="150"/>
      <c r="D902" s="150"/>
      <c r="F902" s="130"/>
    </row>
    <row r="903" ht="15.75" customHeight="1">
      <c r="B903" s="150"/>
      <c r="C903" s="150"/>
      <c r="D903" s="150"/>
      <c r="F903" s="130"/>
    </row>
    <row r="904" ht="15.75" customHeight="1">
      <c r="B904" s="150"/>
      <c r="C904" s="150"/>
      <c r="D904" s="150"/>
      <c r="F904" s="130"/>
    </row>
    <row r="905" ht="15.75" customHeight="1">
      <c r="B905" s="150"/>
      <c r="C905" s="150"/>
      <c r="D905" s="150"/>
      <c r="F905" s="130"/>
    </row>
    <row r="906" ht="15.75" customHeight="1">
      <c r="B906" s="150"/>
      <c r="C906" s="150"/>
      <c r="D906" s="150"/>
      <c r="F906" s="130"/>
    </row>
    <row r="907" ht="15.75" customHeight="1">
      <c r="B907" s="150"/>
      <c r="C907" s="150"/>
      <c r="D907" s="150"/>
      <c r="F907" s="130"/>
    </row>
    <row r="908" ht="15.75" customHeight="1">
      <c r="B908" s="150"/>
      <c r="C908" s="150"/>
      <c r="D908" s="150"/>
      <c r="F908" s="130"/>
    </row>
    <row r="909" ht="15.75" customHeight="1">
      <c r="B909" s="150"/>
      <c r="C909" s="150"/>
      <c r="D909" s="150"/>
      <c r="F909" s="130"/>
    </row>
    <row r="910" ht="15.75" customHeight="1">
      <c r="B910" s="150"/>
      <c r="C910" s="150"/>
      <c r="D910" s="150"/>
      <c r="F910" s="130"/>
    </row>
    <row r="911" ht="15.75" customHeight="1">
      <c r="B911" s="150"/>
      <c r="C911" s="150"/>
      <c r="D911" s="150"/>
      <c r="F911" s="130"/>
    </row>
    <row r="912" ht="15.75" customHeight="1">
      <c r="B912" s="150"/>
      <c r="C912" s="150"/>
      <c r="D912" s="150"/>
      <c r="F912" s="130"/>
    </row>
    <row r="913" ht="15.75" customHeight="1">
      <c r="B913" s="150"/>
      <c r="C913" s="150"/>
      <c r="D913" s="150"/>
      <c r="F913" s="130"/>
    </row>
    <row r="914" ht="15.75" customHeight="1">
      <c r="B914" s="150"/>
      <c r="C914" s="150"/>
      <c r="D914" s="150"/>
      <c r="F914" s="130"/>
    </row>
    <row r="915" ht="15.75" customHeight="1">
      <c r="B915" s="150"/>
      <c r="C915" s="150"/>
      <c r="D915" s="150"/>
      <c r="F915" s="130"/>
    </row>
    <row r="916" ht="15.75" customHeight="1">
      <c r="B916" s="150"/>
      <c r="C916" s="150"/>
      <c r="D916" s="150"/>
      <c r="F916" s="130"/>
    </row>
    <row r="917" ht="15.75" customHeight="1">
      <c r="B917" s="150"/>
      <c r="C917" s="150"/>
      <c r="D917" s="150"/>
      <c r="F917" s="130"/>
    </row>
    <row r="918" ht="15.75" customHeight="1">
      <c r="B918" s="150"/>
      <c r="C918" s="150"/>
      <c r="D918" s="150"/>
      <c r="F918" s="130"/>
    </row>
    <row r="919" ht="15.75" customHeight="1">
      <c r="B919" s="150"/>
      <c r="C919" s="150"/>
      <c r="D919" s="150"/>
      <c r="F919" s="130"/>
    </row>
    <row r="920" ht="15.75" customHeight="1">
      <c r="B920" s="150"/>
      <c r="C920" s="150"/>
      <c r="D920" s="150"/>
      <c r="F920" s="130"/>
    </row>
    <row r="921" ht="15.75" customHeight="1">
      <c r="B921" s="150"/>
      <c r="C921" s="150"/>
      <c r="D921" s="150"/>
      <c r="F921" s="130"/>
    </row>
    <row r="922" ht="15.75" customHeight="1">
      <c r="B922" s="150"/>
      <c r="C922" s="150"/>
      <c r="D922" s="150"/>
      <c r="F922" s="130"/>
    </row>
    <row r="923" ht="15.75" customHeight="1">
      <c r="B923" s="150"/>
      <c r="C923" s="150"/>
      <c r="D923" s="150"/>
      <c r="F923" s="130"/>
    </row>
    <row r="924" ht="15.75" customHeight="1">
      <c r="B924" s="150"/>
      <c r="C924" s="150"/>
      <c r="D924" s="150"/>
      <c r="F924" s="130"/>
    </row>
    <row r="925" ht="15.75" customHeight="1">
      <c r="B925" s="150"/>
      <c r="C925" s="150"/>
      <c r="D925" s="150"/>
      <c r="F925" s="130"/>
    </row>
    <row r="926" ht="15.75" customHeight="1">
      <c r="B926" s="150"/>
      <c r="C926" s="150"/>
      <c r="D926" s="150"/>
      <c r="F926" s="130"/>
    </row>
    <row r="927" ht="15.75" customHeight="1">
      <c r="B927" s="150"/>
      <c r="C927" s="150"/>
      <c r="D927" s="150"/>
      <c r="F927" s="130"/>
    </row>
    <row r="928" ht="15.75" customHeight="1">
      <c r="B928" s="150"/>
      <c r="C928" s="150"/>
      <c r="D928" s="150"/>
      <c r="F928" s="130"/>
    </row>
    <row r="929" ht="15.75" customHeight="1">
      <c r="B929" s="150"/>
      <c r="C929" s="150"/>
      <c r="D929" s="150"/>
      <c r="F929" s="130"/>
    </row>
    <row r="930" ht="15.75" customHeight="1">
      <c r="B930" s="150"/>
      <c r="C930" s="150"/>
      <c r="D930" s="150"/>
      <c r="F930" s="130"/>
    </row>
    <row r="931" ht="15.75" customHeight="1">
      <c r="B931" s="150"/>
      <c r="C931" s="150"/>
      <c r="D931" s="150"/>
      <c r="F931" s="130"/>
    </row>
    <row r="932" ht="15.75" customHeight="1">
      <c r="B932" s="150"/>
      <c r="C932" s="150"/>
      <c r="D932" s="150"/>
      <c r="F932" s="130"/>
    </row>
    <row r="933" ht="15.75" customHeight="1">
      <c r="B933" s="150"/>
      <c r="C933" s="150"/>
      <c r="D933" s="150"/>
      <c r="F933" s="130"/>
    </row>
    <row r="934" ht="15.75" customHeight="1">
      <c r="B934" s="150"/>
      <c r="C934" s="150"/>
      <c r="D934" s="150"/>
      <c r="F934" s="130"/>
    </row>
    <row r="935" ht="15.75" customHeight="1">
      <c r="B935" s="150"/>
      <c r="C935" s="150"/>
      <c r="D935" s="150"/>
      <c r="F935" s="130"/>
    </row>
    <row r="936" ht="15.75" customHeight="1">
      <c r="B936" s="150"/>
      <c r="C936" s="150"/>
      <c r="D936" s="150"/>
      <c r="F936" s="130"/>
    </row>
    <row r="937" ht="15.75" customHeight="1">
      <c r="B937" s="150"/>
      <c r="C937" s="150"/>
      <c r="D937" s="150"/>
      <c r="F937" s="130"/>
    </row>
    <row r="938" ht="15.75" customHeight="1">
      <c r="B938" s="150"/>
      <c r="C938" s="150"/>
      <c r="D938" s="150"/>
      <c r="F938" s="130"/>
    </row>
    <row r="939" ht="15.75" customHeight="1">
      <c r="B939" s="150"/>
      <c r="C939" s="150"/>
      <c r="D939" s="150"/>
      <c r="F939" s="130"/>
    </row>
    <row r="940" ht="15.75" customHeight="1">
      <c r="B940" s="150"/>
      <c r="C940" s="150"/>
      <c r="D940" s="150"/>
      <c r="F940" s="130"/>
    </row>
    <row r="941" ht="15.75" customHeight="1">
      <c r="B941" s="150"/>
      <c r="C941" s="150"/>
      <c r="D941" s="150"/>
      <c r="F941" s="130"/>
    </row>
    <row r="942" ht="15.75" customHeight="1">
      <c r="B942" s="150"/>
      <c r="C942" s="150"/>
      <c r="D942" s="150"/>
      <c r="F942" s="130"/>
    </row>
    <row r="943" ht="15.75" customHeight="1">
      <c r="B943" s="150"/>
      <c r="C943" s="150"/>
      <c r="D943" s="150"/>
      <c r="F943" s="130"/>
    </row>
    <row r="944" ht="15.75" customHeight="1">
      <c r="B944" s="150"/>
      <c r="C944" s="150"/>
      <c r="D944" s="150"/>
      <c r="F944" s="130"/>
    </row>
    <row r="945" ht="15.75" customHeight="1">
      <c r="B945" s="150"/>
      <c r="C945" s="150"/>
      <c r="D945" s="150"/>
      <c r="F945" s="130"/>
    </row>
    <row r="946" ht="15.75" customHeight="1">
      <c r="B946" s="150"/>
      <c r="C946" s="150"/>
      <c r="D946" s="150"/>
      <c r="F946" s="130"/>
    </row>
    <row r="947" ht="15.75" customHeight="1">
      <c r="B947" s="150"/>
      <c r="C947" s="150"/>
      <c r="D947" s="150"/>
      <c r="F947" s="130"/>
    </row>
    <row r="948" ht="15.75" customHeight="1">
      <c r="B948" s="150"/>
      <c r="C948" s="150"/>
      <c r="D948" s="150"/>
      <c r="F948" s="130"/>
    </row>
    <row r="949" ht="15.75" customHeight="1">
      <c r="B949" s="150"/>
      <c r="C949" s="150"/>
      <c r="D949" s="150"/>
      <c r="F949" s="130"/>
    </row>
    <row r="950" ht="15.75" customHeight="1">
      <c r="B950" s="150"/>
      <c r="C950" s="150"/>
      <c r="D950" s="150"/>
      <c r="F950" s="130"/>
    </row>
    <row r="951" ht="15.75" customHeight="1">
      <c r="B951" s="150"/>
      <c r="C951" s="150"/>
      <c r="D951" s="150"/>
      <c r="F951" s="130"/>
    </row>
    <row r="952" ht="15.75" customHeight="1">
      <c r="B952" s="150"/>
      <c r="C952" s="150"/>
      <c r="D952" s="150"/>
      <c r="F952" s="130"/>
    </row>
    <row r="953" ht="15.75" customHeight="1">
      <c r="B953" s="150"/>
      <c r="C953" s="150"/>
      <c r="D953" s="150"/>
      <c r="F953" s="130"/>
    </row>
    <row r="954" ht="15.75" customHeight="1">
      <c r="B954" s="150"/>
      <c r="C954" s="150"/>
      <c r="D954" s="150"/>
      <c r="F954" s="130"/>
    </row>
    <row r="955" ht="15.75" customHeight="1">
      <c r="B955" s="150"/>
      <c r="C955" s="150"/>
      <c r="D955" s="150"/>
      <c r="F955" s="130"/>
    </row>
    <row r="956" ht="15.75" customHeight="1">
      <c r="B956" s="150"/>
      <c r="C956" s="150"/>
      <c r="D956" s="150"/>
      <c r="F956" s="130"/>
    </row>
    <row r="957" ht="15.75" customHeight="1">
      <c r="B957" s="150"/>
      <c r="C957" s="150"/>
      <c r="D957" s="150"/>
      <c r="F957" s="130"/>
    </row>
    <row r="958" ht="15.75" customHeight="1">
      <c r="B958" s="150"/>
      <c r="C958" s="150"/>
      <c r="D958" s="150"/>
      <c r="F958" s="130"/>
    </row>
    <row r="959" ht="15.75" customHeight="1">
      <c r="B959" s="150"/>
      <c r="C959" s="150"/>
      <c r="D959" s="150"/>
      <c r="F959" s="130"/>
    </row>
    <row r="960" ht="15.75" customHeight="1">
      <c r="B960" s="150"/>
      <c r="C960" s="150"/>
      <c r="D960" s="150"/>
      <c r="F960" s="130"/>
    </row>
    <row r="961" ht="15.75" customHeight="1">
      <c r="B961" s="150"/>
      <c r="C961" s="150"/>
      <c r="D961" s="150"/>
      <c r="F961" s="130"/>
    </row>
    <row r="962" ht="15.75" customHeight="1">
      <c r="B962" s="150"/>
      <c r="C962" s="150"/>
      <c r="D962" s="150"/>
      <c r="F962" s="130"/>
    </row>
    <row r="963" ht="15.75" customHeight="1">
      <c r="B963" s="150"/>
      <c r="C963" s="150"/>
      <c r="D963" s="150"/>
      <c r="F963" s="130"/>
    </row>
    <row r="964" ht="15.75" customHeight="1">
      <c r="B964" s="150"/>
      <c r="C964" s="150"/>
      <c r="D964" s="150"/>
      <c r="F964" s="130"/>
    </row>
    <row r="965" ht="15.75" customHeight="1">
      <c r="B965" s="150"/>
      <c r="C965" s="150"/>
      <c r="D965" s="150"/>
      <c r="F965" s="130"/>
    </row>
    <row r="966" ht="15.75" customHeight="1">
      <c r="B966" s="150"/>
      <c r="C966" s="150"/>
      <c r="D966" s="150"/>
      <c r="F966" s="130"/>
    </row>
    <row r="967" ht="15.75" customHeight="1">
      <c r="B967" s="150"/>
      <c r="C967" s="150"/>
      <c r="D967" s="150"/>
      <c r="F967" s="130"/>
    </row>
    <row r="968" ht="15.75" customHeight="1">
      <c r="B968" s="150"/>
      <c r="C968" s="150"/>
      <c r="D968" s="150"/>
      <c r="F968" s="130"/>
    </row>
    <row r="969" ht="15.75" customHeight="1">
      <c r="B969" s="150"/>
      <c r="C969" s="150"/>
      <c r="D969" s="150"/>
      <c r="F969" s="130"/>
    </row>
    <row r="970" ht="15.75" customHeight="1">
      <c r="B970" s="150"/>
      <c r="C970" s="150"/>
      <c r="D970" s="150"/>
      <c r="F970" s="130"/>
    </row>
    <row r="971" ht="15.75" customHeight="1">
      <c r="B971" s="150"/>
      <c r="C971" s="150"/>
      <c r="D971" s="150"/>
      <c r="F971" s="130"/>
    </row>
    <row r="972" ht="15.75" customHeight="1">
      <c r="B972" s="150"/>
      <c r="C972" s="150"/>
      <c r="D972" s="150"/>
      <c r="F972" s="130"/>
    </row>
    <row r="973" ht="15.75" customHeight="1">
      <c r="B973" s="150"/>
      <c r="C973" s="150"/>
      <c r="D973" s="150"/>
      <c r="F973" s="130"/>
    </row>
    <row r="974" ht="15.75" customHeight="1">
      <c r="B974" s="150"/>
      <c r="C974" s="150"/>
      <c r="D974" s="150"/>
      <c r="F974" s="130"/>
    </row>
    <row r="975" ht="15.75" customHeight="1">
      <c r="B975" s="150"/>
      <c r="C975" s="150"/>
      <c r="D975" s="150"/>
      <c r="F975" s="130"/>
    </row>
    <row r="976" ht="15.75" customHeight="1">
      <c r="B976" s="150"/>
      <c r="C976" s="150"/>
      <c r="D976" s="150"/>
      <c r="F976" s="130"/>
    </row>
    <row r="977" ht="15.75" customHeight="1">
      <c r="B977" s="150"/>
      <c r="C977" s="150"/>
      <c r="D977" s="150"/>
      <c r="F977" s="130"/>
    </row>
    <row r="978" ht="15.75" customHeight="1">
      <c r="B978" s="150"/>
      <c r="C978" s="150"/>
      <c r="D978" s="150"/>
      <c r="F978" s="130"/>
    </row>
    <row r="979" ht="15.75" customHeight="1">
      <c r="B979" s="150"/>
      <c r="C979" s="150"/>
      <c r="D979" s="150"/>
      <c r="F979" s="130"/>
    </row>
    <row r="980" ht="15.75" customHeight="1">
      <c r="B980" s="150"/>
      <c r="C980" s="150"/>
      <c r="D980" s="150"/>
      <c r="F980" s="130"/>
    </row>
    <row r="981" ht="15.75" customHeight="1">
      <c r="B981" s="150"/>
      <c r="C981" s="150"/>
      <c r="D981" s="150"/>
      <c r="F981" s="130"/>
    </row>
    <row r="982" ht="15.75" customHeight="1">
      <c r="B982" s="150"/>
      <c r="C982" s="150"/>
      <c r="D982" s="150"/>
      <c r="F982" s="130"/>
    </row>
    <row r="983" ht="15.75" customHeight="1">
      <c r="B983" s="150"/>
      <c r="C983" s="150"/>
      <c r="D983" s="150"/>
      <c r="F983" s="130"/>
    </row>
    <row r="984" ht="15.75" customHeight="1">
      <c r="B984" s="150"/>
      <c r="C984" s="150"/>
      <c r="D984" s="150"/>
      <c r="F984" s="130"/>
    </row>
    <row r="985" ht="15.75" customHeight="1">
      <c r="B985" s="150"/>
      <c r="C985" s="150"/>
      <c r="D985" s="150"/>
      <c r="F985" s="130"/>
    </row>
    <row r="986" ht="15.75" customHeight="1">
      <c r="B986" s="150"/>
      <c r="C986" s="150"/>
      <c r="D986" s="150"/>
      <c r="F986" s="130"/>
    </row>
    <row r="987" ht="15.75" customHeight="1">
      <c r="B987" s="150"/>
      <c r="C987" s="150"/>
      <c r="D987" s="150"/>
      <c r="F987" s="130"/>
    </row>
    <row r="988" ht="15.75" customHeight="1">
      <c r="B988" s="150"/>
      <c r="C988" s="150"/>
      <c r="D988" s="150"/>
      <c r="F988" s="130"/>
    </row>
    <row r="989" ht="15.75" customHeight="1">
      <c r="B989" s="150"/>
      <c r="C989" s="150"/>
      <c r="D989" s="150"/>
      <c r="F989" s="130"/>
    </row>
    <row r="990" ht="15.75" customHeight="1">
      <c r="B990" s="150"/>
      <c r="C990" s="150"/>
      <c r="D990" s="150"/>
      <c r="F990" s="130"/>
    </row>
    <row r="991" ht="15.75" customHeight="1">
      <c r="B991" s="150"/>
      <c r="C991" s="150"/>
      <c r="D991" s="150"/>
      <c r="F991" s="130"/>
    </row>
    <row r="992" ht="15.75" customHeight="1">
      <c r="B992" s="150"/>
      <c r="C992" s="150"/>
      <c r="D992" s="150"/>
      <c r="F992" s="130"/>
    </row>
    <row r="993" ht="15.75" customHeight="1">
      <c r="B993" s="150"/>
      <c r="C993" s="150"/>
      <c r="D993" s="150"/>
      <c r="F993" s="130"/>
    </row>
    <row r="994" ht="15.75" customHeight="1">
      <c r="B994" s="150"/>
      <c r="C994" s="150"/>
      <c r="D994" s="150"/>
      <c r="F994" s="130"/>
    </row>
    <row r="995" ht="15.75" customHeight="1">
      <c r="B995" s="150"/>
      <c r="C995" s="150"/>
      <c r="D995" s="150"/>
      <c r="F995" s="130"/>
    </row>
    <row r="996" ht="15.75" customHeight="1">
      <c r="B996" s="150"/>
      <c r="C996" s="150"/>
      <c r="D996" s="150"/>
      <c r="F996" s="130"/>
    </row>
    <row r="997" ht="15.75" customHeight="1">
      <c r="B997" s="150"/>
      <c r="C997" s="150"/>
      <c r="D997" s="150"/>
      <c r="F997" s="130"/>
    </row>
    <row r="998" ht="15.75" customHeight="1">
      <c r="B998" s="150"/>
      <c r="C998" s="150"/>
      <c r="D998" s="150"/>
      <c r="F998" s="130"/>
    </row>
    <row r="999" ht="15.75" customHeight="1">
      <c r="B999" s="150"/>
      <c r="C999" s="150"/>
      <c r="D999" s="150"/>
      <c r="F999" s="130"/>
    </row>
    <row r="1000" ht="15.75" customHeight="1">
      <c r="B1000" s="150"/>
      <c r="C1000" s="150"/>
      <c r="D1000" s="150"/>
      <c r="F1000" s="130"/>
    </row>
  </sheetData>
  <mergeCells count="1">
    <mergeCell ref="A1:F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2018-12-12T19:31:25Z</dcterms:created>
  <dc:creator>Adelina Valdez</dc:creator>
</cp:coreProperties>
</file>