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ндул\ТЕНДЕР 2019\13.12.19\"/>
    </mc:Choice>
  </mc:AlternateContent>
  <bookViews>
    <workbookView xWindow="0" yWindow="0" windowWidth="20490" windowHeight="7155"/>
  </bookViews>
  <sheets>
    <sheet name="Шаблон заповнення" sheetId="1" r:id="rId1"/>
    <sheet name="Лист1" sheetId="3" r:id="rId2"/>
    <sheet name="Справочники (ничего не менять!)" sheetId="2" r:id="rId3"/>
  </sheets>
  <definedNames>
    <definedName name="_xlnm._FilterDatabase" localSheetId="0" hidden="1">'Шаблон заповнення'!$H$1:$H$129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0" i="1" l="1"/>
  <c r="C113" i="1"/>
  <c r="C112" i="1"/>
  <c r="C14" i="1"/>
  <c r="C11" i="1"/>
  <c r="C108" i="1" l="1"/>
  <c r="C81" i="1"/>
  <c r="C21" i="1"/>
  <c r="C26" i="1" l="1"/>
  <c r="C12" i="1"/>
  <c r="C52" i="1"/>
  <c r="C57" i="1"/>
  <c r="C56" i="1"/>
  <c r="C83" i="1"/>
  <c r="C48" i="1"/>
  <c r="C54" i="1"/>
  <c r="C82" i="1"/>
  <c r="C71" i="1"/>
  <c r="C28" i="1"/>
  <c r="C17" i="1"/>
  <c r="C41" i="1"/>
  <c r="C39" i="1" l="1"/>
  <c r="C35" i="1"/>
  <c r="C40" i="1" l="1"/>
  <c r="C19" i="1"/>
  <c r="C6" i="1" l="1"/>
  <c r="C29" i="1"/>
  <c r="C13" i="1"/>
  <c r="C43" i="1"/>
  <c r="C42" i="1"/>
  <c r="C118" i="1" l="1"/>
  <c r="C95" i="1"/>
  <c r="C96" i="1"/>
  <c r="C94" i="1"/>
  <c r="C91" i="1"/>
  <c r="C90" i="1"/>
  <c r="C84" i="1"/>
  <c r="C66" i="1"/>
  <c r="C50" i="1"/>
  <c r="C70" i="1" l="1"/>
  <c r="C51" i="1"/>
  <c r="C49" i="1"/>
  <c r="C75" i="1"/>
  <c r="C69" i="1"/>
  <c r="C60" i="1"/>
  <c r="C58" i="1"/>
  <c r="C61" i="1"/>
  <c r="C55" i="1"/>
  <c r="C8" i="1" l="1"/>
  <c r="C44" i="1" l="1"/>
  <c r="C7" i="1"/>
  <c r="C18" i="1"/>
  <c r="C25" i="1"/>
  <c r="C45" i="1"/>
  <c r="C15" i="1"/>
  <c r="C102" i="1" l="1"/>
  <c r="C100" i="1" l="1"/>
  <c r="C46" i="1" l="1"/>
  <c r="C92" i="1" l="1"/>
  <c r="C99" i="1" l="1"/>
  <c r="C98" i="1"/>
  <c r="C10" i="1" l="1"/>
  <c r="C62" i="1" l="1"/>
  <c r="C86" i="1" l="1"/>
  <c r="C85" i="1"/>
  <c r="C88" i="1" l="1"/>
  <c r="C87" i="1"/>
  <c r="C89" i="1" l="1"/>
  <c r="C93" i="1"/>
  <c r="C59" i="1"/>
  <c r="C67" i="1"/>
  <c r="C65" i="1"/>
  <c r="C32" i="1" l="1"/>
  <c r="C9" i="1"/>
  <c r="C119" i="1" l="1"/>
</calcChain>
</file>

<file path=xl/sharedStrings.xml><?xml version="1.0" encoding="utf-8"?>
<sst xmlns="http://schemas.openxmlformats.org/spreadsheetml/2006/main" count="601" uniqueCount="278">
  <si>
    <t>Очікувана вартість предмета закупівлі</t>
  </si>
  <si>
    <t>Примітки</t>
  </si>
  <si>
    <t>Рік</t>
  </si>
  <si>
    <t>Код КЕКВ (в разі використання бюджетних коштів) </t>
  </si>
  <si>
    <t>Планова дата поставки</t>
  </si>
  <si>
    <t>Одиниця виміру</t>
  </si>
  <si>
    <r>
      <rPr>
        <b/>
        <u/>
        <sz val="12"/>
        <rFont val="Times New Roman"/>
        <family val="1"/>
        <charset val="204"/>
      </rPr>
      <t>Тип процедур:</t>
    </r>
    <r>
      <rPr>
        <b/>
        <sz val="12"/>
        <rFont val="Times New Roman"/>
        <family val="1"/>
        <charset val="204"/>
      </rPr>
      <t xml:space="preserve"> допорогова закупівля, відкриті торги, відкриті торги з публікацією англ.мовою, переговорна процедура, переговорна процедура для потреб оборони</t>
    </r>
  </si>
  <si>
    <r>
      <rPr>
        <b/>
        <u/>
        <sz val="12"/>
        <rFont val="Times New Roman"/>
        <family val="1"/>
        <charset val="204"/>
      </rPr>
      <t>Валюта:</t>
    </r>
    <r>
      <rPr>
        <b/>
        <sz val="12"/>
        <rFont val="Times New Roman"/>
        <family val="1"/>
        <charset val="204"/>
      </rPr>
      <t xml:space="preserve"> грн, євро, американьский долар, англ. фунт стерлінгів, російський рубль</t>
    </r>
  </si>
  <si>
    <t>грн</t>
  </si>
  <si>
    <t>шт.</t>
  </si>
  <si>
    <t>шт</t>
  </si>
  <si>
    <t>російський рубль</t>
  </si>
  <si>
    <t>євро</t>
  </si>
  <si>
    <t>допорогова закупівля</t>
  </si>
  <si>
    <t>відкриті торги з публікацією англ.мовою</t>
  </si>
  <si>
    <t>переговорна процедура</t>
  </si>
  <si>
    <t>переговорна процедура для потреб оборони</t>
  </si>
  <si>
    <t>Тип процедур</t>
  </si>
  <si>
    <t>Валюта</t>
  </si>
  <si>
    <t>Орієнтовний початок проведення процедури закупівлі, обов'язкове</t>
  </si>
  <si>
    <t>Класифікатор  ДК 021:2015, обов'язкове</t>
  </si>
  <si>
    <t>Кількість, обов'язкове лише при наявности позиції</t>
  </si>
  <si>
    <t>Одиниця виміру, обов'язкове лише при наявности позиції</t>
  </si>
  <si>
    <t>Класифікатор  ДК 021:2015, обов'язкове лише при наявности позиції</t>
  </si>
  <si>
    <t>ящ.</t>
  </si>
  <si>
    <t>блок</t>
  </si>
  <si>
    <t>посл.</t>
  </si>
  <si>
    <t>рейс</t>
  </si>
  <si>
    <t>га.</t>
  </si>
  <si>
    <t>кг.</t>
  </si>
  <si>
    <t>км</t>
  </si>
  <si>
    <t>лот</t>
  </si>
  <si>
    <t>л.</t>
  </si>
  <si>
    <t>місяць</t>
  </si>
  <si>
    <t>м.кв.</t>
  </si>
  <si>
    <t>м.куб.</t>
  </si>
  <si>
    <t>м</t>
  </si>
  <si>
    <t>пар.</t>
  </si>
  <si>
    <t>пач.</t>
  </si>
  <si>
    <t>т.</t>
  </si>
  <si>
    <t>відкриті торги</t>
  </si>
  <si>
    <t>американський долар</t>
  </si>
  <si>
    <t>англійський фунт стерлінгів</t>
  </si>
  <si>
    <t>без застосування електронної системи</t>
  </si>
  <si>
    <t>Гкал</t>
  </si>
  <si>
    <t>Конкретна назва предмета закупівлі, обов'язкове лише при наявности позиції</t>
  </si>
  <si>
    <t>Конкретна Назва предмета закупівлі, обов'язкове</t>
  </si>
  <si>
    <t>кВт⋅год</t>
  </si>
  <si>
    <t>комп.</t>
  </si>
  <si>
    <t>наб.</t>
  </si>
  <si>
    <t>од.</t>
  </si>
  <si>
    <t>пог.м.</t>
  </si>
  <si>
    <t>роб.</t>
  </si>
  <si>
    <t>т.м.куб</t>
  </si>
  <si>
    <t>упак.</t>
  </si>
  <si>
    <t>флак.</t>
  </si>
  <si>
    <t>У разі використання ДК 021:2015 99999999-9
оберіть один з класифікаторів ДК003, ДК015, ДК018
Необов'язкове поле</t>
  </si>
  <si>
    <t>У разі використання ДК 021:2015 99999999-9
оберіть один з класифікаторів ДК003, ДК015, ДК018
Поле необов'язкове, заповнюється при наявності лоту</t>
  </si>
  <si>
    <t>звіт про укладений договір</t>
  </si>
  <si>
    <t>переговорна процедура скорочена</t>
  </si>
  <si>
    <t>конкурентний діалог</t>
  </si>
  <si>
    <t>конкурентний діалог з публікацією англ. мовою</t>
  </si>
  <si>
    <t>Оливи моторні</t>
  </si>
  <si>
    <t>Запчастини та комплектуючі до автомобілів</t>
  </si>
  <si>
    <t>Інтернет зв'язок</t>
  </si>
  <si>
    <t>Висвітлення діяльності виконавчих органів ради через друковані засоби</t>
  </si>
  <si>
    <t>Висвітлення діяльності виконавчих органів ради через телебачення</t>
  </si>
  <si>
    <t>Експлуатаційні послуги</t>
  </si>
  <si>
    <t>Послуги водовідведення</t>
  </si>
  <si>
    <t>63710000-9</t>
  </si>
  <si>
    <t>85100000-0</t>
  </si>
  <si>
    <t>50310000-1</t>
  </si>
  <si>
    <t>72410000-7</t>
  </si>
  <si>
    <t>72260000-5</t>
  </si>
  <si>
    <t>90400000-1</t>
  </si>
  <si>
    <t>09310000-5</t>
  </si>
  <si>
    <t>64210000-1</t>
  </si>
  <si>
    <t>Холодна вода</t>
  </si>
  <si>
    <t>72310000-1</t>
  </si>
  <si>
    <t>Установа</t>
  </si>
  <si>
    <t>64120000-3</t>
  </si>
  <si>
    <t>66510000-8</t>
  </si>
  <si>
    <t>79710000-4</t>
  </si>
  <si>
    <t xml:space="preserve">                    Виконавчий комітет Южноукраїнської міської ради</t>
  </si>
  <si>
    <r>
      <t xml:space="preserve">                     </t>
    </r>
    <r>
      <rPr>
        <b/>
        <sz val="12"/>
        <color theme="1"/>
        <rFont val="Times New Roman"/>
        <family val="1"/>
        <charset val="204"/>
      </rPr>
      <t>ЄДРПОУ 20910974</t>
    </r>
  </si>
  <si>
    <t>34330000-9</t>
  </si>
  <si>
    <t>Послуга по наданню та обслуговуванню електронного цифрового підпису</t>
  </si>
  <si>
    <t>Поточний ремонт та обслуговування оргтехніки</t>
  </si>
  <si>
    <t>Послуги спец.зв’язку</t>
  </si>
  <si>
    <t>Постачання електричної енергії</t>
  </si>
  <si>
    <t>Послуги вивезення та утилізації твердих побутових відходів</t>
  </si>
  <si>
    <t xml:space="preserve">Послуги розподілу електричної енергії </t>
  </si>
  <si>
    <t>09210000-4</t>
  </si>
  <si>
    <t>50110000-9</t>
  </si>
  <si>
    <t>79810000-5</t>
  </si>
  <si>
    <t>92220000-9</t>
  </si>
  <si>
    <t>70330000-3</t>
  </si>
  <si>
    <t>65110000-7</t>
  </si>
  <si>
    <t>09320000-8</t>
  </si>
  <si>
    <t>90510000-5</t>
  </si>
  <si>
    <t>65310000-9</t>
  </si>
  <si>
    <t>80570000-0</t>
  </si>
  <si>
    <t>Ритуальні вінки</t>
  </si>
  <si>
    <t>Квіткова продукція</t>
  </si>
  <si>
    <t xml:space="preserve">39290000-1 </t>
  </si>
  <si>
    <t xml:space="preserve">03120000-8 </t>
  </si>
  <si>
    <t>Наше місто</t>
  </si>
  <si>
    <t>Моб.робота</t>
  </si>
  <si>
    <t>Витрати на перевезення резервістів оперативного резерву першої черги</t>
  </si>
  <si>
    <t xml:space="preserve">60140000-1 </t>
  </si>
  <si>
    <t>Оплата теплопостачання та постачання гарячої води</t>
  </si>
  <si>
    <t>Марки</t>
  </si>
  <si>
    <t>Важільна тяга</t>
  </si>
  <si>
    <t>22410000-7</t>
  </si>
  <si>
    <t>30190000-7</t>
  </si>
  <si>
    <t>44221000-5</t>
  </si>
  <si>
    <t>15980000-1</t>
  </si>
  <si>
    <t>39220000-0</t>
  </si>
  <si>
    <t>Аптечки автомобільні</t>
  </si>
  <si>
    <t>33196000-0</t>
  </si>
  <si>
    <t>Картриджі, тонери</t>
  </si>
  <si>
    <t>30120000-6</t>
  </si>
  <si>
    <t>Радіотелефони (бездротові телефони)</t>
  </si>
  <si>
    <t>32550000-3</t>
  </si>
  <si>
    <t>39830000-9</t>
  </si>
  <si>
    <t>Мило рідке, 5л.</t>
  </si>
  <si>
    <t>33711000-7</t>
  </si>
  <si>
    <t>Освіжувач повітря</t>
  </si>
  <si>
    <t>39810000-3</t>
  </si>
  <si>
    <t>Лампи люмінісцентні, стартери, вимикачі</t>
  </si>
  <si>
    <t>31530000-0</t>
  </si>
  <si>
    <t>Арматура, рем.комплект до бачка унітазу, змішувачі</t>
  </si>
  <si>
    <t>Гофра</t>
  </si>
  <si>
    <t>42130000-9</t>
  </si>
  <si>
    <t>44140000-3</t>
  </si>
  <si>
    <t>Замки врізні, навісні, серцевини до замків (циліндри), ручки дверні, завіси дверні</t>
  </si>
  <si>
    <t>Нитки для зшивання документації</t>
  </si>
  <si>
    <t>44520000-1</t>
  </si>
  <si>
    <t>19440000-2</t>
  </si>
  <si>
    <t>31410000-3</t>
  </si>
  <si>
    <t>Бланки, журнали</t>
  </si>
  <si>
    <t>22800000-8</t>
  </si>
  <si>
    <t>Прапор України</t>
  </si>
  <si>
    <t>35821000-5</t>
  </si>
  <si>
    <t>44110000-4</t>
  </si>
  <si>
    <t>Щоденний медичний огляд, щорічний медичний огляд</t>
  </si>
  <si>
    <t>Послуги телефонного зв’язку,                          Захищений канал зв’язку, Послуги користування каналами зв’язку</t>
  </si>
  <si>
    <t>Оренда приміщень</t>
  </si>
  <si>
    <t>70220000-9</t>
  </si>
  <si>
    <t>Страхування орендованих приміщень,                             страхування автомобілів, страхування водіїв</t>
  </si>
  <si>
    <t>Ремонт та технічне обслуговування кондиціонерів</t>
  </si>
  <si>
    <t>50730000-1</t>
  </si>
  <si>
    <t>Повірка вогнегасників</t>
  </si>
  <si>
    <t>50610000-4</t>
  </si>
  <si>
    <t>Утилізація небезпечних відходів (ламп, шин, масла моторного, акумуляторів)</t>
  </si>
  <si>
    <t>72250000-2</t>
  </si>
  <si>
    <t>Придбання білбордів; Подяки; Папки під подяки та грамоти</t>
  </si>
  <si>
    <t>22458000-5</t>
  </si>
  <si>
    <t>Послуги з наклеювання білбордів</t>
  </si>
  <si>
    <t>79340000-9</t>
  </si>
  <si>
    <t>Сплата членських внесків в АМУ; Сплата членських внесків в «Енергоефективні міста України»</t>
  </si>
  <si>
    <t>Послуги з навчання, семінари</t>
  </si>
  <si>
    <t>Стакан одноразовий 0,18л., корзини для сміття, швабри для миття підлоги, мітла пропіленова</t>
  </si>
  <si>
    <t>Батарейки-акумулятори для радіотелефонів та диктофона</t>
  </si>
  <si>
    <t xml:space="preserve">79980000-7 </t>
  </si>
  <si>
    <t>Програма інформ. підтримки розвитку міста</t>
  </si>
  <si>
    <t xml:space="preserve">98130000-3 </t>
  </si>
  <si>
    <t>Висвітлення діяльності  депутатів Южноукраїнської міської ради через друковані засоби інформації</t>
  </si>
  <si>
    <t>Папір А3</t>
  </si>
  <si>
    <t>Тонер  КМ bizhub</t>
  </si>
  <si>
    <t>Спец.фонд (вибори)</t>
  </si>
  <si>
    <t>Спец.фонд (Архів)</t>
  </si>
  <si>
    <t>Книги канцелярські</t>
  </si>
  <si>
    <t xml:space="preserve">22800000-8 </t>
  </si>
  <si>
    <t>Придбання спецодягу (халатів та костюмів)</t>
  </si>
  <si>
    <t xml:space="preserve">18130000-9 </t>
  </si>
  <si>
    <t>Щоденний технічний огляд автомобілів, інструктаж водіїв</t>
  </si>
  <si>
    <t>Офісне устаткування та приладдя (канцтовари в асортименті, папір А4, конверти немарковані А4-А5, печаткиі штампи, фотопапір)</t>
  </si>
  <si>
    <t xml:space="preserve">Секретар Тендерного комітету </t>
  </si>
  <si>
    <t xml:space="preserve">70220000-9 </t>
  </si>
  <si>
    <t>Л.М. Сандул</t>
  </si>
  <si>
    <t>Надання послуг з технічного обслуговування офіційного веб-сайту міста Южноукраїнська</t>
  </si>
  <si>
    <t>Надання послуг з обробки та періодичної архівації даних розміщуваних на офіційному сайті міста Южноукраїнська</t>
  </si>
  <si>
    <t>Надання послуг з розміщення та зберігання архіву з електронно-інформаційного ресурсу (веб-сайту)</t>
  </si>
  <si>
    <t xml:space="preserve">Надання послуг з розміщення веб-сторінки з головним доменом в мережі інтернет
</t>
  </si>
  <si>
    <t>Ліга-закон</t>
  </si>
  <si>
    <t>Надання послуг з розробки сторінки для доступу до архіву публічних даних</t>
  </si>
  <si>
    <t>Супроводження  програмного забезпечення M.E.Doc</t>
  </si>
  <si>
    <t>Монтаж системи по лінії МВС (ЦНАП)</t>
  </si>
  <si>
    <t xml:space="preserve">51610000-1 </t>
  </si>
  <si>
    <t xml:space="preserve">45310000-3 </t>
  </si>
  <si>
    <t>Запчастини та комплектуючі для комп’ютерної та оргтехніки</t>
  </si>
  <si>
    <t xml:space="preserve">30230000-0 </t>
  </si>
  <si>
    <t xml:space="preserve">Участь у Міжнародному Конгресі і Технічній виставці «ЕТЕВК-2019» </t>
  </si>
  <si>
    <t xml:space="preserve">79950000-8 </t>
  </si>
  <si>
    <t>Ролети та зовнішні захисні ролети</t>
  </si>
  <si>
    <t>Телескопічні направляючі</t>
  </si>
  <si>
    <t>39290000-1</t>
  </si>
  <si>
    <t>Заміна вікон, встановлення зовнішніх захисних ролетів, встановлення решітки металевої</t>
  </si>
  <si>
    <t>45420000-7</t>
  </si>
  <si>
    <t>Встановлення кондиціонеру</t>
  </si>
  <si>
    <t>45330000-9</t>
  </si>
  <si>
    <t>Послуги по охоронній сингналізації, супровід поліцією охорони</t>
  </si>
  <si>
    <t>Повірка електричних лічильників</t>
  </si>
  <si>
    <t>50410000-2</t>
  </si>
  <si>
    <t>Системні блоки, ноутбуки</t>
  </si>
  <si>
    <t>Спец.фонд</t>
  </si>
  <si>
    <t>Кондиціонер</t>
  </si>
  <si>
    <t>30210000-4</t>
  </si>
  <si>
    <t>42510000-4</t>
  </si>
  <si>
    <t>Металева решітка з замком</t>
  </si>
  <si>
    <t>Заміна приладів охорони, встановлення системи охорони</t>
  </si>
  <si>
    <t xml:space="preserve">44220000-8 </t>
  </si>
  <si>
    <t>39110000-6</t>
  </si>
  <si>
    <t>Засоби по догляду за авто та аксесуари</t>
  </si>
  <si>
    <t>Офісні крісла, поворотні крісла, стільці офісні</t>
  </si>
  <si>
    <t>Меблі в асортименті</t>
  </si>
  <si>
    <t>39130000-2</t>
  </si>
  <si>
    <t>Шини автомобільні літні та зимові</t>
  </si>
  <si>
    <t>34350000-5</t>
  </si>
  <si>
    <t>Послуги з поточного ремонту та обслуговування автомобілів, послуги шиномонтажу,                    ТО автомобілів, послуги евакуації автомобіля</t>
  </si>
  <si>
    <t>Мінеральна вода (пляшка 1,5л)</t>
  </si>
  <si>
    <t>Одноразовий посуд (в асортименті)</t>
  </si>
  <si>
    <t>Поліетиленові мішки</t>
  </si>
  <si>
    <t>15981000-1</t>
  </si>
  <si>
    <t xml:space="preserve">39220000-0 </t>
  </si>
  <si>
    <t xml:space="preserve">19640000-4 </t>
  </si>
  <si>
    <t xml:space="preserve">  90520000-8  </t>
  </si>
  <si>
    <t>Кабель мережевий</t>
  </si>
  <si>
    <t>32420000-3</t>
  </si>
  <si>
    <t>Богатофункціональний пристрій (БФП)</t>
  </si>
  <si>
    <t>Канцтовари в асортименті, папір А4, папки на зав'язках, скорозшивачі, картон, штампи, конверти марковані</t>
  </si>
  <si>
    <t>Знаки поштової оплати (марки по Україні)</t>
  </si>
  <si>
    <t>Електрична дриль</t>
  </si>
  <si>
    <t>42650000-7</t>
  </si>
  <si>
    <t>Комплект свердлів для електричної дрилі</t>
  </si>
  <si>
    <t>44510000-8</t>
  </si>
  <si>
    <t>Вогнегасники вуглекислотні сертифіковані</t>
  </si>
  <si>
    <t>35110000-8</t>
  </si>
  <si>
    <t>Проведення поточного ремонту електромереж в приміщеннях архівного відділу</t>
  </si>
  <si>
    <t>50710000-5</t>
  </si>
  <si>
    <t>Засіб для чищення раковин, білизна 1л., мило господарче, засіб для чищення туалету</t>
  </si>
  <si>
    <t>Поточний ремонт приміщень Управління містобудування, архітектури та розвитку інфраструктури Южноукраїнської міської ради</t>
  </si>
  <si>
    <t>45450000-6</t>
  </si>
  <si>
    <t>Електролічильники</t>
  </si>
  <si>
    <t>38550000-5</t>
  </si>
  <si>
    <t>Світловідбиваючий щит</t>
  </si>
  <si>
    <t>Фотоспалах</t>
  </si>
  <si>
    <t>38650000-6</t>
  </si>
  <si>
    <t>Підключення до індивідуального приладу обліку електроенергії приміщення залу засідань по бул. Цвіточний, 9</t>
  </si>
  <si>
    <t>Встановлення зовнішніх захисних ролетів, встановлення решітки металевої</t>
  </si>
  <si>
    <t>45420000-8</t>
  </si>
  <si>
    <t>Голова Тендерного комітету</t>
  </si>
  <si>
    <t>М.О. Пелюх</t>
  </si>
  <si>
    <t>Обладнання для відеоспостереження ЦНАП</t>
  </si>
  <si>
    <t>32320000-2</t>
  </si>
  <si>
    <t>Встановлення електролічильника</t>
  </si>
  <si>
    <t xml:space="preserve">51110000-6 </t>
  </si>
  <si>
    <t>Програма розвитку малого та середнього підприємництва</t>
  </si>
  <si>
    <t>31520000-7</t>
  </si>
  <si>
    <t>Придбання подарунків для відзначення переможців конкурсу</t>
  </si>
  <si>
    <t>Мінеральна вода 0,5л., 0,75</t>
  </si>
  <si>
    <t>Електричний паяльник</t>
  </si>
  <si>
    <t>42660000-0</t>
  </si>
  <si>
    <t>Інструмент для локальної мережі (кліпсатор)</t>
  </si>
  <si>
    <t>Пакет антивірусного забезпечення</t>
  </si>
  <si>
    <t>Передплата видань на 2020р</t>
  </si>
  <si>
    <t>Диктофон</t>
  </si>
  <si>
    <t>32330000-5</t>
  </si>
  <si>
    <t>Електричний чайник</t>
  </si>
  <si>
    <t>39710000-2</t>
  </si>
  <si>
    <t>Жорсткий диск</t>
  </si>
  <si>
    <t>Точка доступу Wi-Fi</t>
  </si>
  <si>
    <t>Електронний ключ з криптографічним захистом</t>
  </si>
  <si>
    <t>Принтери, монітори</t>
  </si>
  <si>
    <t>Роботи по заміні вводно-розподільчих пристроїв та елементів освітлення в будівлі виконавчого комітету</t>
  </si>
  <si>
    <t>Ксерокс</t>
  </si>
  <si>
    <t xml:space="preserve">Додаток до річного плану закупівель на 2019 рік  станом на 13.12.2019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</si>
</sst>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yyyy"/>
    <numFmt numFmtId="165" formatCode="dd\.mm\.yyyy;@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rgb="FF333333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0" xfId="0" applyFont="1" applyFill="1"/>
    <xf numFmtId="164" fontId="3" fillId="0" borderId="2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164" fontId="7" fillId="0" borderId="0" xfId="0" applyNumberFormat="1" applyFont="1"/>
    <xf numFmtId="165" fontId="7" fillId="0" borderId="0" xfId="0" applyNumberFormat="1" applyFont="1"/>
    <xf numFmtId="0" fontId="4" fillId="0" borderId="6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4" fontId="7" fillId="4" borderId="0" xfId="0" applyNumberFormat="1" applyFont="1" applyFill="1" applyAlignment="1">
      <alignment horizontal="right"/>
    </xf>
    <xf numFmtId="0" fontId="8" fillId="0" borderId="1" xfId="0" applyFont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0" fontId="9" fillId="0" borderId="0" xfId="0" applyFont="1"/>
    <xf numFmtId="49" fontId="7" fillId="0" borderId="0" xfId="0" applyNumberFormat="1" applyFont="1"/>
    <xf numFmtId="4" fontId="3" fillId="4" borderId="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5" fillId="4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 wrapText="1"/>
    </xf>
    <xf numFmtId="4" fontId="5" fillId="4" borderId="7" xfId="0" applyNumberFormat="1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11" fillId="0" borderId="1" xfId="0" applyFont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4" fontId="5" fillId="5" borderId="7" xfId="0" applyNumberFormat="1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4" fontId="7" fillId="4" borderId="8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" fontId="7" fillId="4" borderId="7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4" fontId="7" fillId="4" borderId="11" xfId="0" applyNumberFormat="1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9"/>
  <sheetViews>
    <sheetView tabSelected="1" topLeftCell="A114" zoomScale="85" zoomScaleNormal="85" workbookViewId="0">
      <selection sqref="A1:J126"/>
    </sheetView>
  </sheetViews>
  <sheetFormatPr defaultRowHeight="15.75" x14ac:dyDescent="0.25"/>
  <cols>
    <col min="1" max="1" width="37.7109375" style="15" customWidth="1"/>
    <col min="2" max="2" width="12.7109375" style="15" customWidth="1"/>
    <col min="3" max="3" width="18.42578125" style="24" customWidth="1"/>
    <col min="4" max="4" width="17.28515625" style="15" customWidth="1"/>
    <col min="5" max="5" width="9.7109375" style="15" customWidth="1"/>
    <col min="6" max="6" width="40.7109375" style="15" customWidth="1"/>
    <col min="7" max="7" width="16.140625" style="16" customWidth="1"/>
    <col min="8" max="8" width="17.28515625" style="15" customWidth="1"/>
    <col min="9" max="9" width="33.7109375" style="15" hidden="1" customWidth="1"/>
    <col min="10" max="10" width="16.5703125" style="15" customWidth="1"/>
    <col min="11" max="11" width="23.5703125" style="15" customWidth="1"/>
    <col min="12" max="12" width="14.28515625" style="15" customWidth="1"/>
    <col min="13" max="13" width="20.85546875" style="15" customWidth="1"/>
    <col min="14" max="14" width="17" style="17" customWidth="1"/>
    <col min="15" max="15" width="18.5703125" style="15" customWidth="1"/>
    <col min="16" max="16" width="29.85546875" style="15" customWidth="1"/>
    <col min="17" max="17" width="23.140625" style="15" customWidth="1"/>
    <col min="18" max="18" width="17.7109375" style="15" customWidth="1"/>
    <col min="19" max="19" width="16.5703125" style="15" customWidth="1"/>
    <col min="20" max="20" width="18.7109375" style="15" customWidth="1"/>
    <col min="21" max="21" width="16" style="15" customWidth="1"/>
    <col min="22" max="22" width="26" style="15" customWidth="1"/>
    <col min="23" max="16384" width="9.140625" style="15"/>
  </cols>
  <sheetData>
    <row r="1" spans="1:22" ht="18.75" x14ac:dyDescent="0.3">
      <c r="C1" s="27" t="s">
        <v>277</v>
      </c>
    </row>
    <row r="2" spans="1:22" ht="18.75" x14ac:dyDescent="0.3">
      <c r="C2" s="27" t="s">
        <v>83</v>
      </c>
    </row>
    <row r="3" spans="1:22" ht="18.75" x14ac:dyDescent="0.3">
      <c r="C3" s="27"/>
      <c r="D3" s="15" t="s">
        <v>84</v>
      </c>
      <c r="E3" s="28"/>
    </row>
    <row r="4" spans="1:22" ht="16.5" thickBot="1" x14ac:dyDescent="0.3"/>
    <row r="5" spans="1:22" ht="156" customHeight="1" thickBot="1" x14ac:dyDescent="0.3">
      <c r="A5" s="1" t="s">
        <v>46</v>
      </c>
      <c r="B5" s="3" t="s">
        <v>7</v>
      </c>
      <c r="C5" s="29" t="s">
        <v>0</v>
      </c>
      <c r="D5" s="3" t="s">
        <v>1</v>
      </c>
      <c r="E5" s="6" t="s">
        <v>2</v>
      </c>
      <c r="F5" s="5" t="s">
        <v>6</v>
      </c>
      <c r="G5" s="11" t="s">
        <v>19</v>
      </c>
      <c r="H5" s="2" t="s">
        <v>20</v>
      </c>
      <c r="I5" s="18" t="s">
        <v>56</v>
      </c>
      <c r="J5" s="4" t="s">
        <v>3</v>
      </c>
      <c r="K5" s="7" t="s">
        <v>45</v>
      </c>
      <c r="L5" s="8" t="s">
        <v>21</v>
      </c>
      <c r="M5" s="8" t="s">
        <v>22</v>
      </c>
      <c r="N5" s="13" t="s">
        <v>4</v>
      </c>
      <c r="O5" s="7" t="s">
        <v>23</v>
      </c>
      <c r="P5" s="12" t="s">
        <v>57</v>
      </c>
      <c r="Q5" s="7" t="s">
        <v>45</v>
      </c>
      <c r="R5" s="8" t="s">
        <v>21</v>
      </c>
      <c r="S5" s="8" t="s">
        <v>22</v>
      </c>
      <c r="T5" s="8" t="s">
        <v>4</v>
      </c>
      <c r="U5" s="7" t="s">
        <v>23</v>
      </c>
      <c r="V5" s="12" t="s">
        <v>57</v>
      </c>
    </row>
    <row r="6" spans="1:22" ht="30" customHeight="1" x14ac:dyDescent="0.25">
      <c r="A6" s="47" t="s">
        <v>63</v>
      </c>
      <c r="B6" s="47" t="s">
        <v>8</v>
      </c>
      <c r="C6" s="48">
        <f>9000+33200-6000+22470+2110+7440+5000</f>
        <v>73220</v>
      </c>
      <c r="D6" s="47" t="s">
        <v>79</v>
      </c>
      <c r="E6" s="47">
        <v>2019</v>
      </c>
      <c r="F6" s="47" t="s">
        <v>58</v>
      </c>
      <c r="G6" s="49">
        <v>43466</v>
      </c>
      <c r="H6" s="47" t="s">
        <v>85</v>
      </c>
      <c r="I6" s="47"/>
      <c r="J6" s="47">
        <v>2210</v>
      </c>
      <c r="K6" s="33"/>
      <c r="L6" s="9"/>
      <c r="M6" s="9"/>
      <c r="N6" s="14"/>
      <c r="O6" s="9"/>
      <c r="P6" s="9"/>
      <c r="Q6" s="9"/>
      <c r="R6" s="9"/>
      <c r="S6" s="9" t="s">
        <v>10</v>
      </c>
      <c r="T6" s="14"/>
      <c r="U6" s="9"/>
      <c r="V6" s="9"/>
    </row>
    <row r="7" spans="1:22" ht="30" customHeight="1" x14ac:dyDescent="0.25">
      <c r="A7" s="35" t="s">
        <v>214</v>
      </c>
      <c r="B7" s="35" t="s">
        <v>8</v>
      </c>
      <c r="C7" s="38">
        <f>6000-2110</f>
        <v>3890</v>
      </c>
      <c r="D7" s="35" t="s">
        <v>79</v>
      </c>
      <c r="E7" s="35">
        <v>2019</v>
      </c>
      <c r="F7" s="35" t="s">
        <v>43</v>
      </c>
      <c r="G7" s="37">
        <v>43678</v>
      </c>
      <c r="H7" s="35" t="s">
        <v>124</v>
      </c>
      <c r="I7" s="35"/>
      <c r="J7" s="35">
        <v>2210</v>
      </c>
      <c r="K7" s="33"/>
      <c r="L7" s="9"/>
      <c r="M7" s="9"/>
      <c r="N7" s="14"/>
      <c r="O7" s="9"/>
      <c r="P7" s="9"/>
      <c r="Q7" s="9"/>
      <c r="R7" s="9"/>
      <c r="S7" s="9"/>
      <c r="T7" s="14"/>
      <c r="U7" s="9"/>
      <c r="V7" s="46"/>
    </row>
    <row r="8" spans="1:22" ht="21" customHeight="1" x14ac:dyDescent="0.25">
      <c r="A8" s="35" t="s">
        <v>218</v>
      </c>
      <c r="B8" s="35" t="s">
        <v>8</v>
      </c>
      <c r="C8" s="38">
        <f>16000+16000-7440</f>
        <v>24560</v>
      </c>
      <c r="D8" s="35" t="s">
        <v>79</v>
      </c>
      <c r="E8" s="35">
        <v>2019</v>
      </c>
      <c r="F8" s="35" t="s">
        <v>43</v>
      </c>
      <c r="G8" s="37">
        <v>43678</v>
      </c>
      <c r="H8" s="35" t="s">
        <v>219</v>
      </c>
      <c r="I8" s="35"/>
      <c r="J8" s="35">
        <v>2210</v>
      </c>
      <c r="K8" s="33"/>
      <c r="L8" s="9"/>
      <c r="M8" s="9"/>
      <c r="N8" s="14"/>
      <c r="O8" s="9"/>
      <c r="P8" s="9"/>
      <c r="Q8" s="9"/>
      <c r="R8" s="9"/>
      <c r="S8" s="9"/>
      <c r="T8" s="14"/>
      <c r="U8" s="9"/>
      <c r="V8" s="46"/>
    </row>
    <row r="9" spans="1:22" x14ac:dyDescent="0.25">
      <c r="A9" s="36" t="s">
        <v>62</v>
      </c>
      <c r="B9" s="35" t="s">
        <v>8</v>
      </c>
      <c r="C9" s="31">
        <f>4000+9800</f>
        <v>13800</v>
      </c>
      <c r="D9" s="36" t="s">
        <v>79</v>
      </c>
      <c r="E9" s="35">
        <v>2019</v>
      </c>
      <c r="F9" s="35" t="s">
        <v>43</v>
      </c>
      <c r="G9" s="37">
        <v>43466</v>
      </c>
      <c r="H9" s="36" t="s">
        <v>92</v>
      </c>
      <c r="I9" s="36"/>
      <c r="J9" s="36">
        <v>2210</v>
      </c>
      <c r="K9" s="34"/>
      <c r="L9" s="20"/>
      <c r="M9" s="20"/>
      <c r="N9" s="22"/>
      <c r="O9" s="19"/>
      <c r="P9" s="19"/>
      <c r="Q9" s="19"/>
      <c r="R9" s="19"/>
      <c r="S9" s="19"/>
      <c r="T9" s="19"/>
      <c r="U9" s="19"/>
    </row>
    <row r="10" spans="1:22" x14ac:dyDescent="0.25">
      <c r="A10" s="36" t="s">
        <v>111</v>
      </c>
      <c r="B10" s="35" t="s">
        <v>8</v>
      </c>
      <c r="C10" s="31">
        <f>5000+10500+30000</f>
        <v>45500</v>
      </c>
      <c r="D10" s="36" t="s">
        <v>79</v>
      </c>
      <c r="E10" s="35">
        <v>2019</v>
      </c>
      <c r="F10" s="35" t="s">
        <v>43</v>
      </c>
      <c r="G10" s="37">
        <v>43497</v>
      </c>
      <c r="H10" s="36" t="s">
        <v>113</v>
      </c>
      <c r="I10" s="36"/>
      <c r="J10" s="36">
        <v>2210</v>
      </c>
      <c r="K10" s="34"/>
      <c r="L10" s="20"/>
      <c r="M10" s="20"/>
      <c r="N10" s="22"/>
      <c r="O10" s="19"/>
      <c r="P10" s="19"/>
      <c r="Q10" s="19"/>
      <c r="R10" s="19"/>
      <c r="S10" s="19"/>
      <c r="T10" s="19"/>
      <c r="U10" s="19"/>
    </row>
    <row r="11" spans="1:22" ht="23.25" customHeight="1" x14ac:dyDescent="0.25">
      <c r="A11" s="35" t="s">
        <v>266</v>
      </c>
      <c r="B11" s="35" t="s">
        <v>8</v>
      </c>
      <c r="C11" s="31">
        <f>27000+5000</f>
        <v>32000</v>
      </c>
      <c r="D11" s="36" t="s">
        <v>79</v>
      </c>
      <c r="E11" s="35">
        <v>2019</v>
      </c>
      <c r="F11" s="35" t="s">
        <v>43</v>
      </c>
      <c r="G11" s="37">
        <v>43770</v>
      </c>
      <c r="H11" s="36" t="s">
        <v>164</v>
      </c>
      <c r="I11" s="36"/>
      <c r="J11" s="36">
        <v>2210</v>
      </c>
      <c r="K11" s="34"/>
      <c r="L11" s="20"/>
      <c r="M11" s="20"/>
      <c r="N11" s="22"/>
      <c r="O11" s="19"/>
      <c r="P11" s="19"/>
      <c r="Q11" s="19"/>
      <c r="R11" s="19"/>
      <c r="S11" s="19"/>
      <c r="T11" s="19"/>
      <c r="U11" s="19"/>
    </row>
    <row r="12" spans="1:22" ht="68.25" customHeight="1" x14ac:dyDescent="0.25">
      <c r="A12" s="47" t="s">
        <v>177</v>
      </c>
      <c r="B12" s="47" t="s">
        <v>8</v>
      </c>
      <c r="C12" s="50">
        <f>540+1400+21800+27000+2000+1160+2800+64900+20000+9000+23600</f>
        <v>174200</v>
      </c>
      <c r="D12" s="51" t="s">
        <v>79</v>
      </c>
      <c r="E12" s="47">
        <v>2019</v>
      </c>
      <c r="F12" s="47" t="s">
        <v>58</v>
      </c>
      <c r="G12" s="49">
        <v>43556</v>
      </c>
      <c r="H12" s="51" t="s">
        <v>114</v>
      </c>
      <c r="I12" s="51"/>
      <c r="J12" s="51">
        <v>2210</v>
      </c>
      <c r="K12" s="34"/>
      <c r="L12" s="20"/>
      <c r="M12" s="20"/>
      <c r="N12" s="22"/>
      <c r="O12" s="19"/>
      <c r="P12" s="19"/>
      <c r="Q12" s="19"/>
      <c r="R12" s="19"/>
      <c r="S12" s="19"/>
      <c r="T12" s="19"/>
      <c r="U12" s="19"/>
    </row>
    <row r="13" spans="1:22" ht="31.5" customHeight="1" x14ac:dyDescent="0.25">
      <c r="A13" s="47" t="s">
        <v>215</v>
      </c>
      <c r="B13" s="47" t="s">
        <v>8</v>
      </c>
      <c r="C13" s="50">
        <f>25000+5000+37500+22500-1260-520-3740-180</f>
        <v>84300</v>
      </c>
      <c r="D13" s="51" t="s">
        <v>79</v>
      </c>
      <c r="E13" s="47">
        <v>2019</v>
      </c>
      <c r="F13" s="47" t="s">
        <v>58</v>
      </c>
      <c r="G13" s="49">
        <v>43617</v>
      </c>
      <c r="H13" s="51" t="s">
        <v>213</v>
      </c>
      <c r="I13" s="51"/>
      <c r="J13" s="51">
        <v>2210</v>
      </c>
      <c r="K13" s="34"/>
      <c r="L13" s="20"/>
      <c r="M13" s="20"/>
      <c r="N13" s="22"/>
      <c r="O13" s="19"/>
      <c r="P13" s="19"/>
      <c r="Q13" s="19"/>
      <c r="R13" s="19"/>
      <c r="S13" s="19"/>
      <c r="T13" s="19"/>
      <c r="U13" s="19"/>
    </row>
    <row r="14" spans="1:22" ht="21.75" customHeight="1" x14ac:dyDescent="0.25">
      <c r="A14" s="47" t="s">
        <v>216</v>
      </c>
      <c r="B14" s="47" t="s">
        <v>8</v>
      </c>
      <c r="C14" s="50">
        <f>77000-1520</f>
        <v>75480</v>
      </c>
      <c r="D14" s="51" t="s">
        <v>79</v>
      </c>
      <c r="E14" s="47">
        <v>2019</v>
      </c>
      <c r="F14" s="47" t="s">
        <v>58</v>
      </c>
      <c r="G14" s="49">
        <v>43678</v>
      </c>
      <c r="H14" s="51" t="s">
        <v>217</v>
      </c>
      <c r="I14" s="51"/>
      <c r="J14" s="51">
        <v>2210</v>
      </c>
      <c r="K14" s="34"/>
      <c r="L14" s="20"/>
      <c r="M14" s="20"/>
      <c r="N14" s="22"/>
      <c r="O14" s="19"/>
      <c r="P14" s="19"/>
      <c r="Q14" s="19"/>
      <c r="R14" s="19"/>
      <c r="S14" s="19"/>
      <c r="T14" s="19"/>
      <c r="U14" s="19"/>
    </row>
    <row r="15" spans="1:22" x14ac:dyDescent="0.25">
      <c r="A15" s="36" t="s">
        <v>112</v>
      </c>
      <c r="B15" s="35" t="s">
        <v>8</v>
      </c>
      <c r="C15" s="31">
        <f>500-100</f>
        <v>400</v>
      </c>
      <c r="D15" s="36" t="s">
        <v>79</v>
      </c>
      <c r="E15" s="35">
        <v>2019</v>
      </c>
      <c r="F15" s="35" t="s">
        <v>43</v>
      </c>
      <c r="G15" s="37">
        <v>43497</v>
      </c>
      <c r="H15" s="36" t="s">
        <v>115</v>
      </c>
      <c r="I15" s="36"/>
      <c r="J15" s="36">
        <v>2210</v>
      </c>
      <c r="K15" s="34"/>
      <c r="L15" s="20"/>
      <c r="M15" s="20"/>
      <c r="N15" s="22"/>
      <c r="O15" s="19"/>
      <c r="P15" s="19"/>
      <c r="Q15" s="19"/>
      <c r="R15" s="19"/>
      <c r="S15" s="19"/>
      <c r="T15" s="19"/>
      <c r="U15" s="19"/>
    </row>
    <row r="16" spans="1:22" x14ac:dyDescent="0.25">
      <c r="A16" s="36" t="s">
        <v>261</v>
      </c>
      <c r="B16" s="35" t="s">
        <v>8</v>
      </c>
      <c r="C16" s="31">
        <v>2500</v>
      </c>
      <c r="D16" s="36" t="s">
        <v>79</v>
      </c>
      <c r="E16" s="35">
        <v>2019</v>
      </c>
      <c r="F16" s="35" t="s">
        <v>43</v>
      </c>
      <c r="G16" s="37">
        <v>43617</v>
      </c>
      <c r="H16" s="36" t="s">
        <v>116</v>
      </c>
      <c r="I16" s="36"/>
      <c r="J16" s="36">
        <v>2210</v>
      </c>
      <c r="K16" s="34"/>
      <c r="L16" s="20"/>
      <c r="M16" s="20"/>
      <c r="N16" s="22"/>
      <c r="O16" s="19"/>
      <c r="P16" s="19"/>
      <c r="Q16" s="19"/>
      <c r="R16" s="19"/>
      <c r="S16" s="19"/>
      <c r="T16" s="19"/>
      <c r="U16" s="19"/>
    </row>
    <row r="17" spans="1:21" ht="53.25" customHeight="1" x14ac:dyDescent="0.25">
      <c r="A17" s="35" t="s">
        <v>162</v>
      </c>
      <c r="B17" s="35" t="s">
        <v>8</v>
      </c>
      <c r="C17" s="31">
        <f>300+400+300+150-90-234-315</f>
        <v>511</v>
      </c>
      <c r="D17" s="36" t="s">
        <v>79</v>
      </c>
      <c r="E17" s="35">
        <v>2019</v>
      </c>
      <c r="F17" s="35" t="s">
        <v>43</v>
      </c>
      <c r="G17" s="37">
        <v>43618</v>
      </c>
      <c r="H17" s="36" t="s">
        <v>117</v>
      </c>
      <c r="I17" s="36"/>
      <c r="J17" s="36">
        <v>2210</v>
      </c>
      <c r="K17" s="34"/>
      <c r="L17" s="20"/>
      <c r="M17" s="20"/>
      <c r="N17" s="22"/>
      <c r="O17" s="19"/>
      <c r="P17" s="19"/>
      <c r="Q17" s="19"/>
      <c r="R17" s="19"/>
      <c r="S17" s="19"/>
      <c r="T17" s="19"/>
      <c r="U17" s="19"/>
    </row>
    <row r="18" spans="1:21" x14ac:dyDescent="0.25">
      <c r="A18" s="36" t="s">
        <v>118</v>
      </c>
      <c r="B18" s="35" t="s">
        <v>8</v>
      </c>
      <c r="C18" s="31">
        <f>900-60</f>
        <v>840</v>
      </c>
      <c r="D18" s="36" t="s">
        <v>79</v>
      </c>
      <c r="E18" s="35">
        <v>2019</v>
      </c>
      <c r="F18" s="35" t="s">
        <v>43</v>
      </c>
      <c r="G18" s="37">
        <v>43619</v>
      </c>
      <c r="H18" s="36" t="s">
        <v>119</v>
      </c>
      <c r="I18" s="36"/>
      <c r="J18" s="36">
        <v>2210</v>
      </c>
      <c r="K18" s="34"/>
      <c r="L18" s="20"/>
      <c r="M18" s="20"/>
      <c r="N18" s="22"/>
      <c r="O18" s="19"/>
      <c r="P18" s="19"/>
      <c r="Q18" s="19"/>
      <c r="R18" s="19"/>
      <c r="S18" s="19"/>
      <c r="T18" s="19"/>
      <c r="U18" s="19"/>
    </row>
    <row r="19" spans="1:21" ht="36.75" customHeight="1" x14ac:dyDescent="0.25">
      <c r="A19" s="47" t="s">
        <v>191</v>
      </c>
      <c r="B19" s="80" t="s">
        <v>8</v>
      </c>
      <c r="C19" s="50">
        <f>6000+4000</f>
        <v>10000</v>
      </c>
      <c r="D19" s="76" t="s">
        <v>79</v>
      </c>
      <c r="E19" s="80">
        <v>2019</v>
      </c>
      <c r="F19" s="80" t="s">
        <v>58</v>
      </c>
      <c r="G19" s="49">
        <v>43556</v>
      </c>
      <c r="H19" s="76" t="s">
        <v>192</v>
      </c>
      <c r="I19" s="51"/>
      <c r="J19" s="76">
        <v>2210</v>
      </c>
      <c r="K19" s="34"/>
      <c r="L19" s="20"/>
      <c r="M19" s="20"/>
      <c r="N19" s="22"/>
      <c r="O19" s="19"/>
      <c r="P19" s="19"/>
      <c r="Q19" s="19"/>
      <c r="R19" s="19"/>
      <c r="S19" s="19"/>
      <c r="T19" s="19"/>
      <c r="U19" s="19"/>
    </row>
    <row r="20" spans="1:21" ht="21.75" customHeight="1" x14ac:dyDescent="0.25">
      <c r="A20" s="47" t="s">
        <v>271</v>
      </c>
      <c r="B20" s="81"/>
      <c r="C20" s="50">
        <v>4400</v>
      </c>
      <c r="D20" s="77"/>
      <c r="E20" s="81"/>
      <c r="F20" s="81"/>
      <c r="G20" s="49">
        <v>43800</v>
      </c>
      <c r="H20" s="77"/>
      <c r="I20" s="51"/>
      <c r="J20" s="77"/>
      <c r="K20" s="34"/>
      <c r="L20" s="20"/>
      <c r="M20" s="20"/>
      <c r="N20" s="22"/>
      <c r="O20" s="19"/>
      <c r="P20" s="19"/>
      <c r="Q20" s="19"/>
      <c r="R20" s="19"/>
      <c r="S20" s="19"/>
      <c r="T20" s="19"/>
      <c r="U20" s="19"/>
    </row>
    <row r="21" spans="1:21" ht="18.75" customHeight="1" x14ac:dyDescent="0.25">
      <c r="A21" s="47" t="s">
        <v>274</v>
      </c>
      <c r="B21" s="81"/>
      <c r="C21" s="50">
        <f>13000+3625+3000</f>
        <v>19625</v>
      </c>
      <c r="D21" s="77"/>
      <c r="E21" s="81"/>
      <c r="F21" s="81"/>
      <c r="G21" s="49">
        <v>43800</v>
      </c>
      <c r="H21" s="77"/>
      <c r="I21" s="51"/>
      <c r="J21" s="77"/>
      <c r="K21" s="34"/>
      <c r="L21" s="20"/>
      <c r="M21" s="20"/>
      <c r="N21" s="22"/>
      <c r="O21" s="19"/>
      <c r="P21" s="19"/>
      <c r="Q21" s="19"/>
      <c r="R21" s="19"/>
      <c r="S21" s="19"/>
      <c r="T21" s="19"/>
      <c r="U21" s="19"/>
    </row>
    <row r="22" spans="1:21" ht="42.75" customHeight="1" x14ac:dyDescent="0.25">
      <c r="A22" s="47" t="s">
        <v>273</v>
      </c>
      <c r="B22" s="81"/>
      <c r="C22" s="50">
        <v>2000</v>
      </c>
      <c r="D22" s="77"/>
      <c r="E22" s="81"/>
      <c r="F22" s="81"/>
      <c r="G22" s="49">
        <v>43678</v>
      </c>
      <c r="H22" s="77"/>
      <c r="I22" s="51"/>
      <c r="J22" s="77"/>
      <c r="K22" s="34"/>
      <c r="L22" s="20"/>
      <c r="M22" s="20"/>
      <c r="N22" s="22"/>
      <c r="O22" s="19"/>
      <c r="P22" s="19"/>
      <c r="Q22" s="19"/>
      <c r="R22" s="19"/>
      <c r="S22" s="19"/>
      <c r="T22" s="19"/>
      <c r="U22" s="19"/>
    </row>
    <row r="23" spans="1:21" ht="25.5" customHeight="1" x14ac:dyDescent="0.25">
      <c r="A23" s="35" t="s">
        <v>228</v>
      </c>
      <c r="B23" s="73" t="s">
        <v>8</v>
      </c>
      <c r="C23" s="31">
        <v>1260</v>
      </c>
      <c r="D23" s="71" t="s">
        <v>79</v>
      </c>
      <c r="E23" s="73">
        <v>2019</v>
      </c>
      <c r="F23" s="73" t="s">
        <v>43</v>
      </c>
      <c r="G23" s="37">
        <v>43709</v>
      </c>
      <c r="H23" s="71" t="s">
        <v>229</v>
      </c>
      <c r="I23" s="36"/>
      <c r="J23" s="36">
        <v>2210</v>
      </c>
      <c r="K23" s="34"/>
      <c r="L23" s="20"/>
      <c r="M23" s="20"/>
      <c r="N23" s="22"/>
      <c r="O23" s="19"/>
      <c r="P23" s="19"/>
      <c r="Q23" s="19"/>
      <c r="R23" s="19"/>
      <c r="S23" s="19"/>
      <c r="T23" s="19"/>
      <c r="U23" s="19"/>
    </row>
    <row r="24" spans="1:21" ht="23.25" customHeight="1" x14ac:dyDescent="0.25">
      <c r="A24" s="35" t="s">
        <v>272</v>
      </c>
      <c r="B24" s="74"/>
      <c r="C24" s="31">
        <v>1800</v>
      </c>
      <c r="D24" s="72"/>
      <c r="E24" s="74"/>
      <c r="F24" s="74"/>
      <c r="G24" s="37">
        <v>43800</v>
      </c>
      <c r="H24" s="72"/>
      <c r="I24" s="36"/>
      <c r="J24" s="36"/>
      <c r="K24" s="34"/>
      <c r="L24" s="20"/>
      <c r="M24" s="20"/>
      <c r="N24" s="22"/>
      <c r="O24" s="19"/>
      <c r="P24" s="19"/>
      <c r="Q24" s="19"/>
      <c r="R24" s="19"/>
      <c r="S24" s="19"/>
      <c r="T24" s="19"/>
      <c r="U24" s="19"/>
    </row>
    <row r="25" spans="1:21" ht="21.75" customHeight="1" x14ac:dyDescent="0.25">
      <c r="A25" s="35" t="s">
        <v>120</v>
      </c>
      <c r="B25" s="35" t="s">
        <v>8</v>
      </c>
      <c r="C25" s="31">
        <f>32000-340</f>
        <v>31660</v>
      </c>
      <c r="D25" s="36" t="s">
        <v>79</v>
      </c>
      <c r="E25" s="35">
        <v>2019</v>
      </c>
      <c r="F25" s="35" t="s">
        <v>43</v>
      </c>
      <c r="G25" s="37">
        <v>43556</v>
      </c>
      <c r="H25" s="36" t="s">
        <v>121</v>
      </c>
      <c r="I25" s="36"/>
      <c r="J25" s="36">
        <v>2210</v>
      </c>
      <c r="K25" s="34"/>
      <c r="L25" s="20"/>
      <c r="M25" s="20"/>
      <c r="N25" s="22"/>
      <c r="O25" s="19"/>
      <c r="P25" s="19"/>
      <c r="Q25" s="19"/>
      <c r="R25" s="19"/>
      <c r="S25" s="19"/>
      <c r="T25" s="19"/>
      <c r="U25" s="19"/>
    </row>
    <row r="26" spans="1:21" ht="22.5" customHeight="1" x14ac:dyDescent="0.25">
      <c r="A26" s="35" t="s">
        <v>122</v>
      </c>
      <c r="B26" s="35" t="s">
        <v>8</v>
      </c>
      <c r="C26" s="31">
        <f>2400+5020</f>
        <v>7420</v>
      </c>
      <c r="D26" s="36" t="s">
        <v>79</v>
      </c>
      <c r="E26" s="35">
        <v>2019</v>
      </c>
      <c r="F26" s="35" t="s">
        <v>43</v>
      </c>
      <c r="G26" s="37">
        <v>43586</v>
      </c>
      <c r="H26" s="36" t="s">
        <v>123</v>
      </c>
      <c r="I26" s="36"/>
      <c r="J26" s="36">
        <v>2210</v>
      </c>
      <c r="K26" s="34"/>
      <c r="L26" s="20"/>
      <c r="M26" s="20"/>
      <c r="N26" s="22"/>
      <c r="O26" s="19"/>
      <c r="P26" s="19"/>
      <c r="Q26" s="19"/>
      <c r="R26" s="19"/>
      <c r="S26" s="19"/>
      <c r="T26" s="19"/>
      <c r="U26" s="19"/>
    </row>
    <row r="27" spans="1:21" ht="30.75" customHeight="1" x14ac:dyDescent="0.25">
      <c r="A27" s="35" t="s">
        <v>254</v>
      </c>
      <c r="B27" s="35" t="s">
        <v>8</v>
      </c>
      <c r="C27" s="31">
        <v>21625</v>
      </c>
      <c r="D27" s="36" t="s">
        <v>79</v>
      </c>
      <c r="E27" s="35">
        <v>2019</v>
      </c>
      <c r="F27" s="35" t="s">
        <v>43</v>
      </c>
      <c r="G27" s="37">
        <v>43770</v>
      </c>
      <c r="H27" s="67" t="s">
        <v>255</v>
      </c>
      <c r="I27" s="36"/>
      <c r="J27" s="36">
        <v>2210</v>
      </c>
      <c r="K27" s="34"/>
      <c r="L27" s="20"/>
      <c r="M27" s="20"/>
      <c r="N27" s="22"/>
      <c r="O27" s="19"/>
      <c r="P27" s="19"/>
      <c r="Q27" s="19"/>
      <c r="R27" s="19"/>
      <c r="S27" s="19"/>
      <c r="T27" s="19"/>
      <c r="U27" s="19"/>
    </row>
    <row r="28" spans="1:21" ht="22.5" customHeight="1" x14ac:dyDescent="0.25">
      <c r="A28" s="35" t="s">
        <v>246</v>
      </c>
      <c r="B28" s="35" t="s">
        <v>8</v>
      </c>
      <c r="C28" s="31">
        <f>7100-80</f>
        <v>7020</v>
      </c>
      <c r="D28" s="36" t="s">
        <v>79</v>
      </c>
      <c r="E28" s="35">
        <v>2019</v>
      </c>
      <c r="F28" s="35" t="s">
        <v>43</v>
      </c>
      <c r="G28" s="37">
        <v>43770</v>
      </c>
      <c r="H28" s="71" t="s">
        <v>248</v>
      </c>
      <c r="I28" s="36"/>
      <c r="J28" s="36">
        <v>2210</v>
      </c>
      <c r="K28" s="34"/>
      <c r="L28" s="20"/>
      <c r="M28" s="20"/>
      <c r="N28" s="22"/>
      <c r="O28" s="19"/>
      <c r="P28" s="19"/>
      <c r="Q28" s="19"/>
      <c r="R28" s="19"/>
      <c r="S28" s="19"/>
      <c r="T28" s="19"/>
      <c r="U28" s="19"/>
    </row>
    <row r="29" spans="1:21" ht="22.5" customHeight="1" x14ac:dyDescent="0.25">
      <c r="A29" s="35" t="s">
        <v>247</v>
      </c>
      <c r="B29" s="35" t="s">
        <v>8</v>
      </c>
      <c r="C29" s="31">
        <f>7000-1460</f>
        <v>5540</v>
      </c>
      <c r="D29" s="36" t="s">
        <v>79</v>
      </c>
      <c r="E29" s="35">
        <v>2019</v>
      </c>
      <c r="F29" s="35" t="s">
        <v>43</v>
      </c>
      <c r="G29" s="37">
        <v>43770</v>
      </c>
      <c r="H29" s="72"/>
      <c r="I29" s="36"/>
      <c r="J29" s="36">
        <v>2210</v>
      </c>
      <c r="K29" s="34"/>
      <c r="L29" s="20"/>
      <c r="M29" s="20"/>
      <c r="N29" s="22"/>
      <c r="O29" s="19"/>
      <c r="P29" s="19"/>
      <c r="Q29" s="19"/>
      <c r="R29" s="19"/>
      <c r="S29" s="19"/>
      <c r="T29" s="19"/>
      <c r="U29" s="19"/>
    </row>
    <row r="30" spans="1:21" ht="22.5" customHeight="1" x14ac:dyDescent="0.25">
      <c r="A30" s="35" t="s">
        <v>267</v>
      </c>
      <c r="B30" s="35" t="s">
        <v>8</v>
      </c>
      <c r="C30" s="31">
        <v>3500</v>
      </c>
      <c r="D30" s="36" t="s">
        <v>79</v>
      </c>
      <c r="E30" s="35">
        <v>2019</v>
      </c>
      <c r="F30" s="35" t="s">
        <v>43</v>
      </c>
      <c r="G30" s="37">
        <v>43800</v>
      </c>
      <c r="H30" s="69" t="s">
        <v>268</v>
      </c>
      <c r="I30" s="36"/>
      <c r="J30" s="36">
        <v>2210</v>
      </c>
      <c r="K30" s="34"/>
      <c r="L30" s="20"/>
      <c r="M30" s="20"/>
      <c r="N30" s="22"/>
      <c r="O30" s="19"/>
      <c r="P30" s="19"/>
      <c r="Q30" s="19"/>
      <c r="R30" s="19"/>
      <c r="S30" s="19"/>
      <c r="T30" s="19"/>
      <c r="U30" s="19"/>
    </row>
    <row r="31" spans="1:21" ht="22.5" customHeight="1" x14ac:dyDescent="0.25">
      <c r="A31" s="35" t="s">
        <v>269</v>
      </c>
      <c r="B31" s="35" t="s">
        <v>8</v>
      </c>
      <c r="C31" s="31">
        <v>2000</v>
      </c>
      <c r="D31" s="36" t="s">
        <v>79</v>
      </c>
      <c r="E31" s="35">
        <v>2019</v>
      </c>
      <c r="F31" s="35" t="s">
        <v>43</v>
      </c>
      <c r="G31" s="37">
        <v>43800</v>
      </c>
      <c r="H31" s="69" t="s">
        <v>270</v>
      </c>
      <c r="I31" s="36"/>
      <c r="J31" s="36">
        <v>2210</v>
      </c>
      <c r="K31" s="34"/>
      <c r="L31" s="20"/>
      <c r="M31" s="20"/>
      <c r="N31" s="22"/>
      <c r="O31" s="19"/>
      <c r="P31" s="19"/>
      <c r="Q31" s="19"/>
      <c r="R31" s="19"/>
      <c r="S31" s="19"/>
      <c r="T31" s="19"/>
      <c r="U31" s="19"/>
    </row>
    <row r="32" spans="1:21" ht="53.25" customHeight="1" x14ac:dyDescent="0.25">
      <c r="A32" s="35" t="s">
        <v>241</v>
      </c>
      <c r="B32" s="35" t="s">
        <v>8</v>
      </c>
      <c r="C32" s="31">
        <f>1000+160+100+600</f>
        <v>1860</v>
      </c>
      <c r="D32" s="36" t="s">
        <v>79</v>
      </c>
      <c r="E32" s="35">
        <v>2019</v>
      </c>
      <c r="F32" s="35" t="s">
        <v>43</v>
      </c>
      <c r="G32" s="37">
        <v>43556</v>
      </c>
      <c r="H32" s="36" t="s">
        <v>124</v>
      </c>
      <c r="I32" s="36"/>
      <c r="J32" s="36">
        <v>2210</v>
      </c>
      <c r="K32" s="34"/>
      <c r="L32" s="20"/>
      <c r="M32" s="20"/>
      <c r="N32" s="22"/>
      <c r="O32" s="19"/>
      <c r="P32" s="19"/>
      <c r="Q32" s="19"/>
      <c r="R32" s="19"/>
      <c r="S32" s="19"/>
      <c r="T32" s="19"/>
      <c r="U32" s="19"/>
    </row>
    <row r="33" spans="1:21" x14ac:dyDescent="0.25">
      <c r="A33" s="35" t="s">
        <v>125</v>
      </c>
      <c r="B33" s="35" t="s">
        <v>8</v>
      </c>
      <c r="C33" s="31">
        <v>440</v>
      </c>
      <c r="D33" s="36" t="s">
        <v>79</v>
      </c>
      <c r="E33" s="35">
        <v>2019</v>
      </c>
      <c r="F33" s="35" t="s">
        <v>43</v>
      </c>
      <c r="G33" s="37">
        <v>43556</v>
      </c>
      <c r="H33" s="36" t="s">
        <v>126</v>
      </c>
      <c r="I33" s="36"/>
      <c r="J33" s="36">
        <v>2210</v>
      </c>
      <c r="K33" s="34"/>
      <c r="L33" s="20"/>
      <c r="M33" s="20"/>
      <c r="N33" s="22"/>
      <c r="O33" s="19"/>
      <c r="P33" s="19"/>
      <c r="Q33" s="19"/>
      <c r="R33" s="19"/>
      <c r="S33" s="19"/>
      <c r="T33" s="19"/>
      <c r="U33" s="19"/>
    </row>
    <row r="34" spans="1:21" x14ac:dyDescent="0.25">
      <c r="A34" s="35" t="s">
        <v>127</v>
      </c>
      <c r="B34" s="35" t="s">
        <v>8</v>
      </c>
      <c r="C34" s="31">
        <v>300</v>
      </c>
      <c r="D34" s="36" t="s">
        <v>79</v>
      </c>
      <c r="E34" s="35">
        <v>2019</v>
      </c>
      <c r="F34" s="35" t="s">
        <v>43</v>
      </c>
      <c r="G34" s="37">
        <v>43556</v>
      </c>
      <c r="H34" s="36" t="s">
        <v>128</v>
      </c>
      <c r="I34" s="36"/>
      <c r="J34" s="36">
        <v>2210</v>
      </c>
      <c r="K34" s="34"/>
      <c r="L34" s="20"/>
      <c r="M34" s="20"/>
      <c r="N34" s="22"/>
      <c r="O34" s="19"/>
      <c r="P34" s="19"/>
      <c r="Q34" s="19"/>
      <c r="R34" s="19"/>
      <c r="S34" s="19"/>
      <c r="T34" s="19"/>
      <c r="U34" s="19"/>
    </row>
    <row r="35" spans="1:21" ht="31.5" x14ac:dyDescent="0.25">
      <c r="A35" s="35" t="s">
        <v>129</v>
      </c>
      <c r="B35" s="35" t="s">
        <v>8</v>
      </c>
      <c r="C35" s="31">
        <f>6000+1200+400-300-535-22-4514</f>
        <v>2229</v>
      </c>
      <c r="D35" s="36" t="s">
        <v>79</v>
      </c>
      <c r="E35" s="35">
        <v>2019</v>
      </c>
      <c r="F35" s="35" t="s">
        <v>43</v>
      </c>
      <c r="G35" s="37">
        <v>43556</v>
      </c>
      <c r="H35" s="36" t="s">
        <v>130</v>
      </c>
      <c r="I35" s="36"/>
      <c r="J35" s="36">
        <v>2210</v>
      </c>
      <c r="K35" s="34"/>
      <c r="L35" s="20"/>
      <c r="M35" s="20"/>
      <c r="N35" s="22"/>
      <c r="O35" s="19"/>
      <c r="P35" s="19"/>
      <c r="Q35" s="19"/>
      <c r="R35" s="19"/>
      <c r="S35" s="19"/>
      <c r="T35" s="19"/>
      <c r="U35" s="19"/>
    </row>
    <row r="36" spans="1:21" x14ac:dyDescent="0.25">
      <c r="A36" s="35" t="s">
        <v>244</v>
      </c>
      <c r="B36" s="35" t="s">
        <v>8</v>
      </c>
      <c r="C36" s="31">
        <v>5000</v>
      </c>
      <c r="D36" s="36" t="s">
        <v>79</v>
      </c>
      <c r="E36" s="35">
        <v>2019</v>
      </c>
      <c r="F36" s="35" t="s">
        <v>43</v>
      </c>
      <c r="G36" s="37">
        <v>43770</v>
      </c>
      <c r="H36" s="36" t="s">
        <v>245</v>
      </c>
      <c r="I36" s="36"/>
      <c r="J36" s="36">
        <v>2210</v>
      </c>
      <c r="K36" s="34"/>
      <c r="L36" s="20"/>
      <c r="M36" s="20"/>
      <c r="N36" s="22"/>
      <c r="O36" s="19"/>
      <c r="P36" s="19"/>
      <c r="Q36" s="19"/>
      <c r="R36" s="19"/>
      <c r="S36" s="19"/>
      <c r="T36" s="19"/>
      <c r="U36" s="19"/>
    </row>
    <row r="37" spans="1:21" x14ac:dyDescent="0.25">
      <c r="A37" s="35" t="s">
        <v>262</v>
      </c>
      <c r="B37" s="35" t="s">
        <v>8</v>
      </c>
      <c r="C37" s="31">
        <v>240</v>
      </c>
      <c r="D37" s="36" t="s">
        <v>79</v>
      </c>
      <c r="E37" s="35">
        <v>2019</v>
      </c>
      <c r="F37" s="35" t="s">
        <v>43</v>
      </c>
      <c r="G37" s="37">
        <v>43800</v>
      </c>
      <c r="H37" s="36" t="s">
        <v>263</v>
      </c>
      <c r="I37" s="36"/>
      <c r="J37" s="36">
        <v>2210</v>
      </c>
      <c r="K37" s="34"/>
      <c r="L37" s="20"/>
      <c r="M37" s="20"/>
      <c r="N37" s="22"/>
      <c r="O37" s="19"/>
      <c r="P37" s="19"/>
      <c r="Q37" s="19"/>
      <c r="R37" s="19"/>
      <c r="S37" s="19"/>
      <c r="T37" s="19"/>
      <c r="U37" s="19"/>
    </row>
    <row r="38" spans="1:21" ht="31.5" x14ac:dyDescent="0.25">
      <c r="A38" s="35" t="s">
        <v>264</v>
      </c>
      <c r="B38" s="35" t="s">
        <v>8</v>
      </c>
      <c r="C38" s="31">
        <v>260</v>
      </c>
      <c r="D38" s="36" t="s">
        <v>79</v>
      </c>
      <c r="E38" s="35">
        <v>2019</v>
      </c>
      <c r="F38" s="35" t="s">
        <v>43</v>
      </c>
      <c r="G38" s="37">
        <v>43800</v>
      </c>
      <c r="H38" s="36" t="s">
        <v>236</v>
      </c>
      <c r="I38" s="36"/>
      <c r="J38" s="36">
        <v>2210</v>
      </c>
      <c r="K38" s="34"/>
      <c r="L38" s="20"/>
      <c r="M38" s="20"/>
      <c r="N38" s="22"/>
      <c r="O38" s="19"/>
      <c r="P38" s="19"/>
      <c r="Q38" s="19"/>
      <c r="R38" s="19"/>
      <c r="S38" s="19"/>
      <c r="T38" s="19"/>
      <c r="U38" s="19"/>
    </row>
    <row r="39" spans="1:21" ht="31.5" x14ac:dyDescent="0.25">
      <c r="A39" s="35" t="s">
        <v>131</v>
      </c>
      <c r="B39" s="35" t="s">
        <v>8</v>
      </c>
      <c r="C39" s="31">
        <f>500+800+300-143-595</f>
        <v>862</v>
      </c>
      <c r="D39" s="36" t="s">
        <v>79</v>
      </c>
      <c r="E39" s="35">
        <v>2019</v>
      </c>
      <c r="F39" s="35" t="s">
        <v>43</v>
      </c>
      <c r="G39" s="37">
        <v>43586</v>
      </c>
      <c r="H39" s="36" t="s">
        <v>133</v>
      </c>
      <c r="I39" s="36"/>
      <c r="J39" s="36">
        <v>2210</v>
      </c>
      <c r="K39" s="34"/>
      <c r="L39" s="20"/>
      <c r="M39" s="20"/>
      <c r="N39" s="22"/>
      <c r="O39" s="19"/>
      <c r="P39" s="19"/>
      <c r="Q39" s="19"/>
      <c r="R39" s="19"/>
      <c r="S39" s="19"/>
      <c r="T39" s="19"/>
      <c r="U39" s="19"/>
    </row>
    <row r="40" spans="1:21" x14ac:dyDescent="0.25">
      <c r="A40" s="35" t="s">
        <v>132</v>
      </c>
      <c r="B40" s="35" t="s">
        <v>8</v>
      </c>
      <c r="C40" s="31">
        <f>300-110</f>
        <v>190</v>
      </c>
      <c r="D40" s="36" t="s">
        <v>79</v>
      </c>
      <c r="E40" s="35">
        <v>2019</v>
      </c>
      <c r="F40" s="35" t="s">
        <v>43</v>
      </c>
      <c r="G40" s="37">
        <v>43587</v>
      </c>
      <c r="H40" s="36" t="s">
        <v>134</v>
      </c>
      <c r="I40" s="36"/>
      <c r="J40" s="36">
        <v>2210</v>
      </c>
      <c r="K40" s="34"/>
      <c r="L40" s="20"/>
      <c r="M40" s="20"/>
      <c r="N40" s="22"/>
      <c r="O40" s="19"/>
      <c r="P40" s="19"/>
      <c r="Q40" s="19"/>
      <c r="R40" s="19"/>
      <c r="S40" s="19"/>
      <c r="T40" s="19"/>
      <c r="U40" s="19"/>
    </row>
    <row r="41" spans="1:21" ht="52.5" customHeight="1" x14ac:dyDescent="0.25">
      <c r="A41" s="35" t="s">
        <v>135</v>
      </c>
      <c r="B41" s="35" t="s">
        <v>8</v>
      </c>
      <c r="C41" s="31">
        <f>1500+4200+2000+400-4000-1000-2000-400-376</f>
        <v>324</v>
      </c>
      <c r="D41" s="36" t="s">
        <v>79</v>
      </c>
      <c r="E41" s="35">
        <v>2019</v>
      </c>
      <c r="F41" s="35" t="s">
        <v>43</v>
      </c>
      <c r="G41" s="37">
        <v>43556</v>
      </c>
      <c r="H41" s="36" t="s">
        <v>137</v>
      </c>
      <c r="I41" s="36"/>
      <c r="J41" s="36">
        <v>2210</v>
      </c>
      <c r="K41" s="34"/>
      <c r="L41" s="20"/>
      <c r="M41" s="20"/>
      <c r="N41" s="22"/>
      <c r="O41" s="19"/>
      <c r="P41" s="19"/>
      <c r="Q41" s="19"/>
      <c r="R41" s="19"/>
      <c r="S41" s="19"/>
      <c r="T41" s="19"/>
      <c r="U41" s="19"/>
    </row>
    <row r="42" spans="1:21" ht="21" customHeight="1" x14ac:dyDescent="0.25">
      <c r="A42" s="35" t="s">
        <v>136</v>
      </c>
      <c r="B42" s="35" t="s">
        <v>8</v>
      </c>
      <c r="C42" s="31">
        <f>200-26</f>
        <v>174</v>
      </c>
      <c r="D42" s="36" t="s">
        <v>79</v>
      </c>
      <c r="E42" s="35">
        <v>2019</v>
      </c>
      <c r="F42" s="35" t="s">
        <v>43</v>
      </c>
      <c r="G42" s="37">
        <v>43556</v>
      </c>
      <c r="H42" s="36" t="s">
        <v>138</v>
      </c>
      <c r="I42" s="36"/>
      <c r="J42" s="36">
        <v>2210</v>
      </c>
      <c r="K42" s="34"/>
      <c r="L42" s="20"/>
      <c r="M42" s="20"/>
      <c r="N42" s="22"/>
      <c r="O42" s="19"/>
      <c r="P42" s="19"/>
      <c r="Q42" s="19"/>
      <c r="R42" s="19"/>
      <c r="S42" s="19"/>
      <c r="T42" s="19"/>
      <c r="U42" s="19"/>
    </row>
    <row r="43" spans="1:21" ht="35.25" customHeight="1" x14ac:dyDescent="0.25">
      <c r="A43" s="35" t="s">
        <v>163</v>
      </c>
      <c r="B43" s="35" t="s">
        <v>8</v>
      </c>
      <c r="C43" s="31">
        <f>1000-40</f>
        <v>960</v>
      </c>
      <c r="D43" s="36" t="s">
        <v>79</v>
      </c>
      <c r="E43" s="35">
        <v>2019</v>
      </c>
      <c r="F43" s="35" t="s">
        <v>43</v>
      </c>
      <c r="G43" s="37">
        <v>43586</v>
      </c>
      <c r="H43" s="36" t="s">
        <v>139</v>
      </c>
      <c r="I43" s="36"/>
      <c r="J43" s="36">
        <v>2210</v>
      </c>
      <c r="K43" s="34"/>
      <c r="L43" s="20"/>
      <c r="M43" s="20"/>
      <c r="N43" s="22"/>
      <c r="O43" s="19"/>
      <c r="P43" s="19"/>
      <c r="Q43" s="19"/>
      <c r="R43" s="19"/>
      <c r="S43" s="19"/>
      <c r="T43" s="19"/>
      <c r="U43" s="19"/>
    </row>
    <row r="44" spans="1:21" x14ac:dyDescent="0.25">
      <c r="A44" s="35" t="s">
        <v>140</v>
      </c>
      <c r="B44" s="35" t="s">
        <v>8</v>
      </c>
      <c r="C44" s="31">
        <f>4000+700</f>
        <v>4700</v>
      </c>
      <c r="D44" s="36" t="s">
        <v>79</v>
      </c>
      <c r="E44" s="35">
        <v>2019</v>
      </c>
      <c r="F44" s="35" t="s">
        <v>43</v>
      </c>
      <c r="G44" s="37">
        <v>43556</v>
      </c>
      <c r="H44" s="36" t="s">
        <v>141</v>
      </c>
      <c r="I44" s="36"/>
      <c r="J44" s="36">
        <v>2210</v>
      </c>
      <c r="K44" s="34"/>
      <c r="L44" s="20"/>
      <c r="M44" s="20"/>
      <c r="N44" s="22"/>
      <c r="O44" s="19"/>
      <c r="P44" s="19"/>
      <c r="Q44" s="19"/>
      <c r="R44" s="19"/>
      <c r="S44" s="19"/>
      <c r="T44" s="19"/>
      <c r="U44" s="19"/>
    </row>
    <row r="45" spans="1:21" x14ac:dyDescent="0.25">
      <c r="A45" s="35" t="s">
        <v>142</v>
      </c>
      <c r="B45" s="35" t="s">
        <v>8</v>
      </c>
      <c r="C45" s="31">
        <f>3200-200</f>
        <v>3000</v>
      </c>
      <c r="D45" s="36" t="s">
        <v>79</v>
      </c>
      <c r="E45" s="35">
        <v>2019</v>
      </c>
      <c r="F45" s="35" t="s">
        <v>43</v>
      </c>
      <c r="G45" s="37">
        <v>43586</v>
      </c>
      <c r="H45" s="36" t="s">
        <v>143</v>
      </c>
      <c r="I45" s="36"/>
      <c r="J45" s="36">
        <v>2210</v>
      </c>
      <c r="K45" s="34"/>
      <c r="L45" s="20"/>
      <c r="M45" s="20"/>
      <c r="N45" s="22"/>
      <c r="O45" s="19"/>
      <c r="P45" s="19"/>
      <c r="Q45" s="19"/>
      <c r="R45" s="19"/>
      <c r="S45" s="19"/>
      <c r="T45" s="19"/>
      <c r="U45" s="19"/>
    </row>
    <row r="46" spans="1:21" x14ac:dyDescent="0.25">
      <c r="A46" s="35" t="s">
        <v>195</v>
      </c>
      <c r="B46" s="35" t="s">
        <v>8</v>
      </c>
      <c r="C46" s="31">
        <f>10800+30000+3100-3470</f>
        <v>40430</v>
      </c>
      <c r="D46" s="36" t="s">
        <v>79</v>
      </c>
      <c r="E46" s="35">
        <v>2019</v>
      </c>
      <c r="F46" s="35" t="s">
        <v>43</v>
      </c>
      <c r="G46" s="37">
        <v>43617</v>
      </c>
      <c r="H46" s="36" t="s">
        <v>144</v>
      </c>
      <c r="I46" s="36"/>
      <c r="J46" s="36">
        <v>2210</v>
      </c>
      <c r="K46" s="34"/>
      <c r="L46" s="20"/>
      <c r="M46" s="20"/>
      <c r="N46" s="22"/>
      <c r="O46" s="19"/>
      <c r="P46" s="19"/>
      <c r="Q46" s="19"/>
      <c r="R46" s="19"/>
      <c r="S46" s="19"/>
      <c r="T46" s="19"/>
      <c r="U46" s="19"/>
    </row>
    <row r="47" spans="1:21" x14ac:dyDescent="0.25">
      <c r="A47" s="35" t="s">
        <v>196</v>
      </c>
      <c r="B47" s="35" t="s">
        <v>8</v>
      </c>
      <c r="C47" s="31">
        <v>200</v>
      </c>
      <c r="D47" s="36" t="s">
        <v>79</v>
      </c>
      <c r="E47" s="35">
        <v>2019</v>
      </c>
      <c r="F47" s="35" t="s">
        <v>43</v>
      </c>
      <c r="G47" s="37">
        <v>43647</v>
      </c>
      <c r="H47" s="36" t="s">
        <v>197</v>
      </c>
      <c r="I47" s="36"/>
      <c r="J47" s="36">
        <v>2210</v>
      </c>
      <c r="K47" s="34"/>
      <c r="L47" s="20"/>
      <c r="M47" s="20"/>
      <c r="N47" s="22"/>
      <c r="O47" s="19"/>
      <c r="P47" s="19"/>
      <c r="Q47" s="19"/>
      <c r="R47" s="19"/>
      <c r="S47" s="19"/>
      <c r="T47" s="19"/>
      <c r="U47" s="19"/>
    </row>
    <row r="48" spans="1:21" ht="33" customHeight="1" x14ac:dyDescent="0.25">
      <c r="A48" s="47" t="s">
        <v>202</v>
      </c>
      <c r="B48" s="47" t="s">
        <v>8</v>
      </c>
      <c r="C48" s="50">
        <f>24000+34000+19500+8400-5500-3095</f>
        <v>77305</v>
      </c>
      <c r="D48" s="51" t="s">
        <v>79</v>
      </c>
      <c r="E48" s="47">
        <v>2019</v>
      </c>
      <c r="F48" s="47" t="s">
        <v>58</v>
      </c>
      <c r="G48" s="49">
        <v>43617</v>
      </c>
      <c r="H48" s="51" t="s">
        <v>82</v>
      </c>
      <c r="I48" s="51"/>
      <c r="J48" s="51">
        <v>2240</v>
      </c>
      <c r="K48" s="34"/>
      <c r="L48" s="20"/>
      <c r="M48" s="20"/>
      <c r="N48" s="22"/>
      <c r="O48" s="19"/>
      <c r="P48" s="19"/>
      <c r="Q48" s="19"/>
      <c r="R48" s="19"/>
      <c r="S48" s="19"/>
      <c r="T48" s="19"/>
      <c r="U48" s="19"/>
    </row>
    <row r="49" spans="1:21" ht="31.5" customHeight="1" x14ac:dyDescent="0.25">
      <c r="A49" s="35" t="s">
        <v>211</v>
      </c>
      <c r="B49" s="35" t="s">
        <v>8</v>
      </c>
      <c r="C49" s="31">
        <f>16000+16000-3020</f>
        <v>28980</v>
      </c>
      <c r="D49" s="36" t="s">
        <v>79</v>
      </c>
      <c r="E49" s="35">
        <v>2019</v>
      </c>
      <c r="F49" s="35" t="s">
        <v>43</v>
      </c>
      <c r="G49" s="37">
        <v>43617</v>
      </c>
      <c r="H49" s="36" t="s">
        <v>190</v>
      </c>
      <c r="I49" s="36"/>
      <c r="J49" s="42">
        <v>2240</v>
      </c>
      <c r="K49" s="34"/>
      <c r="L49" s="20"/>
      <c r="M49" s="20"/>
      <c r="N49" s="22"/>
      <c r="O49" s="19"/>
      <c r="P49" s="19"/>
      <c r="Q49" s="19"/>
      <c r="R49" s="19"/>
      <c r="S49" s="19"/>
      <c r="T49" s="19"/>
      <c r="U49" s="19"/>
    </row>
    <row r="50" spans="1:21" ht="31.5" customHeight="1" x14ac:dyDescent="0.25">
      <c r="A50" s="35" t="s">
        <v>188</v>
      </c>
      <c r="B50" s="35" t="s">
        <v>8</v>
      </c>
      <c r="C50" s="31">
        <f>12000-12000</f>
        <v>0</v>
      </c>
      <c r="D50" s="36" t="s">
        <v>79</v>
      </c>
      <c r="E50" s="35">
        <v>2019</v>
      </c>
      <c r="F50" s="35" t="s">
        <v>43</v>
      </c>
      <c r="G50" s="37">
        <v>43618</v>
      </c>
      <c r="H50" s="43" t="s">
        <v>189</v>
      </c>
      <c r="I50" s="36"/>
      <c r="J50" s="42">
        <v>2240</v>
      </c>
      <c r="K50" s="34"/>
      <c r="L50" s="20"/>
      <c r="M50" s="20"/>
      <c r="N50" s="22"/>
      <c r="O50" s="19"/>
      <c r="P50" s="19"/>
      <c r="Q50" s="19"/>
      <c r="R50" s="19"/>
      <c r="S50" s="19"/>
      <c r="T50" s="19"/>
      <c r="U50" s="19"/>
    </row>
    <row r="51" spans="1:21" ht="23.25" customHeight="1" x14ac:dyDescent="0.25">
      <c r="A51" s="35" t="s">
        <v>200</v>
      </c>
      <c r="B51" s="35" t="s">
        <v>8</v>
      </c>
      <c r="C51" s="31">
        <f>5000+1300-460</f>
        <v>5840</v>
      </c>
      <c r="D51" s="36" t="s">
        <v>79</v>
      </c>
      <c r="E51" s="35">
        <v>2019</v>
      </c>
      <c r="F51" s="35" t="s">
        <v>43</v>
      </c>
      <c r="G51" s="37">
        <v>43617</v>
      </c>
      <c r="H51" s="45" t="s">
        <v>201</v>
      </c>
      <c r="I51" s="36"/>
      <c r="J51" s="44">
        <v>2240</v>
      </c>
      <c r="K51" s="34"/>
      <c r="L51" s="20"/>
      <c r="M51" s="20"/>
      <c r="N51" s="22"/>
      <c r="O51" s="19"/>
      <c r="P51" s="19"/>
      <c r="Q51" s="19"/>
      <c r="R51" s="19"/>
      <c r="S51" s="19"/>
      <c r="T51" s="19"/>
      <c r="U51" s="19"/>
    </row>
    <row r="52" spans="1:21" ht="51.75" customHeight="1" x14ac:dyDescent="0.25">
      <c r="A52" s="47" t="s">
        <v>198</v>
      </c>
      <c r="B52" s="47" t="s">
        <v>8</v>
      </c>
      <c r="C52" s="50">
        <f>150000-3000</f>
        <v>147000</v>
      </c>
      <c r="D52" s="51" t="s">
        <v>79</v>
      </c>
      <c r="E52" s="47">
        <v>2019</v>
      </c>
      <c r="F52" s="47" t="s">
        <v>13</v>
      </c>
      <c r="G52" s="49">
        <v>43770</v>
      </c>
      <c r="H52" s="52" t="s">
        <v>199</v>
      </c>
      <c r="I52" s="51"/>
      <c r="J52" s="53">
        <v>2240</v>
      </c>
      <c r="K52" s="34"/>
      <c r="L52" s="20"/>
      <c r="M52" s="20"/>
      <c r="N52" s="22"/>
      <c r="O52" s="19"/>
      <c r="P52" s="19"/>
      <c r="Q52" s="19"/>
      <c r="R52" s="19"/>
      <c r="S52" s="19"/>
      <c r="T52" s="19"/>
      <c r="U52" s="19"/>
    </row>
    <row r="53" spans="1:21" ht="51.75" customHeight="1" x14ac:dyDescent="0.25">
      <c r="A53" s="35" t="s">
        <v>250</v>
      </c>
      <c r="B53" s="35" t="s">
        <v>8</v>
      </c>
      <c r="C53" s="31">
        <v>6470</v>
      </c>
      <c r="D53" s="36" t="s">
        <v>79</v>
      </c>
      <c r="E53" s="35">
        <v>2019</v>
      </c>
      <c r="F53" s="35" t="s">
        <v>43</v>
      </c>
      <c r="G53" s="37">
        <v>43647</v>
      </c>
      <c r="H53" s="57" t="s">
        <v>251</v>
      </c>
      <c r="I53" s="36"/>
      <c r="J53" s="56">
        <v>2240</v>
      </c>
      <c r="K53" s="34"/>
      <c r="L53" s="20"/>
      <c r="M53" s="20"/>
      <c r="N53" s="22"/>
      <c r="O53" s="19"/>
      <c r="P53" s="19"/>
      <c r="Q53" s="19"/>
      <c r="R53" s="19"/>
      <c r="S53" s="19"/>
      <c r="T53" s="19"/>
      <c r="U53" s="19"/>
    </row>
    <row r="54" spans="1:21" ht="63" customHeight="1" x14ac:dyDescent="0.25">
      <c r="A54" s="35" t="s">
        <v>242</v>
      </c>
      <c r="B54" s="35" t="s">
        <v>8</v>
      </c>
      <c r="C54" s="31">
        <f>37800+9800-3740</f>
        <v>43860</v>
      </c>
      <c r="D54" s="36" t="s">
        <v>79</v>
      </c>
      <c r="E54" s="35">
        <v>2019</v>
      </c>
      <c r="F54" s="35" t="s">
        <v>43</v>
      </c>
      <c r="G54" s="37">
        <v>43739</v>
      </c>
      <c r="H54" s="55" t="s">
        <v>243</v>
      </c>
      <c r="I54" s="36"/>
      <c r="J54" s="55">
        <v>2240</v>
      </c>
      <c r="K54" s="34"/>
      <c r="L54" s="20"/>
      <c r="M54" s="20"/>
      <c r="N54" s="22"/>
      <c r="O54" s="19"/>
      <c r="P54" s="19"/>
      <c r="Q54" s="19"/>
      <c r="R54" s="19"/>
      <c r="S54" s="19"/>
      <c r="T54" s="19"/>
      <c r="U54" s="19"/>
    </row>
    <row r="55" spans="1:21" ht="63" x14ac:dyDescent="0.25">
      <c r="A55" s="35" t="s">
        <v>149</v>
      </c>
      <c r="B55" s="35" t="s">
        <v>8</v>
      </c>
      <c r="C55" s="31">
        <f>2600+2000+1200-730-250-920</f>
        <v>3900</v>
      </c>
      <c r="D55" s="36" t="s">
        <v>79</v>
      </c>
      <c r="E55" s="35">
        <v>2019</v>
      </c>
      <c r="F55" s="35" t="s">
        <v>43</v>
      </c>
      <c r="G55" s="37">
        <v>43556</v>
      </c>
      <c r="H55" s="36" t="s">
        <v>81</v>
      </c>
      <c r="I55" s="36"/>
      <c r="J55" s="36">
        <v>2240</v>
      </c>
      <c r="K55" s="34"/>
      <c r="L55" s="20"/>
      <c r="M55" s="20"/>
      <c r="N55" s="22"/>
      <c r="O55" s="19"/>
      <c r="P55" s="19"/>
      <c r="Q55" s="19"/>
      <c r="R55" s="19"/>
      <c r="S55" s="19"/>
      <c r="T55" s="19"/>
      <c r="U55" s="19"/>
    </row>
    <row r="56" spans="1:21" ht="31.5" x14ac:dyDescent="0.25">
      <c r="A56" s="35" t="s">
        <v>176</v>
      </c>
      <c r="B56" s="35" t="s">
        <v>8</v>
      </c>
      <c r="C56" s="31">
        <f>1950+5850+205+615-435</f>
        <v>8185</v>
      </c>
      <c r="D56" s="36" t="s">
        <v>79</v>
      </c>
      <c r="E56" s="35">
        <v>2019</v>
      </c>
      <c r="F56" s="35" t="s">
        <v>43</v>
      </c>
      <c r="G56" s="37">
        <v>43466</v>
      </c>
      <c r="H56" s="36" t="s">
        <v>69</v>
      </c>
      <c r="I56" s="36"/>
      <c r="J56" s="36">
        <v>2240</v>
      </c>
      <c r="K56" s="34"/>
      <c r="L56" s="20"/>
      <c r="M56" s="20"/>
      <c r="N56" s="22"/>
      <c r="O56" s="19"/>
      <c r="P56" s="19"/>
      <c r="Q56" s="19"/>
      <c r="R56" s="19"/>
      <c r="S56" s="19"/>
      <c r="T56" s="19"/>
      <c r="U56" s="19"/>
    </row>
    <row r="57" spans="1:21" ht="31.5" x14ac:dyDescent="0.25">
      <c r="A57" s="35" t="s">
        <v>145</v>
      </c>
      <c r="B57" s="35" t="s">
        <v>8</v>
      </c>
      <c r="C57" s="31">
        <f>2160+6480+740-350</f>
        <v>9030</v>
      </c>
      <c r="D57" s="36" t="s">
        <v>79</v>
      </c>
      <c r="E57" s="35">
        <v>2019</v>
      </c>
      <c r="F57" s="35" t="s">
        <v>43</v>
      </c>
      <c r="G57" s="37">
        <v>43466</v>
      </c>
      <c r="H57" s="36" t="s">
        <v>70</v>
      </c>
      <c r="I57" s="36"/>
      <c r="J57" s="36">
        <v>2240</v>
      </c>
      <c r="K57" s="34"/>
      <c r="L57" s="20"/>
      <c r="M57" s="20"/>
      <c r="N57" s="22"/>
      <c r="O57" s="19"/>
      <c r="P57" s="19"/>
      <c r="Q57" s="19"/>
      <c r="R57" s="19"/>
      <c r="S57" s="19"/>
      <c r="T57" s="19"/>
      <c r="U57" s="19"/>
    </row>
    <row r="58" spans="1:21" ht="77.25" customHeight="1" x14ac:dyDescent="0.25">
      <c r="A58" s="35" t="s">
        <v>220</v>
      </c>
      <c r="B58" s="35" t="s">
        <v>8</v>
      </c>
      <c r="C58" s="31">
        <f>7000+24000+6000+10000-950-3500+8000+5000-5550-990</f>
        <v>49010</v>
      </c>
      <c r="D58" s="36" t="s">
        <v>79</v>
      </c>
      <c r="E58" s="35">
        <v>2019</v>
      </c>
      <c r="F58" s="35" t="s">
        <v>43</v>
      </c>
      <c r="G58" s="37">
        <v>43466</v>
      </c>
      <c r="H58" s="36" t="s">
        <v>93</v>
      </c>
      <c r="I58" s="36"/>
      <c r="J58" s="36">
        <v>2240</v>
      </c>
      <c r="K58" s="34"/>
      <c r="L58" s="20"/>
      <c r="M58" s="20"/>
      <c r="N58" s="22"/>
      <c r="O58" s="19"/>
      <c r="P58" s="19"/>
      <c r="Q58" s="19"/>
      <c r="R58" s="19"/>
      <c r="S58" s="19"/>
      <c r="T58" s="19"/>
      <c r="U58" s="19"/>
    </row>
    <row r="59" spans="1:21" ht="31.5" x14ac:dyDescent="0.25">
      <c r="A59" s="35" t="s">
        <v>87</v>
      </c>
      <c r="B59" s="35" t="s">
        <v>8</v>
      </c>
      <c r="C59" s="31">
        <f>12000+24000</f>
        <v>36000</v>
      </c>
      <c r="D59" s="36" t="s">
        <v>79</v>
      </c>
      <c r="E59" s="35">
        <v>2019</v>
      </c>
      <c r="F59" s="35" t="s">
        <v>43</v>
      </c>
      <c r="G59" s="37">
        <v>43466</v>
      </c>
      <c r="H59" s="36" t="s">
        <v>71</v>
      </c>
      <c r="I59" s="36"/>
      <c r="J59" s="36">
        <v>2240</v>
      </c>
      <c r="K59" s="34"/>
      <c r="L59" s="20"/>
      <c r="M59" s="20"/>
      <c r="N59" s="22"/>
      <c r="O59" s="19"/>
      <c r="P59" s="19"/>
      <c r="Q59" s="19"/>
      <c r="R59" s="19"/>
      <c r="S59" s="19"/>
      <c r="T59" s="19"/>
      <c r="U59" s="19"/>
    </row>
    <row r="60" spans="1:21" ht="52.5" customHeight="1" x14ac:dyDescent="0.25">
      <c r="A60" s="35" t="s">
        <v>86</v>
      </c>
      <c r="B60" s="35" t="s">
        <v>8</v>
      </c>
      <c r="C60" s="31">
        <f>3500+2000-1000</f>
        <v>4500</v>
      </c>
      <c r="D60" s="36" t="s">
        <v>79</v>
      </c>
      <c r="E60" s="35">
        <v>2019</v>
      </c>
      <c r="F60" s="35" t="s">
        <v>43</v>
      </c>
      <c r="G60" s="37">
        <v>43466</v>
      </c>
      <c r="H60" s="36" t="s">
        <v>78</v>
      </c>
      <c r="I60" s="36"/>
      <c r="J60" s="36">
        <v>2240</v>
      </c>
      <c r="K60" s="34"/>
      <c r="L60" s="20"/>
      <c r="M60" s="20"/>
      <c r="N60" s="22"/>
      <c r="O60" s="19"/>
      <c r="P60" s="19"/>
      <c r="Q60" s="19"/>
      <c r="R60" s="19"/>
      <c r="S60" s="19"/>
      <c r="T60" s="19"/>
      <c r="U60" s="19"/>
    </row>
    <row r="61" spans="1:21" ht="31.5" customHeight="1" x14ac:dyDescent="0.25">
      <c r="A61" s="47" t="s">
        <v>187</v>
      </c>
      <c r="B61" s="80" t="s">
        <v>8</v>
      </c>
      <c r="C61" s="50">
        <f>6000-2000</f>
        <v>4000</v>
      </c>
      <c r="D61" s="76" t="s">
        <v>79</v>
      </c>
      <c r="E61" s="80">
        <v>2019</v>
      </c>
      <c r="F61" s="47" t="s">
        <v>58</v>
      </c>
      <c r="G61" s="49">
        <v>43466</v>
      </c>
      <c r="H61" s="76" t="s">
        <v>73</v>
      </c>
      <c r="I61" s="51"/>
      <c r="J61" s="76">
        <v>2240</v>
      </c>
      <c r="K61" s="34"/>
      <c r="L61" s="20"/>
      <c r="M61" s="20"/>
      <c r="N61" s="22"/>
      <c r="O61" s="19"/>
      <c r="P61" s="19"/>
      <c r="Q61" s="19"/>
      <c r="R61" s="19"/>
      <c r="S61" s="19"/>
      <c r="T61" s="19"/>
      <c r="U61" s="19"/>
    </row>
    <row r="62" spans="1:21" ht="18.75" customHeight="1" x14ac:dyDescent="0.25">
      <c r="A62" s="47" t="s">
        <v>185</v>
      </c>
      <c r="B62" s="81"/>
      <c r="C62" s="50">
        <f>14595+43785</f>
        <v>58380</v>
      </c>
      <c r="D62" s="77"/>
      <c r="E62" s="81"/>
      <c r="F62" s="47" t="s">
        <v>58</v>
      </c>
      <c r="G62" s="49">
        <v>43467</v>
      </c>
      <c r="H62" s="77"/>
      <c r="I62" s="51"/>
      <c r="J62" s="77"/>
      <c r="K62" s="34"/>
      <c r="L62" s="20"/>
      <c r="M62" s="20"/>
      <c r="N62" s="22"/>
      <c r="O62" s="19"/>
      <c r="P62" s="19"/>
      <c r="Q62" s="19"/>
      <c r="R62" s="19"/>
      <c r="S62" s="19"/>
      <c r="T62" s="19"/>
      <c r="U62" s="19"/>
    </row>
    <row r="63" spans="1:21" ht="47.25" customHeight="1" x14ac:dyDescent="0.25">
      <c r="A63" s="47" t="s">
        <v>186</v>
      </c>
      <c r="B63" s="81"/>
      <c r="C63" s="50">
        <v>4500</v>
      </c>
      <c r="D63" s="77"/>
      <c r="E63" s="81"/>
      <c r="F63" s="47" t="s">
        <v>58</v>
      </c>
      <c r="G63" s="49">
        <v>43586</v>
      </c>
      <c r="H63" s="77"/>
      <c r="I63" s="51"/>
      <c r="J63" s="77"/>
      <c r="K63" s="34"/>
      <c r="L63" s="20"/>
      <c r="M63" s="20"/>
      <c r="N63" s="22"/>
      <c r="O63" s="19"/>
      <c r="P63" s="19"/>
      <c r="Q63" s="19"/>
      <c r="R63" s="19"/>
      <c r="S63" s="19"/>
      <c r="T63" s="19"/>
      <c r="U63" s="19"/>
    </row>
    <row r="64" spans="1:21" ht="26.25" customHeight="1" x14ac:dyDescent="0.25">
      <c r="A64" s="47" t="s">
        <v>265</v>
      </c>
      <c r="B64" s="82"/>
      <c r="C64" s="50">
        <v>2680</v>
      </c>
      <c r="D64" s="78"/>
      <c r="E64" s="82"/>
      <c r="F64" s="47" t="s">
        <v>58</v>
      </c>
      <c r="G64" s="49">
        <v>43800</v>
      </c>
      <c r="H64" s="78"/>
      <c r="I64" s="51"/>
      <c r="J64" s="78"/>
      <c r="K64" s="34"/>
      <c r="L64" s="20"/>
      <c r="M64" s="20"/>
      <c r="N64" s="22"/>
      <c r="O64" s="19"/>
      <c r="P64" s="19"/>
      <c r="Q64" s="19"/>
      <c r="R64" s="19"/>
      <c r="S64" s="19"/>
      <c r="T64" s="19"/>
      <c r="U64" s="19"/>
    </row>
    <row r="65" spans="1:21" x14ac:dyDescent="0.25">
      <c r="A65" s="35" t="s">
        <v>64</v>
      </c>
      <c r="B65" s="35" t="s">
        <v>8</v>
      </c>
      <c r="C65" s="31">
        <f>2880+2700+540+5400</f>
        <v>11520</v>
      </c>
      <c r="D65" s="36" t="s">
        <v>79</v>
      </c>
      <c r="E65" s="35">
        <v>2019</v>
      </c>
      <c r="F65" s="35" t="s">
        <v>43</v>
      </c>
      <c r="G65" s="37">
        <v>43466</v>
      </c>
      <c r="H65" s="36" t="s">
        <v>72</v>
      </c>
      <c r="I65" s="36"/>
      <c r="J65" s="36">
        <v>2240</v>
      </c>
      <c r="K65" s="34"/>
      <c r="L65" s="20"/>
      <c r="M65" s="20"/>
      <c r="N65" s="22"/>
      <c r="O65" s="19"/>
      <c r="P65" s="19"/>
      <c r="Q65" s="19"/>
      <c r="R65" s="19"/>
      <c r="S65" s="19"/>
      <c r="T65" s="19"/>
      <c r="U65" s="19"/>
    </row>
    <row r="66" spans="1:21" ht="54" customHeight="1" x14ac:dyDescent="0.25">
      <c r="A66" s="47" t="s">
        <v>146</v>
      </c>
      <c r="B66" s="47" t="s">
        <v>8</v>
      </c>
      <c r="C66" s="50">
        <f>13500+42440+15690+47070+810+2430-2000-400</f>
        <v>119540</v>
      </c>
      <c r="D66" s="51" t="s">
        <v>79</v>
      </c>
      <c r="E66" s="47">
        <v>2019</v>
      </c>
      <c r="F66" s="47" t="s">
        <v>58</v>
      </c>
      <c r="G66" s="49">
        <v>43466</v>
      </c>
      <c r="H66" s="51" t="s">
        <v>76</v>
      </c>
      <c r="I66" s="51"/>
      <c r="J66" s="51">
        <v>2240</v>
      </c>
      <c r="K66" s="34"/>
      <c r="L66" s="20"/>
      <c r="M66" s="20"/>
      <c r="N66" s="22"/>
      <c r="O66" s="19"/>
      <c r="P66" s="19"/>
      <c r="Q66" s="19"/>
      <c r="R66" s="19"/>
      <c r="S66" s="19"/>
      <c r="T66" s="19"/>
      <c r="U66" s="19"/>
    </row>
    <row r="67" spans="1:21" x14ac:dyDescent="0.25">
      <c r="A67" s="36" t="s">
        <v>88</v>
      </c>
      <c r="B67" s="35" t="s">
        <v>8</v>
      </c>
      <c r="C67" s="31">
        <f>300+300</f>
        <v>600</v>
      </c>
      <c r="D67" s="36" t="s">
        <v>79</v>
      </c>
      <c r="E67" s="35">
        <v>2019</v>
      </c>
      <c r="F67" s="35" t="s">
        <v>43</v>
      </c>
      <c r="G67" s="37">
        <v>43466</v>
      </c>
      <c r="H67" s="36" t="s">
        <v>80</v>
      </c>
      <c r="I67" s="36"/>
      <c r="J67" s="36">
        <v>2240</v>
      </c>
      <c r="K67" s="34"/>
      <c r="L67" s="20"/>
      <c r="M67" s="20"/>
      <c r="N67" s="22"/>
      <c r="O67" s="19"/>
      <c r="P67" s="19"/>
      <c r="Q67" s="19"/>
      <c r="R67" s="19"/>
      <c r="S67" s="19"/>
      <c r="T67" s="19"/>
      <c r="U67" s="19"/>
    </row>
    <row r="68" spans="1:21" x14ac:dyDescent="0.25">
      <c r="A68" s="35" t="s">
        <v>147</v>
      </c>
      <c r="B68" s="35" t="s">
        <v>8</v>
      </c>
      <c r="C68" s="31">
        <v>20</v>
      </c>
      <c r="D68" s="36" t="s">
        <v>79</v>
      </c>
      <c r="E68" s="35">
        <v>2019</v>
      </c>
      <c r="F68" s="35" t="s">
        <v>43</v>
      </c>
      <c r="G68" s="37">
        <v>43556</v>
      </c>
      <c r="H68" s="36" t="s">
        <v>148</v>
      </c>
      <c r="I68" s="36"/>
      <c r="J68" s="36">
        <v>2240</v>
      </c>
      <c r="K68" s="34"/>
      <c r="L68" s="20"/>
      <c r="M68" s="20"/>
      <c r="N68" s="22"/>
      <c r="O68" s="19"/>
      <c r="P68" s="19"/>
      <c r="Q68" s="19"/>
      <c r="R68" s="19"/>
      <c r="S68" s="19"/>
      <c r="T68" s="19"/>
      <c r="U68" s="19"/>
    </row>
    <row r="69" spans="1:21" ht="36" customHeight="1" x14ac:dyDescent="0.25">
      <c r="A69" s="35" t="s">
        <v>150</v>
      </c>
      <c r="B69" s="35" t="s">
        <v>8</v>
      </c>
      <c r="C69" s="31">
        <f>16500+6500-1550</f>
        <v>21450</v>
      </c>
      <c r="D69" s="36" t="s">
        <v>79</v>
      </c>
      <c r="E69" s="35">
        <v>2019</v>
      </c>
      <c r="F69" s="35" t="s">
        <v>43</v>
      </c>
      <c r="G69" s="37">
        <v>43586</v>
      </c>
      <c r="H69" s="36" t="s">
        <v>151</v>
      </c>
      <c r="I69" s="36"/>
      <c r="J69" s="36">
        <v>2240</v>
      </c>
      <c r="K69" s="34"/>
      <c r="L69" s="20"/>
      <c r="M69" s="20"/>
      <c r="N69" s="22"/>
      <c r="O69" s="19"/>
      <c r="P69" s="19"/>
      <c r="Q69" s="19"/>
      <c r="R69" s="19"/>
      <c r="S69" s="19"/>
      <c r="T69" s="19"/>
      <c r="U69" s="19"/>
    </row>
    <row r="70" spans="1:21" x14ac:dyDescent="0.25">
      <c r="A70" s="36" t="s">
        <v>152</v>
      </c>
      <c r="B70" s="35" t="s">
        <v>8</v>
      </c>
      <c r="C70" s="31">
        <f>6000+60</f>
        <v>6060</v>
      </c>
      <c r="D70" s="36" t="s">
        <v>79</v>
      </c>
      <c r="E70" s="35">
        <v>2019</v>
      </c>
      <c r="F70" s="35" t="s">
        <v>43</v>
      </c>
      <c r="G70" s="37">
        <v>43709</v>
      </c>
      <c r="H70" s="36" t="s">
        <v>153</v>
      </c>
      <c r="I70" s="36"/>
      <c r="J70" s="36">
        <v>2240</v>
      </c>
      <c r="K70" s="34"/>
      <c r="L70" s="20"/>
      <c r="M70" s="20"/>
      <c r="N70" s="22"/>
      <c r="O70" s="19"/>
      <c r="P70" s="19"/>
      <c r="Q70" s="19"/>
      <c r="R70" s="19"/>
      <c r="S70" s="19"/>
      <c r="T70" s="19"/>
      <c r="U70" s="19"/>
    </row>
    <row r="71" spans="1:21" x14ac:dyDescent="0.25">
      <c r="A71" s="36" t="s">
        <v>203</v>
      </c>
      <c r="B71" s="73" t="s">
        <v>8</v>
      </c>
      <c r="C71" s="31">
        <f>3500-305-2520</f>
        <v>675</v>
      </c>
      <c r="D71" s="71" t="s">
        <v>79</v>
      </c>
      <c r="E71" s="73">
        <v>2019</v>
      </c>
      <c r="F71" s="73" t="s">
        <v>43</v>
      </c>
      <c r="G71" s="37">
        <v>43647</v>
      </c>
      <c r="H71" s="73" t="s">
        <v>204</v>
      </c>
      <c r="I71" s="36"/>
      <c r="J71" s="71">
        <v>2240</v>
      </c>
      <c r="K71" s="34"/>
      <c r="L71" s="20"/>
      <c r="M71" s="20"/>
      <c r="N71" s="22"/>
      <c r="O71" s="19"/>
      <c r="P71" s="19"/>
      <c r="Q71" s="19"/>
      <c r="R71" s="19"/>
      <c r="S71" s="19"/>
      <c r="T71" s="19"/>
      <c r="U71" s="19"/>
    </row>
    <row r="72" spans="1:21" ht="63" x14ac:dyDescent="0.25">
      <c r="A72" s="35" t="s">
        <v>249</v>
      </c>
      <c r="B72" s="74"/>
      <c r="C72" s="31">
        <v>2015</v>
      </c>
      <c r="D72" s="72"/>
      <c r="E72" s="74"/>
      <c r="F72" s="74"/>
      <c r="G72" s="37">
        <v>43770</v>
      </c>
      <c r="H72" s="74"/>
      <c r="I72" s="36"/>
      <c r="J72" s="72"/>
      <c r="K72" s="34"/>
      <c r="L72" s="20"/>
      <c r="M72" s="20"/>
      <c r="N72" s="22"/>
      <c r="O72" s="19"/>
      <c r="P72" s="19"/>
      <c r="Q72" s="19"/>
      <c r="R72" s="19"/>
      <c r="S72" s="19"/>
      <c r="T72" s="19"/>
      <c r="U72" s="19"/>
    </row>
    <row r="73" spans="1:21" ht="63" x14ac:dyDescent="0.25">
      <c r="A73" s="35" t="s">
        <v>275</v>
      </c>
      <c r="B73" s="35" t="s">
        <v>8</v>
      </c>
      <c r="C73" s="31">
        <v>57200</v>
      </c>
      <c r="D73" s="36" t="s">
        <v>79</v>
      </c>
      <c r="E73" s="70">
        <v>2019</v>
      </c>
      <c r="F73" s="70" t="s">
        <v>58</v>
      </c>
      <c r="G73" s="37">
        <v>43800</v>
      </c>
      <c r="H73" s="70" t="s">
        <v>240</v>
      </c>
      <c r="I73" s="36"/>
      <c r="J73" s="36">
        <v>2240</v>
      </c>
      <c r="K73" s="34"/>
      <c r="L73" s="20"/>
      <c r="M73" s="20"/>
      <c r="N73" s="22"/>
      <c r="O73" s="19"/>
      <c r="P73" s="19"/>
      <c r="Q73" s="19"/>
      <c r="R73" s="19"/>
      <c r="S73" s="19"/>
      <c r="T73" s="19"/>
      <c r="U73" s="19"/>
    </row>
    <row r="74" spans="1:21" x14ac:dyDescent="0.25">
      <c r="A74" s="35" t="s">
        <v>256</v>
      </c>
      <c r="B74" s="35" t="s">
        <v>8</v>
      </c>
      <c r="C74" s="31">
        <v>305</v>
      </c>
      <c r="D74" s="36" t="s">
        <v>79</v>
      </c>
      <c r="E74" s="35">
        <v>2019</v>
      </c>
      <c r="F74" s="35" t="s">
        <v>43</v>
      </c>
      <c r="G74" s="37">
        <v>43770</v>
      </c>
      <c r="H74" s="68" t="s">
        <v>257</v>
      </c>
      <c r="I74" s="36"/>
      <c r="J74" s="36">
        <v>2240</v>
      </c>
      <c r="K74" s="34"/>
      <c r="L74" s="20"/>
      <c r="M74" s="20"/>
      <c r="N74" s="22"/>
      <c r="O74" s="19"/>
      <c r="P74" s="19"/>
      <c r="Q74" s="19"/>
      <c r="R74" s="19"/>
      <c r="S74" s="19"/>
      <c r="T74" s="19"/>
      <c r="U74" s="19"/>
    </row>
    <row r="75" spans="1:21" ht="47.25" x14ac:dyDescent="0.25">
      <c r="A75" s="35" t="s">
        <v>154</v>
      </c>
      <c r="B75" s="35" t="s">
        <v>8</v>
      </c>
      <c r="C75" s="31">
        <f>8000-3000</f>
        <v>5000</v>
      </c>
      <c r="D75" s="36" t="s">
        <v>79</v>
      </c>
      <c r="E75" s="35">
        <v>2019</v>
      </c>
      <c r="F75" s="35" t="s">
        <v>43</v>
      </c>
      <c r="G75" s="37">
        <v>43586</v>
      </c>
      <c r="H75" s="36" t="s">
        <v>227</v>
      </c>
      <c r="I75" s="36"/>
      <c r="J75" s="36">
        <v>2240</v>
      </c>
      <c r="K75" s="34"/>
      <c r="L75" s="20"/>
      <c r="M75" s="20"/>
      <c r="N75" s="22"/>
      <c r="O75" s="19"/>
      <c r="P75" s="19"/>
      <c r="Q75" s="19"/>
      <c r="R75" s="19"/>
      <c r="S75" s="19"/>
      <c r="T75" s="19"/>
      <c r="U75" s="19"/>
    </row>
    <row r="76" spans="1:21" ht="60" customHeight="1" x14ac:dyDescent="0.25">
      <c r="A76" s="35" t="s">
        <v>184</v>
      </c>
      <c r="B76" s="73" t="s">
        <v>8</v>
      </c>
      <c r="C76" s="31">
        <v>3100</v>
      </c>
      <c r="D76" s="71" t="s">
        <v>79</v>
      </c>
      <c r="E76" s="73">
        <v>2019</v>
      </c>
      <c r="F76" s="73" t="s">
        <v>43</v>
      </c>
      <c r="G76" s="37">
        <v>43586</v>
      </c>
      <c r="H76" s="71" t="s">
        <v>72</v>
      </c>
      <c r="I76" s="36"/>
      <c r="J76" s="71">
        <v>2240</v>
      </c>
      <c r="K76" s="34"/>
      <c r="L76" s="20"/>
      <c r="M76" s="20"/>
      <c r="N76" s="22"/>
      <c r="O76" s="19"/>
      <c r="P76" s="19"/>
      <c r="Q76" s="19"/>
      <c r="R76" s="19"/>
      <c r="S76" s="19"/>
      <c r="T76" s="19"/>
      <c r="U76" s="19"/>
    </row>
    <row r="77" spans="1:21" ht="69.75" customHeight="1" x14ac:dyDescent="0.25">
      <c r="A77" s="35" t="s">
        <v>182</v>
      </c>
      <c r="B77" s="79"/>
      <c r="C77" s="31">
        <v>4000</v>
      </c>
      <c r="D77" s="75"/>
      <c r="E77" s="79"/>
      <c r="F77" s="79"/>
      <c r="G77" s="37">
        <v>43587</v>
      </c>
      <c r="H77" s="75"/>
      <c r="I77" s="36"/>
      <c r="J77" s="75"/>
      <c r="K77" s="34"/>
      <c r="L77" s="20"/>
      <c r="M77" s="20"/>
      <c r="N77" s="22"/>
      <c r="O77" s="19"/>
      <c r="P77" s="19"/>
      <c r="Q77" s="19"/>
      <c r="R77" s="19"/>
      <c r="S77" s="19"/>
      <c r="T77" s="19"/>
      <c r="U77" s="19"/>
    </row>
    <row r="78" spans="1:21" ht="58.5" customHeight="1" x14ac:dyDescent="0.25">
      <c r="A78" s="35" t="s">
        <v>183</v>
      </c>
      <c r="B78" s="74"/>
      <c r="C78" s="31">
        <v>1800</v>
      </c>
      <c r="D78" s="72"/>
      <c r="E78" s="74"/>
      <c r="F78" s="74"/>
      <c r="G78" s="37">
        <v>43588</v>
      </c>
      <c r="H78" s="72"/>
      <c r="I78" s="36"/>
      <c r="J78" s="72"/>
      <c r="K78" s="34"/>
      <c r="L78" s="20"/>
      <c r="M78" s="20"/>
      <c r="N78" s="22"/>
      <c r="O78" s="19"/>
      <c r="P78" s="19"/>
      <c r="Q78" s="19"/>
      <c r="R78" s="19"/>
      <c r="S78" s="19"/>
      <c r="T78" s="19"/>
      <c r="U78" s="19"/>
    </row>
    <row r="79" spans="1:21" ht="51" customHeight="1" x14ac:dyDescent="0.25">
      <c r="A79" s="35" t="s">
        <v>181</v>
      </c>
      <c r="B79" s="35" t="s">
        <v>8</v>
      </c>
      <c r="C79" s="31">
        <v>3000</v>
      </c>
      <c r="D79" s="36" t="s">
        <v>79</v>
      </c>
      <c r="E79" s="35">
        <v>2019</v>
      </c>
      <c r="F79" s="35" t="s">
        <v>43</v>
      </c>
      <c r="G79" s="37">
        <v>43617</v>
      </c>
      <c r="H79" s="36" t="s">
        <v>155</v>
      </c>
      <c r="I79" s="36"/>
      <c r="J79" s="36">
        <v>2240</v>
      </c>
      <c r="K79" s="34"/>
      <c r="L79" s="20"/>
      <c r="M79" s="20"/>
      <c r="N79" s="22"/>
      <c r="O79" s="19"/>
      <c r="P79" s="19"/>
      <c r="Q79" s="19"/>
      <c r="R79" s="19"/>
      <c r="S79" s="19"/>
      <c r="T79" s="19"/>
      <c r="U79" s="19"/>
    </row>
    <row r="80" spans="1:21" ht="36" customHeight="1" x14ac:dyDescent="0.25">
      <c r="A80" s="35" t="s">
        <v>193</v>
      </c>
      <c r="B80" s="35" t="s">
        <v>8</v>
      </c>
      <c r="C80" s="31">
        <v>950</v>
      </c>
      <c r="D80" s="36" t="s">
        <v>79</v>
      </c>
      <c r="E80" s="36">
        <v>2019</v>
      </c>
      <c r="F80" s="35" t="s">
        <v>43</v>
      </c>
      <c r="G80" s="39">
        <v>43617</v>
      </c>
      <c r="H80" s="36" t="s">
        <v>194</v>
      </c>
      <c r="I80" s="36"/>
      <c r="J80" s="36">
        <v>2240</v>
      </c>
      <c r="K80" s="34"/>
      <c r="L80" s="20"/>
      <c r="M80" s="20"/>
      <c r="N80" s="22"/>
      <c r="O80" s="19"/>
      <c r="P80" s="19"/>
      <c r="Q80" s="19"/>
      <c r="R80" s="19"/>
      <c r="S80" s="19"/>
      <c r="T80" s="19"/>
      <c r="U80" s="19"/>
    </row>
    <row r="81" spans="1:21" ht="36.75" customHeight="1" x14ac:dyDescent="0.25">
      <c r="A81" s="47" t="s">
        <v>65</v>
      </c>
      <c r="B81" s="47" t="s">
        <v>8</v>
      </c>
      <c r="C81" s="50">
        <f>50000+19100+45000+24025+22500</f>
        <v>160625</v>
      </c>
      <c r="D81" s="51" t="s">
        <v>79</v>
      </c>
      <c r="E81" s="47">
        <v>2019</v>
      </c>
      <c r="F81" s="47" t="s">
        <v>58</v>
      </c>
      <c r="G81" s="49">
        <v>43466</v>
      </c>
      <c r="H81" s="51" t="s">
        <v>94</v>
      </c>
      <c r="I81" s="51"/>
      <c r="J81" s="51">
        <v>2240</v>
      </c>
      <c r="K81" s="34"/>
      <c r="L81" s="20"/>
      <c r="M81" s="20"/>
      <c r="N81" s="22"/>
      <c r="O81" s="19"/>
      <c r="P81" s="19"/>
      <c r="Q81" s="19"/>
      <c r="R81" s="19"/>
      <c r="S81" s="19"/>
      <c r="T81" s="19"/>
      <c r="U81" s="19"/>
    </row>
    <row r="82" spans="1:21" ht="32.25" customHeight="1" x14ac:dyDescent="0.25">
      <c r="A82" s="47" t="s">
        <v>66</v>
      </c>
      <c r="B82" s="47" t="s">
        <v>8</v>
      </c>
      <c r="C82" s="50">
        <f>18000+54000+28000-22500-1000</f>
        <v>76500</v>
      </c>
      <c r="D82" s="51" t="s">
        <v>79</v>
      </c>
      <c r="E82" s="47">
        <v>2019</v>
      </c>
      <c r="F82" s="47" t="s">
        <v>58</v>
      </c>
      <c r="G82" s="49">
        <v>43466</v>
      </c>
      <c r="H82" s="51" t="s">
        <v>95</v>
      </c>
      <c r="I82" s="51"/>
      <c r="J82" s="51">
        <v>2240</v>
      </c>
      <c r="K82" s="34"/>
      <c r="L82" s="20"/>
      <c r="M82" s="20"/>
      <c r="N82" s="22"/>
      <c r="O82" s="19"/>
      <c r="P82" s="19"/>
      <c r="Q82" s="19"/>
      <c r="R82" s="19"/>
      <c r="S82" s="19"/>
      <c r="T82" s="19"/>
      <c r="U82" s="19"/>
    </row>
    <row r="83" spans="1:21" x14ac:dyDescent="0.25">
      <c r="A83" s="51" t="s">
        <v>67</v>
      </c>
      <c r="B83" s="47" t="s">
        <v>8</v>
      </c>
      <c r="C83" s="50">
        <f>23400+60200+5200-1170</f>
        <v>87630</v>
      </c>
      <c r="D83" s="51" t="s">
        <v>79</v>
      </c>
      <c r="E83" s="47">
        <v>2019</v>
      </c>
      <c r="F83" s="47" t="s">
        <v>58</v>
      </c>
      <c r="G83" s="49">
        <v>43466</v>
      </c>
      <c r="H83" s="51" t="s">
        <v>96</v>
      </c>
      <c r="I83" s="51"/>
      <c r="J83" s="51">
        <v>2240</v>
      </c>
      <c r="K83" s="34"/>
      <c r="L83" s="20"/>
      <c r="M83" s="20"/>
      <c r="N83" s="22"/>
      <c r="O83" s="19"/>
      <c r="P83" s="19"/>
      <c r="Q83" s="19"/>
      <c r="R83" s="19"/>
      <c r="S83" s="19"/>
      <c r="T83" s="19"/>
      <c r="U83" s="19"/>
    </row>
    <row r="84" spans="1:21" ht="31.5" x14ac:dyDescent="0.25">
      <c r="A84" s="47" t="s">
        <v>110</v>
      </c>
      <c r="B84" s="47" t="s">
        <v>8</v>
      </c>
      <c r="C84" s="50">
        <f>34000+4950+34050-8000</f>
        <v>65000</v>
      </c>
      <c r="D84" s="51" t="s">
        <v>79</v>
      </c>
      <c r="E84" s="47">
        <v>2019</v>
      </c>
      <c r="F84" s="47" t="s">
        <v>58</v>
      </c>
      <c r="G84" s="49">
        <v>43466</v>
      </c>
      <c r="H84" s="51" t="s">
        <v>98</v>
      </c>
      <c r="I84" s="51"/>
      <c r="J84" s="51">
        <v>2271</v>
      </c>
      <c r="K84" s="34"/>
      <c r="L84" s="20"/>
      <c r="M84" s="20"/>
      <c r="N84" s="22"/>
      <c r="O84" s="19"/>
      <c r="P84" s="19"/>
      <c r="Q84" s="19"/>
      <c r="R84" s="19"/>
      <c r="S84" s="19"/>
      <c r="T84" s="19"/>
      <c r="U84" s="19"/>
    </row>
    <row r="85" spans="1:21" x14ac:dyDescent="0.25">
      <c r="A85" s="36" t="s">
        <v>77</v>
      </c>
      <c r="B85" s="35" t="s">
        <v>8</v>
      </c>
      <c r="C85" s="31">
        <f>1620+380+5000</f>
        <v>7000</v>
      </c>
      <c r="D85" s="36" t="s">
        <v>79</v>
      </c>
      <c r="E85" s="35">
        <v>2019</v>
      </c>
      <c r="F85" s="35" t="s">
        <v>43</v>
      </c>
      <c r="G85" s="37">
        <v>43466</v>
      </c>
      <c r="H85" s="36" t="s">
        <v>97</v>
      </c>
      <c r="I85" s="36"/>
      <c r="J85" s="36">
        <v>2272</v>
      </c>
      <c r="K85" s="34"/>
      <c r="L85" s="20"/>
      <c r="M85" s="20"/>
      <c r="N85" s="22"/>
      <c r="O85" s="19"/>
      <c r="P85" s="19"/>
      <c r="Q85" s="19"/>
      <c r="R85" s="19"/>
      <c r="S85" s="19"/>
      <c r="T85" s="19"/>
      <c r="U85" s="19"/>
    </row>
    <row r="86" spans="1:21" x14ac:dyDescent="0.25">
      <c r="A86" s="36" t="s">
        <v>68</v>
      </c>
      <c r="B86" s="35" t="s">
        <v>8</v>
      </c>
      <c r="C86" s="31">
        <f>1980+470+5550</f>
        <v>8000</v>
      </c>
      <c r="D86" s="36" t="s">
        <v>79</v>
      </c>
      <c r="E86" s="35">
        <v>2019</v>
      </c>
      <c r="F86" s="35" t="s">
        <v>43</v>
      </c>
      <c r="G86" s="37">
        <v>43466</v>
      </c>
      <c r="H86" s="36" t="s">
        <v>74</v>
      </c>
      <c r="I86" s="36"/>
      <c r="J86" s="36">
        <v>2272</v>
      </c>
      <c r="K86" s="34"/>
      <c r="L86" s="20"/>
      <c r="M86" s="20"/>
      <c r="N86" s="22"/>
      <c r="O86" s="19"/>
      <c r="P86" s="19"/>
      <c r="Q86" s="19"/>
      <c r="R86" s="19"/>
      <c r="S86" s="19"/>
      <c r="T86" s="19"/>
      <c r="U86" s="19"/>
    </row>
    <row r="87" spans="1:21" ht="23.25" customHeight="1" x14ac:dyDescent="0.25">
      <c r="A87" s="47" t="s">
        <v>89</v>
      </c>
      <c r="B87" s="47" t="s">
        <v>8</v>
      </c>
      <c r="C87" s="50">
        <f>28400+800+64300</f>
        <v>93500</v>
      </c>
      <c r="D87" s="51" t="s">
        <v>79</v>
      </c>
      <c r="E87" s="47">
        <v>2019</v>
      </c>
      <c r="F87" s="47" t="s">
        <v>58</v>
      </c>
      <c r="G87" s="54">
        <v>43466</v>
      </c>
      <c r="H87" s="51" t="s">
        <v>75</v>
      </c>
      <c r="I87" s="51"/>
      <c r="J87" s="51">
        <v>2273</v>
      </c>
      <c r="K87" s="34"/>
      <c r="L87" s="20"/>
      <c r="M87" s="20"/>
      <c r="N87" s="22"/>
      <c r="O87" s="19"/>
      <c r="P87" s="19"/>
      <c r="Q87" s="19"/>
      <c r="R87" s="19"/>
      <c r="S87" s="19"/>
      <c r="T87" s="19"/>
      <c r="U87" s="19"/>
    </row>
    <row r="88" spans="1:21" ht="31.5" x14ac:dyDescent="0.25">
      <c r="A88" s="35" t="s">
        <v>91</v>
      </c>
      <c r="B88" s="35" t="s">
        <v>8</v>
      </c>
      <c r="C88" s="31">
        <f>7800-800+19400</f>
        <v>26400</v>
      </c>
      <c r="D88" s="36" t="s">
        <v>79</v>
      </c>
      <c r="E88" s="36">
        <v>2019</v>
      </c>
      <c r="F88" s="35" t="s">
        <v>43</v>
      </c>
      <c r="G88" s="39">
        <v>43466</v>
      </c>
      <c r="H88" s="36" t="s">
        <v>100</v>
      </c>
      <c r="I88" s="36"/>
      <c r="J88" s="36">
        <v>2273</v>
      </c>
      <c r="K88" s="34"/>
      <c r="L88" s="20"/>
      <c r="M88" s="20"/>
      <c r="N88" s="22"/>
      <c r="O88" s="19"/>
      <c r="P88" s="19"/>
      <c r="Q88" s="19"/>
      <c r="R88" s="19"/>
      <c r="S88" s="19"/>
      <c r="T88" s="19"/>
      <c r="U88" s="19"/>
    </row>
    <row r="89" spans="1:21" ht="33" customHeight="1" x14ac:dyDescent="0.25">
      <c r="A89" s="35" t="s">
        <v>90</v>
      </c>
      <c r="B89" s="35" t="s">
        <v>8</v>
      </c>
      <c r="C89" s="31">
        <f>700+2100</f>
        <v>2800</v>
      </c>
      <c r="D89" s="36" t="s">
        <v>79</v>
      </c>
      <c r="E89" s="36">
        <v>2019</v>
      </c>
      <c r="F89" s="35" t="s">
        <v>43</v>
      </c>
      <c r="G89" s="39">
        <v>43466</v>
      </c>
      <c r="H89" s="36" t="s">
        <v>99</v>
      </c>
      <c r="I89" s="36"/>
      <c r="J89" s="36">
        <v>2275</v>
      </c>
      <c r="K89" s="34"/>
      <c r="L89" s="20"/>
      <c r="M89" s="20"/>
      <c r="N89" s="22"/>
      <c r="O89" s="19"/>
      <c r="P89" s="19"/>
      <c r="Q89" s="19"/>
      <c r="R89" s="19"/>
      <c r="S89" s="19"/>
      <c r="T89" s="19"/>
      <c r="U89" s="19"/>
    </row>
    <row r="90" spans="1:21" ht="24.75" customHeight="1" x14ac:dyDescent="0.25">
      <c r="A90" s="35" t="s">
        <v>161</v>
      </c>
      <c r="B90" s="36" t="s">
        <v>8</v>
      </c>
      <c r="C90" s="31">
        <f>1300+8700-5000</f>
        <v>5000</v>
      </c>
      <c r="D90" s="36" t="s">
        <v>79</v>
      </c>
      <c r="E90" s="36">
        <v>2019</v>
      </c>
      <c r="F90" s="35" t="s">
        <v>43</v>
      </c>
      <c r="G90" s="39">
        <v>43466</v>
      </c>
      <c r="H90" s="36" t="s">
        <v>101</v>
      </c>
      <c r="I90" s="36"/>
      <c r="J90" s="36">
        <v>2282</v>
      </c>
      <c r="K90" s="34"/>
      <c r="L90" s="20"/>
      <c r="M90" s="20"/>
      <c r="N90" s="22"/>
      <c r="O90" s="19"/>
      <c r="P90" s="19"/>
      <c r="Q90" s="19"/>
      <c r="R90" s="19"/>
      <c r="S90" s="19"/>
      <c r="T90" s="19"/>
      <c r="U90" s="19"/>
    </row>
    <row r="91" spans="1:21" x14ac:dyDescent="0.25">
      <c r="A91" s="36" t="s">
        <v>102</v>
      </c>
      <c r="B91" s="36" t="s">
        <v>8</v>
      </c>
      <c r="C91" s="31">
        <f>600+1800-1800</f>
        <v>600</v>
      </c>
      <c r="D91" s="36" t="s">
        <v>106</v>
      </c>
      <c r="E91" s="36">
        <v>2019</v>
      </c>
      <c r="F91" s="35" t="s">
        <v>43</v>
      </c>
      <c r="G91" s="39">
        <v>43466</v>
      </c>
      <c r="H91" s="36" t="s">
        <v>104</v>
      </c>
      <c r="I91" s="36"/>
      <c r="J91" s="36">
        <v>2210</v>
      </c>
      <c r="K91" s="34"/>
      <c r="L91" s="20"/>
      <c r="M91" s="20"/>
      <c r="N91" s="22"/>
      <c r="O91" s="19"/>
      <c r="P91" s="19"/>
      <c r="Q91" s="19"/>
      <c r="R91" s="19"/>
      <c r="S91" s="19"/>
      <c r="T91" s="19"/>
      <c r="U91" s="19"/>
    </row>
    <row r="92" spans="1:21" x14ac:dyDescent="0.25">
      <c r="A92" s="36" t="s">
        <v>103</v>
      </c>
      <c r="B92" s="36" t="s">
        <v>8</v>
      </c>
      <c r="C92" s="31">
        <f>9000+15100+12000</f>
        <v>36100</v>
      </c>
      <c r="D92" s="36" t="s">
        <v>106</v>
      </c>
      <c r="E92" s="36">
        <v>2019</v>
      </c>
      <c r="F92" s="35" t="s">
        <v>43</v>
      </c>
      <c r="G92" s="39">
        <v>43466</v>
      </c>
      <c r="H92" s="36" t="s">
        <v>105</v>
      </c>
      <c r="I92" s="36"/>
      <c r="J92" s="36">
        <v>2210</v>
      </c>
      <c r="K92" s="34"/>
      <c r="L92" s="20"/>
      <c r="M92" s="20"/>
      <c r="N92" s="22"/>
      <c r="O92" s="19"/>
      <c r="P92" s="19"/>
      <c r="Q92" s="19"/>
      <c r="R92" s="19"/>
      <c r="S92" s="19"/>
      <c r="T92" s="19"/>
      <c r="U92" s="19"/>
    </row>
    <row r="93" spans="1:21" ht="32.25" customHeight="1" x14ac:dyDescent="0.25">
      <c r="A93" s="35" t="s">
        <v>156</v>
      </c>
      <c r="B93" s="36" t="s">
        <v>8</v>
      </c>
      <c r="C93" s="31">
        <f>9300+10200+4000</f>
        <v>23500</v>
      </c>
      <c r="D93" s="36" t="s">
        <v>106</v>
      </c>
      <c r="E93" s="36">
        <v>2019</v>
      </c>
      <c r="F93" s="35" t="s">
        <v>43</v>
      </c>
      <c r="G93" s="39">
        <v>43556</v>
      </c>
      <c r="H93" s="36" t="s">
        <v>157</v>
      </c>
      <c r="I93" s="36"/>
      <c r="J93" s="36">
        <v>2210</v>
      </c>
      <c r="K93" s="34"/>
      <c r="L93" s="20"/>
      <c r="M93" s="20"/>
      <c r="N93" s="22"/>
      <c r="O93" s="19"/>
      <c r="P93" s="19"/>
      <c r="Q93" s="19"/>
      <c r="R93" s="19"/>
      <c r="S93" s="19"/>
      <c r="T93" s="19"/>
      <c r="U93" s="19"/>
    </row>
    <row r="94" spans="1:21" ht="24.75" customHeight="1" x14ac:dyDescent="0.25">
      <c r="A94" s="35" t="s">
        <v>158</v>
      </c>
      <c r="B94" s="36" t="s">
        <v>8</v>
      </c>
      <c r="C94" s="31">
        <f>14300-3000</f>
        <v>11300</v>
      </c>
      <c r="D94" s="36" t="s">
        <v>106</v>
      </c>
      <c r="E94" s="36">
        <v>2019</v>
      </c>
      <c r="F94" s="35" t="s">
        <v>43</v>
      </c>
      <c r="G94" s="39">
        <v>43556</v>
      </c>
      <c r="H94" s="36" t="s">
        <v>159</v>
      </c>
      <c r="I94" s="36"/>
      <c r="J94" s="36">
        <v>2240</v>
      </c>
      <c r="K94" s="34"/>
      <c r="L94" s="20"/>
      <c r="M94" s="20"/>
      <c r="N94" s="22"/>
      <c r="O94" s="19"/>
      <c r="P94" s="19"/>
      <c r="Q94" s="19"/>
      <c r="R94" s="19"/>
      <c r="S94" s="19"/>
      <c r="T94" s="19"/>
      <c r="U94" s="19"/>
    </row>
    <row r="95" spans="1:21" ht="48.75" customHeight="1" x14ac:dyDescent="0.25">
      <c r="A95" s="35" t="s">
        <v>160</v>
      </c>
      <c r="B95" s="36" t="s">
        <v>8</v>
      </c>
      <c r="C95" s="31">
        <f>22200+8000-290</f>
        <v>29910</v>
      </c>
      <c r="D95" s="36" t="s">
        <v>106</v>
      </c>
      <c r="E95" s="36">
        <v>2019</v>
      </c>
      <c r="F95" s="35" t="s">
        <v>43</v>
      </c>
      <c r="G95" s="39">
        <v>43557</v>
      </c>
      <c r="H95" s="41" t="s">
        <v>166</v>
      </c>
      <c r="I95" s="36"/>
      <c r="J95" s="36">
        <v>2800</v>
      </c>
      <c r="K95" s="34"/>
      <c r="L95" s="20"/>
      <c r="M95" s="20"/>
      <c r="N95" s="22"/>
      <c r="O95" s="19"/>
      <c r="P95" s="19"/>
      <c r="Q95" s="19"/>
      <c r="R95" s="19"/>
      <c r="S95" s="19"/>
      <c r="T95" s="19"/>
      <c r="U95" s="19"/>
    </row>
    <row r="96" spans="1:21" ht="30.75" customHeight="1" x14ac:dyDescent="0.25">
      <c r="A96" s="35" t="s">
        <v>147</v>
      </c>
      <c r="B96" s="36" t="s">
        <v>8</v>
      </c>
      <c r="C96" s="31">
        <f>3000-3000</f>
        <v>0</v>
      </c>
      <c r="D96" s="36" t="s">
        <v>106</v>
      </c>
      <c r="E96" s="36">
        <v>2019</v>
      </c>
      <c r="F96" s="35" t="s">
        <v>43</v>
      </c>
      <c r="G96" s="39">
        <v>43586</v>
      </c>
      <c r="H96" s="41" t="s">
        <v>179</v>
      </c>
      <c r="I96" s="36"/>
      <c r="J96" s="36">
        <v>2240</v>
      </c>
      <c r="K96" s="34"/>
      <c r="L96" s="20"/>
      <c r="M96" s="20"/>
      <c r="N96" s="22"/>
      <c r="O96" s="19"/>
      <c r="P96" s="19"/>
      <c r="Q96" s="19"/>
      <c r="R96" s="19"/>
      <c r="S96" s="19"/>
      <c r="T96" s="19"/>
      <c r="U96" s="19"/>
    </row>
    <row r="97" spans="1:21" ht="67.5" customHeight="1" x14ac:dyDescent="0.25">
      <c r="A97" s="47" t="s">
        <v>167</v>
      </c>
      <c r="B97" s="51" t="s">
        <v>8</v>
      </c>
      <c r="C97" s="50">
        <v>10000</v>
      </c>
      <c r="D97" s="47" t="s">
        <v>165</v>
      </c>
      <c r="E97" s="51">
        <v>2019</v>
      </c>
      <c r="F97" s="47" t="s">
        <v>58</v>
      </c>
      <c r="G97" s="54">
        <v>43558</v>
      </c>
      <c r="H97" s="51" t="s">
        <v>94</v>
      </c>
      <c r="I97" s="51"/>
      <c r="J97" s="51">
        <v>2240</v>
      </c>
      <c r="K97" s="34"/>
      <c r="L97" s="20"/>
      <c r="M97" s="20"/>
      <c r="N97" s="22"/>
      <c r="O97" s="19"/>
      <c r="P97" s="19"/>
      <c r="Q97" s="19"/>
      <c r="R97" s="19"/>
      <c r="S97" s="19"/>
      <c r="T97" s="19"/>
      <c r="U97" s="19"/>
    </row>
    <row r="98" spans="1:21" ht="34.5" customHeight="1" x14ac:dyDescent="0.25">
      <c r="A98" s="47" t="s">
        <v>168</v>
      </c>
      <c r="B98" s="51" t="s">
        <v>8</v>
      </c>
      <c r="C98" s="50">
        <f>2400-35+1700+2500</f>
        <v>6565</v>
      </c>
      <c r="D98" s="47" t="s">
        <v>170</v>
      </c>
      <c r="E98" s="51">
        <v>2019</v>
      </c>
      <c r="F98" s="47" t="s">
        <v>58</v>
      </c>
      <c r="G98" s="54">
        <v>43525</v>
      </c>
      <c r="H98" s="51" t="s">
        <v>114</v>
      </c>
      <c r="I98" s="51"/>
      <c r="J98" s="51">
        <v>2210</v>
      </c>
      <c r="K98" s="34"/>
      <c r="L98" s="20"/>
      <c r="M98" s="20"/>
      <c r="N98" s="22"/>
      <c r="O98" s="19"/>
      <c r="P98" s="19"/>
      <c r="Q98" s="19"/>
      <c r="R98" s="19"/>
      <c r="S98" s="19"/>
      <c r="T98" s="19"/>
      <c r="U98" s="19"/>
    </row>
    <row r="99" spans="1:21" ht="33.75" customHeight="1" x14ac:dyDescent="0.25">
      <c r="A99" s="35" t="s">
        <v>169</v>
      </c>
      <c r="B99" s="36" t="s">
        <v>8</v>
      </c>
      <c r="C99" s="31">
        <f>2300+1150-1150+2400</f>
        <v>4700</v>
      </c>
      <c r="D99" s="35" t="s">
        <v>170</v>
      </c>
      <c r="E99" s="36">
        <v>2019</v>
      </c>
      <c r="F99" s="35" t="s">
        <v>43</v>
      </c>
      <c r="G99" s="39">
        <v>43526</v>
      </c>
      <c r="H99" s="36" t="s">
        <v>121</v>
      </c>
      <c r="I99" s="36"/>
      <c r="J99" s="36">
        <v>2210</v>
      </c>
      <c r="K99" s="34"/>
      <c r="L99" s="20"/>
      <c r="M99" s="20"/>
      <c r="N99" s="22"/>
      <c r="O99" s="19"/>
      <c r="P99" s="19"/>
      <c r="Q99" s="19"/>
      <c r="R99" s="19"/>
      <c r="S99" s="19"/>
      <c r="T99" s="19"/>
      <c r="U99" s="19"/>
    </row>
    <row r="100" spans="1:21" ht="51.75" customHeight="1" x14ac:dyDescent="0.25">
      <c r="A100" s="47" t="s">
        <v>231</v>
      </c>
      <c r="B100" s="51" t="s">
        <v>8</v>
      </c>
      <c r="C100" s="50">
        <f>8800+2000+3280+4690</f>
        <v>18770</v>
      </c>
      <c r="D100" s="47" t="s">
        <v>171</v>
      </c>
      <c r="E100" s="51">
        <v>2019</v>
      </c>
      <c r="F100" s="47" t="s">
        <v>58</v>
      </c>
      <c r="G100" s="54">
        <v>43556</v>
      </c>
      <c r="H100" s="51" t="s">
        <v>114</v>
      </c>
      <c r="I100" s="51"/>
      <c r="J100" s="51">
        <v>2210</v>
      </c>
      <c r="K100" s="34"/>
      <c r="L100" s="20"/>
      <c r="M100" s="20"/>
      <c r="N100" s="22"/>
      <c r="O100" s="19"/>
      <c r="P100" s="19"/>
      <c r="Q100" s="19"/>
      <c r="R100" s="19"/>
      <c r="S100" s="19"/>
      <c r="T100" s="19"/>
      <c r="U100" s="19"/>
    </row>
    <row r="101" spans="1:21" ht="33.75" customHeight="1" x14ac:dyDescent="0.25">
      <c r="A101" s="35" t="s">
        <v>172</v>
      </c>
      <c r="B101" s="36" t="s">
        <v>8</v>
      </c>
      <c r="C101" s="31">
        <v>200</v>
      </c>
      <c r="D101" s="35" t="s">
        <v>171</v>
      </c>
      <c r="E101" s="36">
        <v>2019</v>
      </c>
      <c r="F101" s="35" t="s">
        <v>43</v>
      </c>
      <c r="G101" s="39">
        <v>43557</v>
      </c>
      <c r="H101" s="36" t="s">
        <v>173</v>
      </c>
      <c r="I101" s="36"/>
      <c r="J101" s="36">
        <v>2210</v>
      </c>
      <c r="K101" s="34"/>
      <c r="L101" s="20"/>
      <c r="M101" s="20"/>
      <c r="N101" s="22"/>
      <c r="O101" s="19"/>
      <c r="P101" s="19"/>
      <c r="Q101" s="19"/>
      <c r="R101" s="19"/>
      <c r="S101" s="19"/>
      <c r="T101" s="19"/>
      <c r="U101" s="19"/>
    </row>
    <row r="102" spans="1:21" ht="33.75" customHeight="1" x14ac:dyDescent="0.25">
      <c r="A102" s="35" t="s">
        <v>174</v>
      </c>
      <c r="B102" s="36" t="s">
        <v>8</v>
      </c>
      <c r="C102" s="31">
        <f>1000+1160</f>
        <v>2160</v>
      </c>
      <c r="D102" s="35" t="s">
        <v>171</v>
      </c>
      <c r="E102" s="36">
        <v>2019</v>
      </c>
      <c r="F102" s="35" t="s">
        <v>43</v>
      </c>
      <c r="G102" s="39">
        <v>43558</v>
      </c>
      <c r="H102" s="36" t="s">
        <v>175</v>
      </c>
      <c r="I102" s="36"/>
      <c r="J102" s="36">
        <v>2210</v>
      </c>
      <c r="K102" s="34"/>
      <c r="L102" s="20"/>
      <c r="M102" s="20"/>
      <c r="N102" s="22"/>
      <c r="O102" s="19"/>
      <c r="P102" s="19"/>
      <c r="Q102" s="19"/>
      <c r="R102" s="19"/>
      <c r="S102" s="19"/>
      <c r="T102" s="19"/>
      <c r="U102" s="19"/>
    </row>
    <row r="103" spans="1:21" ht="33.75" customHeight="1" x14ac:dyDescent="0.25">
      <c r="A103" s="35" t="s">
        <v>232</v>
      </c>
      <c r="B103" s="36" t="s">
        <v>8</v>
      </c>
      <c r="C103" s="31">
        <v>3500</v>
      </c>
      <c r="D103" s="35" t="s">
        <v>171</v>
      </c>
      <c r="E103" s="36">
        <v>2019</v>
      </c>
      <c r="F103" s="35" t="s">
        <v>43</v>
      </c>
      <c r="G103" s="39">
        <v>43739</v>
      </c>
      <c r="H103" s="36" t="s">
        <v>113</v>
      </c>
      <c r="I103" s="36"/>
      <c r="J103" s="36">
        <v>2210</v>
      </c>
      <c r="K103" s="34"/>
      <c r="L103" s="20"/>
      <c r="M103" s="20"/>
      <c r="N103" s="22"/>
      <c r="O103" s="19"/>
      <c r="P103" s="19"/>
      <c r="Q103" s="19"/>
      <c r="R103" s="19"/>
      <c r="S103" s="19"/>
      <c r="T103" s="19"/>
      <c r="U103" s="19"/>
    </row>
    <row r="104" spans="1:21" ht="33.75" customHeight="1" x14ac:dyDescent="0.25">
      <c r="A104" s="35" t="s">
        <v>233</v>
      </c>
      <c r="B104" s="36" t="s">
        <v>8</v>
      </c>
      <c r="C104" s="31">
        <v>2500</v>
      </c>
      <c r="D104" s="35" t="s">
        <v>171</v>
      </c>
      <c r="E104" s="36">
        <v>2019</v>
      </c>
      <c r="F104" s="35" t="s">
        <v>43</v>
      </c>
      <c r="G104" s="39">
        <v>43739</v>
      </c>
      <c r="H104" s="36" t="s">
        <v>234</v>
      </c>
      <c r="I104" s="36"/>
      <c r="J104" s="36">
        <v>2210</v>
      </c>
      <c r="K104" s="34"/>
      <c r="L104" s="20"/>
      <c r="M104" s="20"/>
      <c r="N104" s="22"/>
      <c r="O104" s="19"/>
      <c r="P104" s="19"/>
      <c r="Q104" s="19"/>
      <c r="R104" s="19"/>
      <c r="S104" s="19"/>
      <c r="T104" s="19"/>
      <c r="U104" s="19"/>
    </row>
    <row r="105" spans="1:21" ht="33.75" customHeight="1" x14ac:dyDescent="0.25">
      <c r="A105" s="35" t="s">
        <v>235</v>
      </c>
      <c r="B105" s="36" t="s">
        <v>8</v>
      </c>
      <c r="C105" s="31">
        <v>500</v>
      </c>
      <c r="D105" s="35" t="s">
        <v>171</v>
      </c>
      <c r="E105" s="36">
        <v>2019</v>
      </c>
      <c r="F105" s="35" t="s">
        <v>43</v>
      </c>
      <c r="G105" s="39">
        <v>43739</v>
      </c>
      <c r="H105" s="36" t="s">
        <v>236</v>
      </c>
      <c r="I105" s="36"/>
      <c r="J105" s="36">
        <v>2210</v>
      </c>
      <c r="K105" s="34"/>
      <c r="L105" s="20"/>
      <c r="M105" s="20"/>
      <c r="N105" s="22"/>
      <c r="O105" s="19"/>
      <c r="P105" s="19"/>
      <c r="Q105" s="19"/>
      <c r="R105" s="19"/>
      <c r="S105" s="19"/>
      <c r="T105" s="19"/>
      <c r="U105" s="19"/>
    </row>
    <row r="106" spans="1:21" ht="33.75" customHeight="1" x14ac:dyDescent="0.25">
      <c r="A106" s="35" t="s">
        <v>237</v>
      </c>
      <c r="B106" s="36" t="s">
        <v>8</v>
      </c>
      <c r="C106" s="31">
        <v>3000</v>
      </c>
      <c r="D106" s="35" t="s">
        <v>171</v>
      </c>
      <c r="E106" s="36">
        <v>2019</v>
      </c>
      <c r="F106" s="35" t="s">
        <v>43</v>
      </c>
      <c r="G106" s="39">
        <v>43739</v>
      </c>
      <c r="H106" s="36" t="s">
        <v>238</v>
      </c>
      <c r="I106" s="36"/>
      <c r="J106" s="36">
        <v>2210</v>
      </c>
      <c r="K106" s="34"/>
      <c r="L106" s="20"/>
      <c r="M106" s="20"/>
      <c r="N106" s="22"/>
      <c r="O106" s="19"/>
      <c r="P106" s="19"/>
      <c r="Q106" s="19"/>
      <c r="R106" s="19"/>
      <c r="S106" s="19"/>
      <c r="T106" s="19"/>
      <c r="U106" s="19"/>
    </row>
    <row r="107" spans="1:21" ht="49.5" customHeight="1" x14ac:dyDescent="0.25">
      <c r="A107" s="35" t="s">
        <v>239</v>
      </c>
      <c r="B107" s="36" t="s">
        <v>8</v>
      </c>
      <c r="C107" s="31">
        <v>12822</v>
      </c>
      <c r="D107" s="35" t="s">
        <v>171</v>
      </c>
      <c r="E107" s="36">
        <v>2019</v>
      </c>
      <c r="F107" s="35" t="s">
        <v>43</v>
      </c>
      <c r="G107" s="39">
        <v>43739</v>
      </c>
      <c r="H107" s="36" t="s">
        <v>240</v>
      </c>
      <c r="I107" s="36"/>
      <c r="J107" s="36">
        <v>2240</v>
      </c>
      <c r="K107" s="34"/>
      <c r="L107" s="20"/>
      <c r="M107" s="20"/>
      <c r="N107" s="22"/>
      <c r="O107" s="19"/>
      <c r="P107" s="19"/>
      <c r="Q107" s="19"/>
      <c r="R107" s="19"/>
      <c r="S107" s="19"/>
      <c r="T107" s="19"/>
      <c r="U107" s="19"/>
    </row>
    <row r="108" spans="1:21" ht="33.75" customHeight="1" x14ac:dyDescent="0.25">
      <c r="A108" s="80" t="s">
        <v>230</v>
      </c>
      <c r="B108" s="51" t="s">
        <v>8</v>
      </c>
      <c r="C108" s="50">
        <f>12000</f>
        <v>12000</v>
      </c>
      <c r="D108" s="47" t="s">
        <v>171</v>
      </c>
      <c r="E108" s="51">
        <v>2019</v>
      </c>
      <c r="F108" s="47" t="s">
        <v>58</v>
      </c>
      <c r="G108" s="54">
        <v>43739</v>
      </c>
      <c r="H108" s="76" t="s">
        <v>192</v>
      </c>
      <c r="I108" s="51"/>
      <c r="J108" s="51">
        <v>3310</v>
      </c>
      <c r="K108" s="34"/>
      <c r="L108" s="20"/>
      <c r="M108" s="20"/>
      <c r="N108" s="22"/>
      <c r="O108" s="19"/>
      <c r="P108" s="19"/>
      <c r="Q108" s="19"/>
      <c r="R108" s="19"/>
      <c r="S108" s="19"/>
      <c r="T108" s="19"/>
      <c r="U108" s="19"/>
    </row>
    <row r="109" spans="1:21" ht="33.75" customHeight="1" x14ac:dyDescent="0.25">
      <c r="A109" s="82"/>
      <c r="B109" s="51" t="s">
        <v>8</v>
      </c>
      <c r="C109" s="50">
        <v>24000</v>
      </c>
      <c r="D109" s="47" t="s">
        <v>206</v>
      </c>
      <c r="E109" s="51">
        <v>2019</v>
      </c>
      <c r="F109" s="47" t="s">
        <v>58</v>
      </c>
      <c r="G109" s="54">
        <v>43800</v>
      </c>
      <c r="H109" s="78"/>
      <c r="I109" s="51"/>
      <c r="J109" s="51">
        <v>3310</v>
      </c>
      <c r="K109" s="34"/>
      <c r="L109" s="20"/>
      <c r="M109" s="20"/>
      <c r="N109" s="22"/>
      <c r="O109" s="19"/>
      <c r="P109" s="19"/>
      <c r="Q109" s="19"/>
      <c r="R109" s="19"/>
      <c r="S109" s="19"/>
      <c r="T109" s="19"/>
      <c r="U109" s="19"/>
    </row>
    <row r="110" spans="1:21" ht="33.75" customHeight="1" x14ac:dyDescent="0.25">
      <c r="A110" s="47" t="s">
        <v>205</v>
      </c>
      <c r="B110" s="51" t="s">
        <v>8</v>
      </c>
      <c r="C110" s="50">
        <f>54000+15000+10000+10000</f>
        <v>89000</v>
      </c>
      <c r="D110" s="47" t="s">
        <v>206</v>
      </c>
      <c r="E110" s="51">
        <v>2019</v>
      </c>
      <c r="F110" s="47" t="s">
        <v>58</v>
      </c>
      <c r="G110" s="54">
        <v>43647</v>
      </c>
      <c r="H110" s="51" t="s">
        <v>208</v>
      </c>
      <c r="I110" s="51"/>
      <c r="J110" s="51">
        <v>3310</v>
      </c>
      <c r="K110" s="34"/>
      <c r="L110" s="20"/>
      <c r="M110" s="20"/>
      <c r="N110" s="22"/>
      <c r="O110" s="19"/>
      <c r="P110" s="19"/>
      <c r="Q110" s="19"/>
      <c r="R110" s="19"/>
      <c r="S110" s="19"/>
      <c r="T110" s="19"/>
      <c r="U110" s="19"/>
    </row>
    <row r="111" spans="1:21" ht="33.75" customHeight="1" x14ac:dyDescent="0.25">
      <c r="A111" s="47" t="s">
        <v>276</v>
      </c>
      <c r="B111" s="51" t="s">
        <v>8</v>
      </c>
      <c r="C111" s="50">
        <v>61000</v>
      </c>
      <c r="D111" s="47" t="s">
        <v>206</v>
      </c>
      <c r="E111" s="51">
        <v>2019</v>
      </c>
      <c r="F111" s="47" t="s">
        <v>58</v>
      </c>
      <c r="G111" s="54">
        <v>43800</v>
      </c>
      <c r="H111" s="51" t="s">
        <v>121</v>
      </c>
      <c r="I111" s="51"/>
      <c r="J111" s="51">
        <v>3310</v>
      </c>
      <c r="K111" s="34"/>
      <c r="L111" s="20"/>
      <c r="M111" s="20"/>
      <c r="N111" s="22"/>
      <c r="O111" s="19"/>
      <c r="P111" s="19"/>
      <c r="Q111" s="19"/>
      <c r="R111" s="19"/>
      <c r="S111" s="19"/>
      <c r="T111" s="19"/>
      <c r="U111" s="19"/>
    </row>
    <row r="112" spans="1:21" ht="33.75" customHeight="1" x14ac:dyDescent="0.25">
      <c r="A112" s="35" t="s">
        <v>207</v>
      </c>
      <c r="B112" s="36" t="s">
        <v>8</v>
      </c>
      <c r="C112" s="31">
        <f>20000</f>
        <v>20000</v>
      </c>
      <c r="D112" s="35" t="s">
        <v>206</v>
      </c>
      <c r="E112" s="36">
        <v>2019</v>
      </c>
      <c r="F112" s="35" t="s">
        <v>43</v>
      </c>
      <c r="G112" s="39">
        <v>43647</v>
      </c>
      <c r="H112" s="36" t="s">
        <v>209</v>
      </c>
      <c r="I112" s="36"/>
      <c r="J112" s="36">
        <v>3310</v>
      </c>
      <c r="K112" s="34"/>
      <c r="L112" s="20"/>
      <c r="M112" s="20"/>
      <c r="N112" s="22"/>
      <c r="O112" s="19"/>
      <c r="P112" s="19"/>
      <c r="Q112" s="19"/>
      <c r="R112" s="19"/>
      <c r="S112" s="19"/>
      <c r="T112" s="19"/>
      <c r="U112" s="19"/>
    </row>
    <row r="113" spans="1:21" ht="33.75" customHeight="1" x14ac:dyDescent="0.25">
      <c r="A113" s="35" t="s">
        <v>210</v>
      </c>
      <c r="B113" s="36" t="s">
        <v>8</v>
      </c>
      <c r="C113" s="31">
        <f>6600</f>
        <v>6600</v>
      </c>
      <c r="D113" s="35" t="s">
        <v>206</v>
      </c>
      <c r="E113" s="36">
        <v>2019</v>
      </c>
      <c r="F113" s="35" t="s">
        <v>43</v>
      </c>
      <c r="G113" s="39">
        <v>43617</v>
      </c>
      <c r="H113" s="36" t="s">
        <v>212</v>
      </c>
      <c r="I113" s="36"/>
      <c r="J113" s="36">
        <v>3310</v>
      </c>
      <c r="K113" s="34"/>
      <c r="L113" s="20"/>
      <c r="M113" s="20"/>
      <c r="N113" s="22"/>
      <c r="O113" s="19"/>
      <c r="P113" s="19"/>
      <c r="Q113" s="19"/>
      <c r="R113" s="19"/>
      <c r="S113" s="19"/>
      <c r="T113" s="19"/>
      <c r="U113" s="19"/>
    </row>
    <row r="114" spans="1:21" ht="81" customHeight="1" x14ac:dyDescent="0.25">
      <c r="A114" s="35" t="s">
        <v>260</v>
      </c>
      <c r="B114" s="36" t="s">
        <v>8</v>
      </c>
      <c r="C114" s="31">
        <v>11000</v>
      </c>
      <c r="D114" s="35" t="s">
        <v>258</v>
      </c>
      <c r="E114" s="36">
        <v>2019</v>
      </c>
      <c r="F114" s="35" t="s">
        <v>43</v>
      </c>
      <c r="G114" s="39">
        <v>43770</v>
      </c>
      <c r="H114" s="36" t="s">
        <v>259</v>
      </c>
      <c r="I114" s="36"/>
      <c r="J114" s="36">
        <v>2210</v>
      </c>
      <c r="K114" s="34"/>
      <c r="L114" s="20"/>
      <c r="M114" s="20"/>
      <c r="N114" s="22"/>
      <c r="O114" s="19"/>
      <c r="P114" s="19"/>
      <c r="Q114" s="19"/>
      <c r="R114" s="19"/>
      <c r="S114" s="19"/>
      <c r="T114" s="19"/>
      <c r="U114" s="19"/>
    </row>
    <row r="115" spans="1:21" ht="33.75" customHeight="1" x14ac:dyDescent="0.25">
      <c r="A115" s="35" t="s">
        <v>221</v>
      </c>
      <c r="B115" s="36" t="s">
        <v>8</v>
      </c>
      <c r="C115" s="31">
        <v>670</v>
      </c>
      <c r="D115" s="36" t="s">
        <v>107</v>
      </c>
      <c r="E115" s="36">
        <v>2019</v>
      </c>
      <c r="F115" s="35" t="s">
        <v>43</v>
      </c>
      <c r="G115" s="39">
        <v>43678</v>
      </c>
      <c r="H115" s="36" t="s">
        <v>224</v>
      </c>
      <c r="I115" s="36"/>
      <c r="J115" s="36">
        <v>2210</v>
      </c>
      <c r="K115" s="34"/>
      <c r="L115" s="20"/>
      <c r="M115" s="20"/>
      <c r="N115" s="22"/>
      <c r="O115" s="19"/>
      <c r="P115" s="19"/>
      <c r="Q115" s="19"/>
      <c r="R115" s="19"/>
      <c r="S115" s="19"/>
      <c r="T115" s="19"/>
      <c r="U115" s="19"/>
    </row>
    <row r="116" spans="1:21" ht="33.75" customHeight="1" x14ac:dyDescent="0.25">
      <c r="A116" s="35" t="s">
        <v>222</v>
      </c>
      <c r="B116" s="36" t="s">
        <v>8</v>
      </c>
      <c r="C116" s="31">
        <v>3026</v>
      </c>
      <c r="D116" s="36" t="s">
        <v>107</v>
      </c>
      <c r="E116" s="36">
        <v>2019</v>
      </c>
      <c r="F116" s="35" t="s">
        <v>43</v>
      </c>
      <c r="G116" s="39">
        <v>43678</v>
      </c>
      <c r="H116" s="36" t="s">
        <v>225</v>
      </c>
      <c r="I116" s="36"/>
      <c r="J116" s="36">
        <v>2210</v>
      </c>
      <c r="K116" s="34"/>
      <c r="L116" s="20"/>
      <c r="M116" s="20"/>
      <c r="N116" s="22"/>
      <c r="O116" s="19"/>
      <c r="P116" s="19"/>
      <c r="Q116" s="19"/>
      <c r="R116" s="19"/>
      <c r="S116" s="19"/>
      <c r="T116" s="19"/>
      <c r="U116" s="19"/>
    </row>
    <row r="117" spans="1:21" ht="33.75" customHeight="1" x14ac:dyDescent="0.25">
      <c r="A117" s="35" t="s">
        <v>223</v>
      </c>
      <c r="B117" s="36" t="s">
        <v>8</v>
      </c>
      <c r="C117" s="31">
        <v>225</v>
      </c>
      <c r="D117" s="36" t="s">
        <v>107</v>
      </c>
      <c r="E117" s="36">
        <v>2019</v>
      </c>
      <c r="F117" s="35" t="s">
        <v>43</v>
      </c>
      <c r="G117" s="39">
        <v>43678</v>
      </c>
      <c r="H117" s="36" t="s">
        <v>226</v>
      </c>
      <c r="I117" s="36"/>
      <c r="J117" s="36">
        <v>2210</v>
      </c>
      <c r="K117" s="34"/>
      <c r="L117" s="20"/>
      <c r="M117" s="20"/>
      <c r="N117" s="22"/>
      <c r="O117" s="19"/>
      <c r="P117" s="19"/>
      <c r="Q117" s="19"/>
      <c r="R117" s="19"/>
      <c r="S117" s="19"/>
      <c r="T117" s="19"/>
      <c r="U117" s="19"/>
    </row>
    <row r="118" spans="1:21" ht="35.25" customHeight="1" x14ac:dyDescent="0.25">
      <c r="A118" s="35" t="s">
        <v>108</v>
      </c>
      <c r="B118" s="36" t="s">
        <v>8</v>
      </c>
      <c r="C118" s="31">
        <f>9600+3400+30000-3921+2954</f>
        <v>42033</v>
      </c>
      <c r="D118" s="36" t="s">
        <v>107</v>
      </c>
      <c r="E118" s="36">
        <v>2019</v>
      </c>
      <c r="F118" s="35" t="s">
        <v>43</v>
      </c>
      <c r="G118" s="39">
        <v>43468</v>
      </c>
      <c r="H118" s="36" t="s">
        <v>109</v>
      </c>
      <c r="I118" s="36"/>
      <c r="J118" s="36">
        <v>2240</v>
      </c>
      <c r="K118" s="34"/>
      <c r="L118" s="20"/>
      <c r="M118" s="20"/>
      <c r="N118" s="22"/>
      <c r="O118" s="19"/>
      <c r="P118" s="19"/>
      <c r="Q118" s="19"/>
      <c r="R118" s="19"/>
      <c r="S118" s="19"/>
      <c r="T118" s="19"/>
      <c r="U118" s="19"/>
    </row>
    <row r="119" spans="1:21" x14ac:dyDescent="0.25">
      <c r="A119" s="30"/>
      <c r="B119" s="30"/>
      <c r="C119" s="31">
        <f>SUM(C6:C118)</f>
        <v>2405231</v>
      </c>
      <c r="D119" s="30"/>
      <c r="E119" s="30"/>
      <c r="F119" s="30"/>
      <c r="G119" s="32"/>
      <c r="H119" s="30"/>
      <c r="I119" s="30"/>
      <c r="J119" s="30"/>
      <c r="K119" s="20"/>
      <c r="L119" s="20"/>
      <c r="M119" s="20"/>
      <c r="N119" s="22"/>
      <c r="O119" s="19"/>
      <c r="P119" s="19"/>
      <c r="Q119" s="19"/>
      <c r="R119" s="19"/>
      <c r="S119" s="19"/>
      <c r="T119" s="19"/>
      <c r="U119" s="19"/>
    </row>
    <row r="120" spans="1:21" x14ac:dyDescent="0.25">
      <c r="A120" s="30"/>
      <c r="B120" s="30"/>
      <c r="C120" s="31"/>
      <c r="D120" s="30"/>
      <c r="E120" s="30"/>
      <c r="F120" s="30"/>
      <c r="G120" s="32"/>
      <c r="H120" s="30"/>
      <c r="I120" s="30"/>
      <c r="J120" s="30"/>
      <c r="K120" s="20"/>
      <c r="L120" s="20"/>
      <c r="M120" s="20"/>
      <c r="N120" s="22"/>
      <c r="O120" s="19"/>
      <c r="P120" s="19"/>
      <c r="Q120" s="19"/>
      <c r="R120" s="19"/>
      <c r="S120" s="19"/>
      <c r="T120" s="19"/>
      <c r="U120" s="19"/>
    </row>
    <row r="121" spans="1:21" x14ac:dyDescent="0.25">
      <c r="A121" s="40" t="s">
        <v>252</v>
      </c>
      <c r="B121"/>
      <c r="C121"/>
      <c r="D121"/>
      <c r="E121"/>
      <c r="F121" s="58" t="s">
        <v>253</v>
      </c>
      <c r="G121" s="40"/>
      <c r="H121" s="30"/>
      <c r="I121" s="30"/>
      <c r="J121" s="30"/>
      <c r="K121" s="20"/>
      <c r="L121" s="20"/>
      <c r="M121" s="20"/>
      <c r="N121" s="22"/>
      <c r="O121" s="19"/>
      <c r="P121" s="19"/>
      <c r="Q121" s="19"/>
      <c r="R121" s="19"/>
      <c r="S121" s="19"/>
      <c r="T121" s="19"/>
      <c r="U121" s="19"/>
    </row>
    <row r="122" spans="1:21" x14ac:dyDescent="0.25">
      <c r="A122" s="59"/>
      <c r="B122" s="59"/>
      <c r="C122" s="60"/>
      <c r="D122" s="59"/>
      <c r="E122" s="59"/>
      <c r="F122" s="20"/>
      <c r="G122" s="21"/>
      <c r="H122" s="20"/>
      <c r="I122" s="20"/>
      <c r="J122" s="20"/>
      <c r="K122" s="20"/>
      <c r="L122" s="20"/>
      <c r="M122" s="20"/>
      <c r="N122" s="22"/>
      <c r="O122" s="19"/>
      <c r="P122" s="19"/>
      <c r="Q122" s="19"/>
      <c r="R122" s="19"/>
      <c r="S122" s="19"/>
      <c r="T122" s="19"/>
      <c r="U122" s="19"/>
    </row>
    <row r="123" spans="1:21" x14ac:dyDescent="0.25">
      <c r="A123" s="63" t="s">
        <v>178</v>
      </c>
      <c r="B123" s="64"/>
      <c r="C123" s="65"/>
      <c r="D123" s="64"/>
      <c r="E123" s="66"/>
      <c r="F123" s="40" t="s">
        <v>180</v>
      </c>
      <c r="G123" s="21"/>
      <c r="H123" s="20"/>
      <c r="I123" s="20"/>
      <c r="J123" s="20"/>
      <c r="K123" s="20"/>
      <c r="L123" s="20"/>
      <c r="M123" s="20"/>
      <c r="N123" s="22"/>
      <c r="O123" s="19"/>
      <c r="P123" s="19"/>
      <c r="Q123" s="19"/>
      <c r="R123" s="19"/>
      <c r="S123" s="19"/>
      <c r="T123" s="19"/>
      <c r="U123" s="19"/>
    </row>
    <row r="124" spans="1:21" x14ac:dyDescent="0.25">
      <c r="A124" s="61"/>
      <c r="B124" s="61"/>
      <c r="C124" s="62"/>
      <c r="D124" s="61"/>
      <c r="E124" s="61"/>
      <c r="F124" s="20"/>
      <c r="G124" s="21"/>
      <c r="H124" s="20"/>
      <c r="I124" s="20"/>
      <c r="J124" s="20"/>
      <c r="K124" s="20"/>
      <c r="L124" s="20"/>
      <c r="M124" s="20"/>
      <c r="N124" s="22"/>
      <c r="O124" s="19"/>
      <c r="P124" s="19"/>
      <c r="Q124" s="19"/>
      <c r="R124" s="19"/>
      <c r="S124" s="19"/>
      <c r="T124" s="19"/>
      <c r="U124" s="19"/>
    </row>
    <row r="125" spans="1:21" x14ac:dyDescent="0.25">
      <c r="A125" s="20"/>
      <c r="B125" s="20"/>
      <c r="C125" s="23"/>
      <c r="D125" s="20"/>
      <c r="E125" s="20"/>
      <c r="F125" s="20"/>
      <c r="G125" s="21"/>
      <c r="H125" s="20"/>
      <c r="I125" s="20"/>
      <c r="J125" s="20"/>
      <c r="K125" s="20"/>
      <c r="L125" s="20"/>
      <c r="M125" s="20"/>
      <c r="N125" s="22"/>
      <c r="O125" s="19"/>
      <c r="P125" s="19"/>
      <c r="Q125" s="19"/>
      <c r="R125" s="19"/>
      <c r="S125" s="19"/>
      <c r="T125" s="19"/>
      <c r="U125" s="19"/>
    </row>
    <row r="126" spans="1:21" x14ac:dyDescent="0.25">
      <c r="A126" s="20"/>
      <c r="B126" s="20"/>
      <c r="C126" s="23"/>
      <c r="D126" s="20"/>
      <c r="E126" s="20"/>
      <c r="F126" s="20"/>
      <c r="G126" s="21"/>
      <c r="H126" s="20"/>
      <c r="I126" s="20"/>
      <c r="J126" s="20"/>
      <c r="K126" s="20"/>
      <c r="L126" s="20"/>
      <c r="M126" s="20"/>
      <c r="N126" s="22"/>
      <c r="O126" s="19"/>
      <c r="P126" s="19"/>
      <c r="Q126" s="19"/>
      <c r="R126" s="19"/>
      <c r="S126" s="19"/>
      <c r="T126" s="19"/>
      <c r="U126" s="19"/>
    </row>
    <row r="127" spans="1:21" x14ac:dyDescent="0.25">
      <c r="A127" s="25"/>
      <c r="B127" s="20"/>
      <c r="C127" s="26"/>
      <c r="D127" s="20"/>
      <c r="E127" s="20"/>
      <c r="F127" s="20"/>
      <c r="G127" s="21"/>
      <c r="H127" s="20"/>
      <c r="I127" s="20"/>
      <c r="J127" s="20"/>
      <c r="K127" s="20"/>
      <c r="L127" s="20"/>
      <c r="M127" s="20"/>
      <c r="N127" s="22"/>
      <c r="O127" s="19"/>
      <c r="P127" s="19"/>
      <c r="Q127" s="19"/>
      <c r="R127" s="19"/>
      <c r="S127" s="19"/>
      <c r="T127" s="19"/>
      <c r="U127" s="19"/>
    </row>
    <row r="128" spans="1:21" x14ac:dyDescent="0.25">
      <c r="A128" s="20"/>
      <c r="B128" s="20"/>
      <c r="C128" s="23"/>
      <c r="D128" s="20"/>
      <c r="E128" s="20"/>
      <c r="F128" s="20"/>
      <c r="G128" s="21"/>
      <c r="H128" s="20"/>
      <c r="I128" s="20"/>
      <c r="J128" s="20"/>
      <c r="K128" s="20"/>
      <c r="L128" s="20"/>
      <c r="M128" s="20"/>
      <c r="N128" s="22"/>
      <c r="O128" s="19"/>
      <c r="P128" s="19"/>
      <c r="Q128" s="19"/>
      <c r="R128" s="19"/>
      <c r="S128" s="19"/>
      <c r="T128" s="19"/>
      <c r="U128" s="19"/>
    </row>
    <row r="129" spans="1:21" x14ac:dyDescent="0.25">
      <c r="A129" s="20"/>
      <c r="B129" s="20"/>
      <c r="C129" s="23"/>
      <c r="D129" s="20"/>
      <c r="E129" s="20"/>
      <c r="F129" s="20"/>
      <c r="G129" s="21"/>
      <c r="H129" s="20"/>
      <c r="I129" s="20"/>
      <c r="J129" s="20"/>
      <c r="K129" s="20"/>
      <c r="L129" s="20"/>
      <c r="M129" s="20"/>
      <c r="N129" s="22"/>
      <c r="O129" s="19"/>
      <c r="P129" s="19"/>
      <c r="Q129" s="19"/>
      <c r="R129" s="19"/>
      <c r="S129" s="19"/>
      <c r="T129" s="19"/>
      <c r="U129" s="19"/>
    </row>
  </sheetData>
  <autoFilter ref="H1:H129"/>
  <mergeCells count="31">
    <mergeCell ref="A108:A109"/>
    <mergeCell ref="H108:H109"/>
    <mergeCell ref="F76:F78"/>
    <mergeCell ref="D76:D78"/>
    <mergeCell ref="E76:E78"/>
    <mergeCell ref="E71:E72"/>
    <mergeCell ref="B76:B78"/>
    <mergeCell ref="E61:E64"/>
    <mergeCell ref="F71:F72"/>
    <mergeCell ref="J71:J72"/>
    <mergeCell ref="D71:D72"/>
    <mergeCell ref="B71:B72"/>
    <mergeCell ref="B19:B22"/>
    <mergeCell ref="B23:B24"/>
    <mergeCell ref="D19:D22"/>
    <mergeCell ref="D61:D64"/>
    <mergeCell ref="B61:B64"/>
    <mergeCell ref="H23:H24"/>
    <mergeCell ref="F23:F24"/>
    <mergeCell ref="E23:E24"/>
    <mergeCell ref="D23:D24"/>
    <mergeCell ref="F19:F22"/>
    <mergeCell ref="E19:E22"/>
    <mergeCell ref="H19:H22"/>
    <mergeCell ref="J19:J22"/>
    <mergeCell ref="H28:H29"/>
    <mergeCell ref="H71:H72"/>
    <mergeCell ref="J76:J78"/>
    <mergeCell ref="H76:H78"/>
    <mergeCell ref="H61:H64"/>
    <mergeCell ref="J61:J64"/>
  </mergeCells>
  <dataValidations xWindow="135" yWindow="499" count="14">
    <dataValidation allowBlank="1" showInputMessage="1" showErrorMessage="1" promptTitle="обов'язкове" prompt="обов'язкове" sqref="H5 H55:H61 H32:H49 H25:H28 H79:H94 H65:H71 H75:H76 H9:H19 H23 H97:H108 H110:H1048576"/>
    <dataValidation allowBlank="1" showInputMessage="1" showErrorMessage="1" promptTitle="оберіть класифікатор" prompt="спочатку оберіть класифікатор, а потім через кому - код, перші 5 цифр повинні співпадати з основним класифікатором плану" sqref="I6:I8 V1:V1048576 P1:P1048576"/>
    <dataValidation allowBlank="1" showInputMessage="1" showErrorMessage="1" promptTitle="обов'язкове" prompt="спочатку оберіть класифікатор, а потім через кому - код, перші 3 цифри повинні співпадати з основним класифікатором плану" sqref="H6:H8 O1:O1048576 U1:U1048576"/>
    <dataValidation allowBlank="1" showInputMessage="1" showErrorMessage="1" promptTitle="необов'язкове" prompt="спочатку оберіть класифікатор, а потім через кому - код" sqref="I5"/>
    <dataValidation allowBlank="1" showInputMessage="1" showErrorMessage="1" errorTitle="ціле чотирьохзначне число" error="ціле чотирьохзначне число" promptTitle="ціле чотирьохзначне число" prompt="ціле чотирьохзначне число" sqref="J23:J61 J73:J76 J1:J19 J65:J71 J79:J1048576"/>
    <dataValidation type="textLength" allowBlank="1" showInputMessage="1" showErrorMessage="1" promptTitle="обов'язкове" prompt="обов'язкове" sqref="A122:A1048576 A5:A108 A110:A120">
      <formula1>1</formula1>
      <formula2>200000</formula2>
    </dataValidation>
    <dataValidation type="decimal" allowBlank="1" showInputMessage="1" showErrorMessage="1" errorTitle="Очікувана вартість" error="Очікувана вартість предмета закупівлі - тілько число" sqref="C122:C1048576 C4:C120">
      <formula1>0</formula1>
      <formula2>1E+32</formula2>
    </dataValidation>
    <dataValidation type="whole" allowBlank="1" showInputMessage="1" showErrorMessage="1" errorTitle="Рік" error="Рік - ціле число" sqref="E122:E1048576 E23 E1:E19 E25:E61 E74:E76 E65:E71 E79:E120">
      <formula1>1900</formula1>
      <formula2>2300</formula2>
    </dataValidation>
    <dataValidation type="date" showInputMessage="1" showErrorMessage="1" promptTitle="обов'язкове" prompt="обов'язкове" sqref="G122:G1048576 G1:G120">
      <formula1>1</formula1>
      <formula2>73051</formula2>
    </dataValidation>
    <dataValidation allowBlank="1" showInputMessage="1" showErrorMessage="1" promptTitle="обов'язкове" prompt="спочатку оберіть класифікатор, а потім через кому - код" sqref="I9:I1048576"/>
    <dataValidation allowBlank="1" showInputMessage="1" showErrorMessage="1" promptTitle="обов'язкове" prompt="лише при наявности позиції" sqref="K1:K1048576"/>
    <dataValidation type="whole" allowBlank="1" showInputMessage="1" showErrorMessage="1" errorTitle="обов'язкове " error="лише при наявности позиції" promptTitle="обов'язкове" prompt="обов'язкове лише при наявности позиції" sqref="L1:L1048576">
      <formula1>0</formula1>
      <formula2>1000000000000000000</formula2>
    </dataValidation>
    <dataValidation type="date" allowBlank="1" showInputMessage="1" showErrorMessage="1" sqref="T1:T1048576 N1:N1048576">
      <formula1>21989</formula1>
      <formula2>109938</formula2>
    </dataValidation>
    <dataValidation type="whole" allowBlank="1" showInputMessage="1" showErrorMessage="1" promptTitle="обов'язкове" prompt=" лише при наявности позиції" sqref="R1:R1048576">
      <formula1>0</formula1>
      <formula2>1E+23</formula2>
    </dataValidation>
  </dataValidations>
  <pageMargins left="0.24" right="0.17" top="0.34" bottom="0.34" header="0.31496062992125984" footer="0.31496062992125984"/>
  <pageSetup paperSize="9" scale="5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35" yWindow="499" count="6">
        <x14:dataValidation type="list" showInputMessage="1" showErrorMessage="1" errorTitle="Выберите валюту из списка" error="Выберите валюту из списка" promptTitle="Выберите валюту из списка" prompt="Выберите валюту из списка">
          <x14:formula1>
            <xm:f>'Справочники (ничего не менять!)'!$A$2:$A$6</xm:f>
          </x14:formula1>
          <xm:sqref>B5 B122:B1048576 B90:B120</xm:sqref>
        </x14:dataValidation>
        <x14:dataValidation type="list" showInputMessage="1" showErrorMessage="1" errorTitle="Оберіть значення зі списку" error="Оберіть значення зі списку" promptTitle="Оберіть значення зі списку" prompt="Оберіть значення зі списку">
          <x14:formula1>
            <xm:f>'Справочники (ничего не менять!)'!$B$2:$B$7</xm:f>
          </x14:formula1>
          <xm:sqref>F5 F124:F1048576 F119:F120 F122</xm:sqref>
        </x14:dataValidation>
        <x14:dataValidation type="list" allowBlank="1" showInputMessage="1" showErrorMessage="1" promptTitle="Оберіть значення зі списку" prompt="Оберіть значення зі списку">
          <x14:formula1>
            <xm:f>'Справочники (ничего не менять!)'!$C$2:$C$26</xm:f>
          </x14:formula1>
          <xm:sqref>M5 S5 S9:S1048576 M9:M1048576</xm:sqref>
        </x14:dataValidation>
        <x14:dataValidation type="list" allowBlank="1" showInputMessage="1" showErrorMessage="1" promptTitle="Оберіть значення зі списку" prompt="Оберіть значення зі списку">
          <x14:formula1>
            <xm:f>'Справочники (ничего не менять!)'!$C$2:$C$29</xm:f>
          </x14:formula1>
          <xm:sqref>S6:S8 M6:M8</xm:sqref>
        </x14:dataValidation>
        <x14:dataValidation type="list" showInputMessage="1" showErrorMessage="1" errorTitle="Оберіть валюту зі списку" error="Оберіть валюту зі списку" promptTitle="Оберіть валюту зі списку" prompt="Оберіть валюту зі списку">
          <x14:formula1>
            <xm:f>'Справочники (ничего не менять!)'!$A$2:$A$6</xm:f>
          </x14:formula1>
          <xm:sqref>B6:B19 B23 B25:B61 B65:B71 B73:B76 B79:B89</xm:sqref>
        </x14:dataValidation>
        <x14:dataValidation type="list" showInputMessage="1" showErrorMessage="1" errorTitle="Оберіть значення зі списку" error="Оберіть значення зі списку" promptTitle="Оберіть значення зі списку" prompt="Оберіть значення зі списку">
          <x14:formula1>
            <xm:f>'Справочники (ничего не менять!)'!$B$2:$B$11</xm:f>
          </x14:formula1>
          <xm:sqref>F23 F6:F19 F25:F71 F74:F76 F79:F118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>
      <selection activeCell="B12" sqref="B12"/>
    </sheetView>
  </sheetViews>
  <sheetFormatPr defaultRowHeight="15" x14ac:dyDescent="0.25"/>
  <cols>
    <col min="1" max="1" width="32.85546875" customWidth="1"/>
    <col min="2" max="2" width="49.140625" bestFit="1" customWidth="1"/>
    <col min="3" max="3" width="16.28515625" bestFit="1" customWidth="1"/>
  </cols>
  <sheetData>
    <row r="1" spans="1:3" s="10" customFormat="1" x14ac:dyDescent="0.25">
      <c r="A1" s="10" t="s">
        <v>18</v>
      </c>
      <c r="B1" s="10" t="s">
        <v>17</v>
      </c>
      <c r="C1" s="10" t="s">
        <v>5</v>
      </c>
    </row>
    <row r="2" spans="1:3" x14ac:dyDescent="0.25">
      <c r="A2" t="s">
        <v>8</v>
      </c>
      <c r="B2" t="s">
        <v>13</v>
      </c>
      <c r="C2" t="s">
        <v>25</v>
      </c>
    </row>
    <row r="3" spans="1:3" x14ac:dyDescent="0.25">
      <c r="A3" t="s">
        <v>12</v>
      </c>
      <c r="B3" t="s">
        <v>40</v>
      </c>
      <c r="C3" t="s">
        <v>28</v>
      </c>
    </row>
    <row r="4" spans="1:3" x14ac:dyDescent="0.25">
      <c r="A4" t="s">
        <v>41</v>
      </c>
      <c r="B4" t="s">
        <v>14</v>
      </c>
      <c r="C4" t="s">
        <v>44</v>
      </c>
    </row>
    <row r="5" spans="1:3" x14ac:dyDescent="0.25">
      <c r="A5" t="s">
        <v>42</v>
      </c>
      <c r="B5" t="s">
        <v>15</v>
      </c>
      <c r="C5" t="s">
        <v>47</v>
      </c>
    </row>
    <row r="6" spans="1:3" x14ac:dyDescent="0.25">
      <c r="A6" t="s">
        <v>11</v>
      </c>
      <c r="B6" t="s">
        <v>16</v>
      </c>
      <c r="C6" t="s">
        <v>29</v>
      </c>
    </row>
    <row r="7" spans="1:3" x14ac:dyDescent="0.25">
      <c r="B7" t="s">
        <v>43</v>
      </c>
      <c r="C7" t="s">
        <v>30</v>
      </c>
    </row>
    <row r="8" spans="1:3" x14ac:dyDescent="0.25">
      <c r="B8" t="s">
        <v>58</v>
      </c>
      <c r="C8" t="s">
        <v>48</v>
      </c>
    </row>
    <row r="9" spans="1:3" x14ac:dyDescent="0.25">
      <c r="B9" t="s">
        <v>59</v>
      </c>
      <c r="C9" t="s">
        <v>32</v>
      </c>
    </row>
    <row r="10" spans="1:3" x14ac:dyDescent="0.25">
      <c r="B10" t="s">
        <v>60</v>
      </c>
      <c r="C10" t="s">
        <v>31</v>
      </c>
    </row>
    <row r="11" spans="1:3" x14ac:dyDescent="0.25">
      <c r="B11" t="s">
        <v>61</v>
      </c>
      <c r="C11" t="s">
        <v>36</v>
      </c>
    </row>
    <row r="12" spans="1:3" x14ac:dyDescent="0.25">
      <c r="C12" t="s">
        <v>34</v>
      </c>
    </row>
    <row r="13" spans="1:3" x14ac:dyDescent="0.25">
      <c r="C13" t="s">
        <v>35</v>
      </c>
    </row>
    <row r="14" spans="1:3" x14ac:dyDescent="0.25">
      <c r="C14" t="s">
        <v>33</v>
      </c>
    </row>
    <row r="15" spans="1:3" x14ac:dyDescent="0.25">
      <c r="C15" t="s">
        <v>49</v>
      </c>
    </row>
    <row r="16" spans="1:3" x14ac:dyDescent="0.25">
      <c r="C16" t="s">
        <v>50</v>
      </c>
    </row>
    <row r="17" spans="3:3" x14ac:dyDescent="0.25">
      <c r="C17" t="s">
        <v>37</v>
      </c>
    </row>
    <row r="18" spans="3:3" x14ac:dyDescent="0.25">
      <c r="C18" t="s">
        <v>38</v>
      </c>
    </row>
    <row r="19" spans="3:3" x14ac:dyDescent="0.25">
      <c r="C19" t="s">
        <v>38</v>
      </c>
    </row>
    <row r="20" spans="3:3" x14ac:dyDescent="0.25">
      <c r="C20" t="s">
        <v>51</v>
      </c>
    </row>
    <row r="21" spans="3:3" x14ac:dyDescent="0.25">
      <c r="C21" t="s">
        <v>26</v>
      </c>
    </row>
    <row r="22" spans="3:3" x14ac:dyDescent="0.25">
      <c r="C22" t="s">
        <v>27</v>
      </c>
    </row>
    <row r="23" spans="3:3" x14ac:dyDescent="0.25">
      <c r="C23" t="s">
        <v>52</v>
      </c>
    </row>
    <row r="24" spans="3:3" x14ac:dyDescent="0.25">
      <c r="C24" t="s">
        <v>53</v>
      </c>
    </row>
    <row r="25" spans="3:3" x14ac:dyDescent="0.25">
      <c r="C25" t="s">
        <v>39</v>
      </c>
    </row>
    <row r="26" spans="3:3" x14ac:dyDescent="0.25">
      <c r="C26" t="s">
        <v>54</v>
      </c>
    </row>
    <row r="27" spans="3:3" x14ac:dyDescent="0.25">
      <c r="C27" t="s">
        <v>55</v>
      </c>
    </row>
    <row r="28" spans="3:3" x14ac:dyDescent="0.25">
      <c r="C28" t="s">
        <v>9</v>
      </c>
    </row>
    <row r="29" spans="3:3" x14ac:dyDescent="0.25">
      <c r="C29" t="s">
        <v>24</v>
      </c>
    </row>
  </sheetData>
  <pageMargins left="0.7" right="0.7" top="0.75" bottom="0.75" header="0.3" footer="0.3"/>
  <pageSetup paperSize="9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Шаблон заповнення</vt:lpstr>
      <vt:lpstr>Лист1</vt:lpstr>
      <vt:lpstr>Справочники (ничего не менять!)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Ivanna</dc:creator>
  <cp:lastModifiedBy>NachalnikVGDR</cp:lastModifiedBy>
  <cp:lastPrinted>2019-12-16T12:32:39Z</cp:lastPrinted>
  <dcterms:created xsi:type="dcterms:W3CDTF">2016-06-29T16:46:21Z</dcterms:created>
  <dcterms:modified xsi:type="dcterms:W3CDTF">2019-12-16T13:29:43Z</dcterms:modified>
</cp:coreProperties>
</file>