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7"/>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2BF71497-9892-412F-BA48-D2F72F2C8130}" xr6:coauthVersionLast="36" xr6:coauthVersionMax="36" xr10:uidLastSave="{00000000-0000-0000-0000-000000000000}"/>
  <bookViews>
    <workbookView xWindow="0" yWindow="0" windowWidth="19200" windowHeight="11385"/>
  </bookViews>
  <sheets>
    <sheet name="01.07.2021    " sheetId="32" r:id="rId1"/>
  </sheets>
  <definedNames>
    <definedName name="_xlnm.Print_Titles" localSheetId="0">'01.07.2021    '!$8:$10</definedName>
    <definedName name="_xlnm.Print_Area" localSheetId="0">'01.07.2021    '!$B$1:$L$536</definedName>
  </definedNames>
  <calcPr calcId="191029" fullCalcOnLoad="1"/>
</workbook>
</file>

<file path=xl/calcChain.xml><?xml version="1.0" encoding="utf-8"?>
<calcChain xmlns="http://schemas.openxmlformats.org/spreadsheetml/2006/main">
  <c r="H168" i="32" l="1"/>
  <c r="I168" i="32"/>
  <c r="G168" i="32"/>
  <c r="L159" i="32"/>
  <c r="K159" i="32"/>
  <c r="J159" i="32"/>
  <c r="I159" i="32"/>
  <c r="H159" i="32"/>
  <c r="G159" i="32"/>
  <c r="H509" i="32"/>
  <c r="H504" i="32"/>
  <c r="H526" i="32" s="1"/>
  <c r="I509" i="32"/>
  <c r="G509" i="32"/>
  <c r="G504" i="32"/>
  <c r="L52" i="32"/>
  <c r="K52" i="32"/>
  <c r="K64" i="32"/>
  <c r="J52" i="32"/>
  <c r="J64" i="32"/>
  <c r="G52" i="32"/>
  <c r="K354" i="32"/>
  <c r="I461" i="32"/>
  <c r="H381" i="32"/>
  <c r="H380" i="32"/>
  <c r="H338" i="32"/>
  <c r="G222" i="32"/>
  <c r="L222" i="32"/>
  <c r="K222" i="32"/>
  <c r="J222" i="32"/>
  <c r="I222" i="32"/>
  <c r="H222" i="32"/>
  <c r="L193" i="32"/>
  <c r="K193" i="32"/>
  <c r="J193" i="32"/>
  <c r="I193" i="32"/>
  <c r="H193" i="32"/>
  <c r="G193" i="32"/>
  <c r="L168" i="32"/>
  <c r="K168" i="32"/>
  <c r="J168" i="32"/>
  <c r="L145" i="32"/>
  <c r="L128" i="32" s="1"/>
  <c r="L163" i="32" s="1"/>
  <c r="K145" i="32"/>
  <c r="K128" i="32" s="1"/>
  <c r="K163" i="32" s="1"/>
  <c r="J145" i="32"/>
  <c r="I145" i="32"/>
  <c r="I128" i="32"/>
  <c r="H145" i="32"/>
  <c r="G145" i="32"/>
  <c r="H128" i="32"/>
  <c r="G128" i="32"/>
  <c r="I76" i="32"/>
  <c r="L22" i="32"/>
  <c r="K22" i="32"/>
  <c r="J22" i="32"/>
  <c r="I22" i="32"/>
  <c r="H22" i="32"/>
  <c r="G24" i="32"/>
  <c r="G22" i="32"/>
  <c r="G470" i="32"/>
  <c r="H470" i="32"/>
  <c r="J531" i="32"/>
  <c r="J354" i="32"/>
  <c r="J352" i="32"/>
  <c r="K349" i="32"/>
  <c r="J349" i="32"/>
  <c r="L347" i="32"/>
  <c r="K347" i="32"/>
  <c r="J347" i="32"/>
  <c r="K268" i="32"/>
  <c r="L354" i="32"/>
  <c r="K352" i="32"/>
  <c r="G251" i="32"/>
  <c r="G254" i="32"/>
  <c r="I242" i="32"/>
  <c r="H242" i="32"/>
  <c r="G242" i="32"/>
  <c r="G338" i="32"/>
  <c r="G269" i="32"/>
  <c r="L395" i="32"/>
  <c r="G380" i="32"/>
  <c r="I341" i="32"/>
  <c r="H341" i="32"/>
  <c r="G341" i="32"/>
  <c r="L341" i="32"/>
  <c r="K341" i="32"/>
  <c r="J341" i="32"/>
  <c r="K473" i="32"/>
  <c r="K469" i="32"/>
  <c r="K466" i="32" s="1"/>
  <c r="J473" i="32"/>
  <c r="G468" i="32"/>
  <c r="L33" i="32"/>
  <c r="K33" i="32"/>
  <c r="J40" i="32"/>
  <c r="J34" i="32"/>
  <c r="L459" i="32"/>
  <c r="K459" i="32"/>
  <c r="J459" i="32"/>
  <c r="I459" i="32"/>
  <c r="H459" i="32"/>
  <c r="G459" i="32"/>
  <c r="G15" i="32"/>
  <c r="H17" i="32"/>
  <c r="I249" i="32"/>
  <c r="I383" i="32"/>
  <c r="I380" i="32"/>
  <c r="H269" i="32"/>
  <c r="I17" i="32"/>
  <c r="G17" i="32"/>
  <c r="L349" i="32"/>
  <c r="L348" i="32"/>
  <c r="J348" i="32"/>
  <c r="K395" i="32"/>
  <c r="F656" i="32"/>
  <c r="L531" i="32"/>
  <c r="K531" i="32"/>
  <c r="I531" i="32"/>
  <c r="H531" i="32"/>
  <c r="G531" i="32"/>
  <c r="L509" i="32"/>
  <c r="L504" i="32" s="1"/>
  <c r="L526" i="32" s="1"/>
  <c r="K509" i="32"/>
  <c r="K504" i="32" s="1"/>
  <c r="K526" i="32" s="1"/>
  <c r="J509" i="32"/>
  <c r="J504" i="32" s="1"/>
  <c r="J526" i="32" s="1"/>
  <c r="I504" i="32"/>
  <c r="I526" i="32" s="1"/>
  <c r="L494" i="32"/>
  <c r="K494" i="32"/>
  <c r="J494" i="32"/>
  <c r="I494" i="32"/>
  <c r="L492" i="32"/>
  <c r="K492" i="32"/>
  <c r="J492" i="32"/>
  <c r="I492" i="32"/>
  <c r="H492" i="32"/>
  <c r="G492" i="32"/>
  <c r="L489" i="32"/>
  <c r="L487" i="32"/>
  <c r="G487" i="32"/>
  <c r="L475" i="32"/>
  <c r="L484" i="32" s="1"/>
  <c r="K475" i="32"/>
  <c r="K484" i="32" s="1"/>
  <c r="J475" i="32"/>
  <c r="G475" i="32"/>
  <c r="J471" i="32"/>
  <c r="J469" i="32" s="1"/>
  <c r="J466" i="32" s="1"/>
  <c r="L469" i="32"/>
  <c r="L466" i="32"/>
  <c r="I469" i="32"/>
  <c r="I466" i="32" s="1"/>
  <c r="I484" i="32" s="1"/>
  <c r="H469" i="32"/>
  <c r="H466" i="32"/>
  <c r="H484" i="32" s="1"/>
  <c r="G469" i="32"/>
  <c r="J455" i="32"/>
  <c r="J395" i="32"/>
  <c r="I452" i="32"/>
  <c r="H452" i="32"/>
  <c r="H451" i="32" s="1"/>
  <c r="G452" i="32"/>
  <c r="I451" i="32"/>
  <c r="G451" i="32"/>
  <c r="L425" i="32"/>
  <c r="K425" i="32"/>
  <c r="J425" i="32"/>
  <c r="I425" i="32"/>
  <c r="H425" i="32"/>
  <c r="G425" i="32"/>
  <c r="L401" i="32"/>
  <c r="L400" i="32"/>
  <c r="K401" i="32"/>
  <c r="K400" i="32"/>
  <c r="J401" i="32"/>
  <c r="I401" i="32"/>
  <c r="I400" i="32" s="1"/>
  <c r="H401" i="32"/>
  <c r="H400" i="32" s="1"/>
  <c r="G401" i="32"/>
  <c r="G400" i="32" s="1"/>
  <c r="J386" i="32"/>
  <c r="L380" i="32"/>
  <c r="K380" i="32"/>
  <c r="J380" i="32"/>
  <c r="L371" i="32"/>
  <c r="L370" i="32" s="1"/>
  <c r="K371" i="32"/>
  <c r="K370" i="32" s="1"/>
  <c r="J371" i="32"/>
  <c r="J370" i="32" s="1"/>
  <c r="I371" i="32"/>
  <c r="I370" i="32" s="1"/>
  <c r="H370" i="32"/>
  <c r="G370" i="32"/>
  <c r="L363" i="32"/>
  <c r="K363" i="32"/>
  <c r="J363" i="32"/>
  <c r="I363" i="32"/>
  <c r="H363" i="32"/>
  <c r="G363" i="32"/>
  <c r="L358" i="32"/>
  <c r="L357" i="32" s="1"/>
  <c r="L462" i="32" s="1"/>
  <c r="K358" i="32"/>
  <c r="K357" i="32" s="1"/>
  <c r="J358" i="32"/>
  <c r="J357" i="32" s="1"/>
  <c r="J462" i="32" s="1"/>
  <c r="I358" i="32"/>
  <c r="I357" i="32" s="1"/>
  <c r="I462" i="32" s="1"/>
  <c r="H358" i="32"/>
  <c r="H357" i="32" s="1"/>
  <c r="G358" i="32"/>
  <c r="G357" i="32"/>
  <c r="I346" i="32"/>
  <c r="G346" i="32"/>
  <c r="J335" i="32"/>
  <c r="J322" i="32"/>
  <c r="L322" i="32"/>
  <c r="K322" i="32"/>
  <c r="L317" i="32"/>
  <c r="K317" i="32"/>
  <c r="J317" i="32"/>
  <c r="I317" i="32"/>
  <c r="H317" i="32"/>
  <c r="G317" i="32"/>
  <c r="H308" i="32"/>
  <c r="G308" i="32"/>
  <c r="I269" i="32"/>
  <c r="J268" i="32"/>
  <c r="L249" i="32"/>
  <c r="L228" i="32"/>
  <c r="K249" i="32"/>
  <c r="K228" i="32"/>
  <c r="K462" i="32" s="1"/>
  <c r="J249" i="32"/>
  <c r="H249" i="32"/>
  <c r="H228" i="32" s="1"/>
  <c r="H462" i="32" s="1"/>
  <c r="M229" i="32"/>
  <c r="L229" i="32"/>
  <c r="K229" i="32"/>
  <c r="J229" i="32"/>
  <c r="I229" i="32"/>
  <c r="H229" i="32"/>
  <c r="G229" i="32"/>
  <c r="L214" i="32"/>
  <c r="K214" i="32"/>
  <c r="J214" i="32"/>
  <c r="I214" i="32"/>
  <c r="H214" i="32"/>
  <c r="G214" i="32"/>
  <c r="L208" i="32"/>
  <c r="K208" i="32"/>
  <c r="J208" i="32"/>
  <c r="I208" i="32"/>
  <c r="H208" i="32"/>
  <c r="G208" i="32"/>
  <c r="M201" i="32"/>
  <c r="L201" i="32"/>
  <c r="K201" i="32"/>
  <c r="J201" i="32"/>
  <c r="I201" i="32"/>
  <c r="G201" i="32"/>
  <c r="L189" i="32"/>
  <c r="K189" i="32"/>
  <c r="J189" i="32"/>
  <c r="I189" i="32"/>
  <c r="I225" i="32" s="1"/>
  <c r="H189" i="32"/>
  <c r="G189" i="32"/>
  <c r="G225" i="32" s="1"/>
  <c r="L178" i="32"/>
  <c r="L176" i="32"/>
  <c r="K178" i="32"/>
  <c r="K186" i="32" s="1"/>
  <c r="K176" i="32"/>
  <c r="J178" i="32"/>
  <c r="I178" i="32"/>
  <c r="H178" i="32"/>
  <c r="G178" i="32"/>
  <c r="J176" i="32"/>
  <c r="I165" i="32"/>
  <c r="I186" i="32" s="1"/>
  <c r="H165" i="32"/>
  <c r="H186" i="32"/>
  <c r="G165" i="32"/>
  <c r="L150" i="32"/>
  <c r="K150" i="32"/>
  <c r="J150" i="32"/>
  <c r="I150" i="32"/>
  <c r="H150" i="32"/>
  <c r="G150" i="32"/>
  <c r="L138" i="32"/>
  <c r="K138" i="32"/>
  <c r="J138" i="32"/>
  <c r="I138" i="32"/>
  <c r="G138" i="32"/>
  <c r="J128" i="32"/>
  <c r="L123" i="32"/>
  <c r="K123" i="32"/>
  <c r="J123" i="32"/>
  <c r="I123" i="32"/>
  <c r="H123" i="32"/>
  <c r="G123" i="32"/>
  <c r="L112" i="32"/>
  <c r="K112" i="32"/>
  <c r="J112" i="32"/>
  <c r="I112" i="32"/>
  <c r="H112" i="32"/>
  <c r="G112" i="32"/>
  <c r="L110" i="32"/>
  <c r="K110" i="32"/>
  <c r="J110" i="32"/>
  <c r="I110" i="32"/>
  <c r="H110" i="32"/>
  <c r="G110" i="32"/>
  <c r="I108" i="32"/>
  <c r="I163" i="32" s="1"/>
  <c r="H108" i="32"/>
  <c r="G108" i="32"/>
  <c r="G163" i="32" s="1"/>
  <c r="L89" i="32"/>
  <c r="I89" i="32"/>
  <c r="H89" i="32"/>
  <c r="G89" i="32"/>
  <c r="I84" i="32"/>
  <c r="H84" i="32"/>
  <c r="H67" i="32" s="1"/>
  <c r="H163" i="32" s="1"/>
  <c r="G84" i="32"/>
  <c r="L76" i="32"/>
  <c r="H76" i="32"/>
  <c r="G76" i="32"/>
  <c r="L68" i="32"/>
  <c r="L67" i="32"/>
  <c r="K67" i="32"/>
  <c r="J67" i="32"/>
  <c r="L57" i="32"/>
  <c r="K57" i="32"/>
  <c r="J57" i="32"/>
  <c r="I57" i="32"/>
  <c r="H57" i="32"/>
  <c r="G57" i="32"/>
  <c r="I52" i="32"/>
  <c r="H52" i="32"/>
  <c r="L46" i="32"/>
  <c r="L64" i="32"/>
  <c r="I46" i="32"/>
  <c r="H46" i="32"/>
  <c r="G46" i="32"/>
  <c r="L31" i="32"/>
  <c r="K31" i="32"/>
  <c r="J31" i="32"/>
  <c r="I31" i="32"/>
  <c r="G31" i="32"/>
  <c r="L28" i="32"/>
  <c r="I26" i="32"/>
  <c r="H26" i="32"/>
  <c r="G26" i="32"/>
  <c r="L17" i="32"/>
  <c r="I15" i="32"/>
  <c r="H15" i="32"/>
  <c r="L13" i="32"/>
  <c r="K13" i="32"/>
  <c r="J13" i="32"/>
  <c r="I13" i="32"/>
  <c r="I42" i="32"/>
  <c r="H13" i="32"/>
  <c r="G13" i="32"/>
  <c r="G186" i="32"/>
  <c r="H64" i="32"/>
  <c r="H225" i="32"/>
  <c r="J228" i="32"/>
  <c r="I228" i="32"/>
  <c r="G466" i="32"/>
  <c r="G484" i="32" s="1"/>
  <c r="L346" i="32"/>
  <c r="G249" i="32"/>
  <c r="G228" i="32"/>
  <c r="G462" i="32" s="1"/>
  <c r="K346" i="32"/>
  <c r="J186" i="32"/>
  <c r="K225" i="32"/>
  <c r="L42" i="32"/>
  <c r="G526" i="32"/>
  <c r="H42" i="32"/>
  <c r="K42" i="32"/>
  <c r="G64" i="32"/>
  <c r="I67" i="32"/>
  <c r="J163" i="32"/>
  <c r="J400" i="32"/>
  <c r="J33" i="32"/>
  <c r="J42" i="32"/>
  <c r="L186" i="32"/>
  <c r="J225" i="32"/>
  <c r="L225" i="32"/>
  <c r="G42" i="32"/>
  <c r="I64" i="32"/>
  <c r="G67" i="32"/>
  <c r="J346" i="32"/>
  <c r="G532" i="32" l="1"/>
  <c r="H532" i="32"/>
  <c r="I532" i="32"/>
  <c r="K532" i="32"/>
  <c r="J484" i="32"/>
  <c r="J532" i="32" s="1"/>
  <c r="L532" i="32"/>
</calcChain>
</file>

<file path=xl/sharedStrings.xml><?xml version="1.0" encoding="utf-8"?>
<sst xmlns="http://schemas.openxmlformats.org/spreadsheetml/2006/main" count="1093" uniqueCount="650">
  <si>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</si>
  <si>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</si>
  <si>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</si>
  <si>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</si>
  <si>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</si>
  <si>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</si>
  <si>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</si>
  <si>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</si>
  <si>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</si>
  <si>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</si>
  <si>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</si>
  <si>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 тому числі за напрямами:</t>
  </si>
  <si>
    <t>Інші заходи, пов'язані з економічною діяльністю</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</si>
  <si>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</si>
  <si>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</si>
  <si>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0443</t>
  </si>
  <si>
    <t>1216040</t>
  </si>
  <si>
    <t>6040</t>
  </si>
  <si>
    <t>Заходи, пов’язані з поліпшенням питної води</t>
  </si>
  <si>
    <t>1216090</t>
  </si>
  <si>
    <t>6090</t>
  </si>
  <si>
    <t>0640</t>
  </si>
  <si>
    <t>Інша діяльність у сфері житлово-комунального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</si>
  <si>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</si>
  <si>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</si>
  <si>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</si>
  <si>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</si>
  <si>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</si>
  <si>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</si>
  <si>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</si>
  <si>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</si>
  <si>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</si>
  <si>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</si>
  <si>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</si>
  <si>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</si>
  <si>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</si>
  <si>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</si>
  <si>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</si>
  <si>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</si>
  <si>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</si>
  <si>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 xml:space="preserve"> придбання квітів, папок, біг-бордів, сіті-лайтів, сувенірної продукції, ритуальних вінків, подарунків </t>
  </si>
  <si>
    <t>0217680</t>
  </si>
  <si>
    <t>7680</t>
  </si>
  <si>
    <t>Членські внески до асоціацій органів місцевого самоврядування</t>
  </si>
  <si>
    <t xml:space="preserve"> сплата членських внесків до Асоціації міст України  та  Асоціації  "Енергоефективні міста України"</t>
  </si>
  <si>
    <t>0218220</t>
  </si>
  <si>
    <t>8220</t>
  </si>
  <si>
    <t>0380</t>
  </si>
  <si>
    <t>Заходи та роботи з мобілізаційної підготовки місцевого значення</t>
  </si>
  <si>
    <t>0600000</t>
  </si>
  <si>
    <t>Управління освіти Южноукраїнської міської ради</t>
  </si>
  <si>
    <t>0610000</t>
  </si>
  <si>
    <t>0800000</t>
  </si>
  <si>
    <t>Департамент соціальних питань та охорони здоров'я Южноукраїнської міської ради</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</si>
  <si>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</si>
  <si>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</si>
  <si>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</si>
  <si>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</si>
  <si>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</si>
  <si>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</si>
  <si>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</si>
  <si>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</si>
  <si>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</si>
  <si>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</si>
  <si>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</si>
  <si>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</si>
  <si>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</si>
  <si>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</si>
  <si>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</si>
  <si>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0812152</t>
  </si>
  <si>
    <t>2152</t>
  </si>
  <si>
    <t>Інші програми та заходи у сфері охорони здоров’я</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</si>
  <si>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</si>
  <si>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0812111</t>
  </si>
  <si>
    <t>2111</t>
  </si>
  <si>
    <t>0726</t>
  </si>
  <si>
    <t>обслуговування програми "Бюджет Ua Медицина"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</si>
  <si>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</si>
  <si>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</si>
  <si>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</si>
  <si>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</si>
  <si>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</si>
  <si>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</si>
  <si>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</si>
  <si>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</si>
  <si>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</si>
  <si>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</si>
  <si>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</si>
  <si>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</si>
  <si>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</si>
  <si>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</si>
  <si>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</si>
  <si>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</si>
  <si>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</si>
  <si>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</si>
  <si>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</si>
  <si>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</si>
  <si>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</si>
  <si>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</si>
  <si>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</si>
  <si>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</si>
  <si>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</si>
  <si>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</si>
  <si>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</si>
  <si>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</si>
  <si>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</si>
  <si>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</si>
  <si>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</si>
  <si>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</si>
  <si>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</si>
  <si>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</si>
  <si>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</si>
  <si>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</si>
  <si>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</si>
  <si>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</si>
  <si>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</si>
  <si>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</si>
  <si>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</si>
  <si>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</si>
  <si>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</si>
  <si>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</si>
  <si>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</si>
  <si>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</si>
  <si>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</si>
  <si>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</si>
  <si>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</si>
  <si>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</si>
  <si>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</si>
  <si>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</si>
  <si>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</si>
  <si>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</si>
  <si>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</si>
  <si>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придбання паливо-мастильних матеріалів для забезпечення військомату транспортом на період призовної кампанії</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</si>
  <si>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</si>
  <si>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</si>
  <si>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</si>
  <si>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</si>
  <si>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</si>
  <si>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</si>
  <si>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</si>
  <si>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</si>
  <si>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</si>
  <si>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</si>
  <si>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</si>
  <si>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</si>
  <si>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</si>
  <si>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</si>
  <si>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</si>
  <si>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</si>
  <si>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</si>
  <si>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</si>
  <si>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0470</t>
  </si>
  <si>
    <t>Реалізація програм і заходів в галузі туризму та курортів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</si>
  <si>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</si>
  <si>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</si>
  <si>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</si>
  <si>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</si>
  <si>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</si>
  <si>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</si>
  <si>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</si>
  <si>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</si>
  <si>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</si>
  <si>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</si>
  <si>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</si>
  <si>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2918110</t>
  </si>
  <si>
    <t>8110</t>
  </si>
  <si>
    <t>0320</t>
  </si>
  <si>
    <t>Заходи запобігання та ліквідації надзвичайних ситуацій та наслідків стихійного лиха</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</si>
  <si>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</si>
  <si>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</si>
  <si>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</si>
  <si>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</si>
  <si>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</si>
  <si>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</si>
  <si>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</si>
  <si>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</si>
  <si>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</si>
  <si>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</si>
  <si>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</si>
  <si>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Загальний фонд</t>
  </si>
  <si>
    <t>затверджено на звітний період</t>
  </si>
  <si>
    <t>касові видатки за звітний період</t>
  </si>
  <si>
    <t>Найменування міських програм (напрямів, заходів)</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</si>
  <si>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</si>
  <si>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</si>
  <si>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2144</t>
  </si>
  <si>
    <t>0812144</t>
  </si>
  <si>
    <t>Централізовані заходи з лікування хворих на цукровий та нецукровий діабет</t>
  </si>
  <si>
    <t>7130</t>
  </si>
  <si>
    <t>Здійснення заходів із землеустрою</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</si>
  <si>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</si>
  <si>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</si>
  <si>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Будівництво об'єктів житлово-комунального господарства</t>
  </si>
  <si>
    <t>Будівництво освітніх установ та закладів</t>
  </si>
  <si>
    <t xml:space="preserve"> ветеринарні послуги та медикаменти-у пункті тимчасового утримання тварин - (одержувач бюджетних коштів - КП СКГ)</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</si>
  <si>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</si>
  <si>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</si>
  <si>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Будівництво інших об'єктів комунальної власності</t>
  </si>
  <si>
    <t>0990</t>
  </si>
  <si>
    <t>Інші програми та заходи у сфері освіти</t>
  </si>
  <si>
    <t>3700000</t>
  </si>
  <si>
    <t xml:space="preserve">Фінансове  управління Южноукраїнської міської ради </t>
  </si>
  <si>
    <t>3710000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</si>
  <si>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</si>
  <si>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</si>
  <si>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3717370</t>
  </si>
  <si>
    <t xml:space="preserve">Служба у справах дітей Южноукраїнської міської ради </t>
  </si>
  <si>
    <t>0900000</t>
  </si>
  <si>
    <t>проведення спільних рейдів "Діти вулиці"</t>
  </si>
  <si>
    <t>Разом:</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</si>
  <si>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</si>
  <si>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</si>
  <si>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</si>
  <si>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</si>
  <si>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t>1217461</t>
  </si>
  <si>
    <t>7461</t>
  </si>
  <si>
    <t>0456</t>
  </si>
  <si>
    <t>Утримання та розвиток автомобільних  доріг та  дорожньої інфраструктури за рахунок коштів місцевого бюджету</t>
  </si>
  <si>
    <t>0610</t>
  </si>
  <si>
    <t>0910</t>
  </si>
  <si>
    <t>0921</t>
  </si>
  <si>
    <t>0731</t>
  </si>
  <si>
    <t>Утримання та забезпечення діяльності ЦСССДМ</t>
  </si>
  <si>
    <t xml:space="preserve">садіння кущів-саджанців (троянди)   віком більше 1 року (одержувач - комунальне підприємство "Служба комунального господарства") </t>
  </si>
  <si>
    <t>ліквідація несанкціонованих безхазяйних сміттєзвалищ</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</si>
  <si>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</si>
  <si>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</si>
  <si>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підготовка документації із землеустрою на земельні ділянки, передбачені для проведення земельних торгів (аукціону на набуття права  на оренду земельних ділянок)</t>
  </si>
  <si>
    <t xml:space="preserve">викуп земельної ділянки для суспільних потреб (під розширення території міського цвинтарю) </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</si>
  <si>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</si>
  <si>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</si>
  <si>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</si>
  <si>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</si>
  <si>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0611010</t>
  </si>
  <si>
    <t xml:space="preserve">Надання дошкільної освiти                    </t>
  </si>
  <si>
    <t>0611020</t>
  </si>
  <si>
    <t>0611090</t>
  </si>
  <si>
    <t>0960</t>
  </si>
  <si>
    <t>Надання позашкільної освіти позашкільними закладами освіти, заходи із позашкільної роботи з дітьми</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</si>
  <si>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 тис.грн.</t>
  </si>
  <si>
    <t>Проведення навчально - тренувальних зборів і змагань з олімпійських видів спорту</t>
  </si>
  <si>
    <t>1015031</t>
  </si>
  <si>
    <t>5031</t>
  </si>
  <si>
    <t>Утримання та навчально - тренувальна робота комунальних дитячо - юнацьких спортивних шкіл</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</si>
  <si>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</si>
  <si>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</si>
  <si>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</si>
  <si>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капітальний ремонт вулиці Дружби Народів, в тому числі проведення експертизи проектно-кошторисної документації (одержувач бюджетних коштів - комунальне підприємство "Служба комунального господарства") </t>
  </si>
  <si>
    <t>1017622</t>
  </si>
  <si>
    <t>7622</t>
  </si>
  <si>
    <t>ГО "Асоціація велосипедистів" на організацію велокросу кантрі "Бузькі скелі"</t>
  </si>
  <si>
    <t>0812010</t>
  </si>
  <si>
    <t>2010</t>
  </si>
  <si>
    <t>виготовлення буклетів, висвітлення інформації в ЗМІ,  розміщення повідомлень про дітей - сиріт з метою усиновлення,подарунки до дня захисту дітей, до дня батька</t>
  </si>
  <si>
    <t>Забезпечення діяльності водопровідно-каналізаційного господарства</t>
  </si>
  <si>
    <t>Розробка проектно-кошторисної документації  та проведення її експертизи, геології, геодизії за об’єктом "Капітальний ремонт трубопроводу зонування холодного водопостачання 1 та 3 мікрорайонів від насосної станції зонування до ВК-125 за адресою  вул.Дружби Народів, м.Южноукраїнська</t>
  </si>
  <si>
    <t>проведення процедур гемодіалізу</t>
  </si>
  <si>
    <t>виплати компенсації на харчування донорів та одноразової виплати до Дня донора</t>
  </si>
  <si>
    <t xml:space="preserve">оплата за навчання випускників закладів освіти міста на лікарів сімейної медицини.          </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</si>
  <si>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</si>
  <si>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житлом учасників АТО</t>
  </si>
  <si>
    <t>установка пандусу та ремонт сходів до будівлі поліції, придбання насосу для викачки води з підвального приміщення будівлі поліції -75,0тис.грн.; придбання запчастин для службового автомобілю, нагрудних камер відеоспостереження (боді камер) для поліцейських-58,0тис.грн., придбання багатофункціонального пристрою - 20,0 тис.грн.</t>
  </si>
  <si>
    <t>Комплексна програма  розвитку культури, фізичної культури, спорту та туризму в місті Южноукраїнську на 2019-2024 роки</t>
  </si>
  <si>
    <t>посів газонів на території міста (КЕКВ 2240)</t>
  </si>
  <si>
    <t>садіння кущів-саджанців (ялівцю,барбарису, туї,тощо)- (одержувач - комунальне підприємство "Служба комунального господарства",  КЕКВ 3210)</t>
  </si>
  <si>
    <t>0491</t>
  </si>
  <si>
    <t>0217610</t>
  </si>
  <si>
    <t>7610</t>
  </si>
  <si>
    <t>0411</t>
  </si>
  <si>
    <t>Сприяння розвитку малого та середнього підаприємництва</t>
  </si>
  <si>
    <t>придбання подарунків на проведення конкурсу</t>
  </si>
  <si>
    <t>1011100</t>
  </si>
  <si>
    <t>Надання спеціальної освіти школами естетичного виховання (музичними, художніми, хореографічними, театральними, хоровими, мистецькими)</t>
  </si>
  <si>
    <t>1100</t>
  </si>
  <si>
    <t>придбання концертної сукні</t>
  </si>
  <si>
    <t xml:space="preserve">придбання спортивної форми дітям для занять греко - римською боротьбою, спортивного інвентарю, тренажерів  та спортивної форми для дитячої хокейної секції </t>
  </si>
  <si>
    <t>придбання спортивного інвентарю, футболок для відділення волейболу</t>
  </si>
  <si>
    <t>транспортні послуги  ГО Бугогардова Січ на фестиваль "Полонинське літо - 2019", придбання нагородної атрибутики, видання книги-збірки поєтичних творів "Мирозданіє"</t>
  </si>
  <si>
    <t>Оплата транспортних послуг для участі команд міста у турнірі  зі спортивного орієнтування,  оплата участі ветеранської команди "Тинь" з футзалу</t>
  </si>
  <si>
    <t>придбання та встановлення дизель-генератору</t>
  </si>
  <si>
    <t>0913111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</si>
  <si>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</si>
  <si>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поточний ремонт козирьків будівлі КЗ  ЦСПРД</t>
  </si>
  <si>
    <t>6</t>
  </si>
  <si>
    <t xml:space="preserve">поточний ремонт гуртожитку №4 по вул.Миру,11  для подальшого заселення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</si>
  <si>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 у т.ч.:</t>
  </si>
  <si>
    <t>Реконструкція фонтану в міському парке на вул.Миру, (у тому числі розробка проектно-кошторисної документації)</t>
  </si>
  <si>
    <t>харчування тварин -  у пункті тимчасового утримання тварин   (одержувач бюджетних коштів - КП СКГ)</t>
  </si>
  <si>
    <t>всього, у тому числі:</t>
  </si>
  <si>
    <t xml:space="preserve"> 'придбання сміттєвозу МАЗ - 5340     - одержувач бюджетних коштів - комунальне підприємство "Житлово-експлуатаційне об"єднання" </t>
  </si>
  <si>
    <t>Капітальний ремонт інженерних мереж постачання холодної та гарячої води прт.Незалежності,1 (на умовах співфінансування  90% / 10%)</t>
  </si>
  <si>
    <t xml:space="preserve">ліквідація усідань і проломів проїзної частини та відновлення всіх видів дорожнього покриття вулиць загального користування холодною бітумно-мінеральною сумішшю  (одержувач бюджетних коштів - комунальне підприємство "Служба комунального господарства") </t>
  </si>
  <si>
    <t>влаштування пристроїв примусового зниження щвидкості руху транспортних засобів</t>
  </si>
  <si>
    <t xml:space="preserve"> оплата за спожиту КП ТВКГ електроенергію </t>
  </si>
  <si>
    <t>оплата боргових зобов"язань відповідно до Мирових угод між КП ТВКГ та  ВП ЮУ АЕС ДП НАЕК "Енергоатом"</t>
  </si>
  <si>
    <t>придбання установки високого тиску  для миття вольєрів - одержувач бюджетних коштів - комунальне підприємство "Служба комунального господарства"</t>
  </si>
  <si>
    <t>поточний ремонт вольєрів у притулку  - одержувач бюджетних коштів - комунальне підприємство "Служба комунального господарства"</t>
  </si>
  <si>
    <t>придбання контейнерів пластикових - одержувач бюджетних коштів - комунальне підприємство "Житлово-експлуатаційне об"єднання"</t>
  </si>
  <si>
    <t>проведення земельних торгів на набуття права оренди на земельні ділянки</t>
  </si>
  <si>
    <t>Міська програма інформаційної підтримки розвитку міста та діяльності органів місцевого самоврядування на 2019-2022 роки</t>
  </si>
  <si>
    <t>розробка нового проекту з будівництва систем відеоспостереження громадських місць, дообладнання</t>
  </si>
  <si>
    <t>облаштування міської призовної дільниці</t>
  </si>
  <si>
    <t>придбання протитуберкульозних ліків, вітамінів і гепатопротекторів, протиалергійних препаратів (одержувач коштів - некомерційне комунальне підприємство "Южноукраїнський центр надання первинної медико - санітарної допомоги); придбання рентгенівської плівки (одержувач коштів -КНП Южноукраїнськаміська багатопрофільна лікарня)</t>
  </si>
  <si>
    <t xml:space="preserve">заходи з імунопрофілактики </t>
  </si>
  <si>
    <t xml:space="preserve">Міська програма "Наше місто" на 2020-2024 роки </t>
  </si>
  <si>
    <t>Начальник фінансового управління Южноукраїнської міської ради                                                                                                                    Т.О.Гончарова</t>
  </si>
  <si>
    <t xml:space="preserve">встановлення технічних засобів регулювання дорожнім рухом (дорожнім знаки-74 од.)-(одержувач бюджетних коштів - комунальне підприємство "Служба комунального господарства") </t>
  </si>
  <si>
    <t>встановлення металопластикових вікон з обрамленням наружних відкосів, внутрішніх швів та покраску внутрішніх відкосів в житловому будинку за адресою вулиця Незалежності,4 (КЕКВ 2240)</t>
  </si>
  <si>
    <t>придбання встановлення системи відеоспостереження MISECU в житловому будинку за адресою вул.Незалежності,6 п.1,2,3   (КЕКВ 2240)</t>
  </si>
  <si>
    <t>придбання елементу  дитячого ігрового майданчика – дитячого будиночка  (1од.) для встановлення у дворі житлового будинку №45 по вулиці Набережна Енергетиків (КЕКВ 3110)</t>
  </si>
  <si>
    <t>Будівництво медичних установ та закладів</t>
  </si>
  <si>
    <t xml:space="preserve">Капітальний ремонт.Будівля КНП "Южноукраїнська міська багатопрофільна лікарня".Переобладнання приміщення рентгенкабінету №1 під кабінет комп"ютерної томографії  на вул.Миру,3 м.Южноукраїнська Миколаївської області </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</si>
  <si>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</si>
  <si>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придбання сміттєконтейнерів  оцинкованих (10шт.) - одержувач бюджетних коштів - комунальне підприємство "Житлово-експлуатаційне об"єднання"</t>
  </si>
  <si>
    <t>підсів газонів на території міста (КЕКВ 2240)</t>
  </si>
  <si>
    <t xml:space="preserve">заходи з озеленення (садіння  саджанців  дерев та кущів  віком більше 1 року  на території міста) ( КЕКВ 3132) </t>
  </si>
  <si>
    <t>Централізовані заходи з лікування онкологічних хворих</t>
  </si>
  <si>
    <t>Міська програма  "Фонд міської ради на виконання депутатських повноважень" на 2018-2020 роки , у тому числі:</t>
  </si>
  <si>
    <t>матеріальна допомога</t>
  </si>
  <si>
    <t>Забезпечення соціального захисту громадян</t>
  </si>
  <si>
    <t>0813105</t>
  </si>
  <si>
    <t>3121</t>
  </si>
  <si>
    <t>Придбання засобів захисту ,дезинфікуючих засобів</t>
  </si>
  <si>
    <t>4030</t>
  </si>
  <si>
    <t>1014040</t>
  </si>
  <si>
    <t>1014081</t>
  </si>
  <si>
    <t>1014030</t>
  </si>
  <si>
    <t>1014060</t>
  </si>
  <si>
    <t>4081</t>
  </si>
  <si>
    <t>4060</t>
  </si>
  <si>
    <t>4040</t>
  </si>
  <si>
    <t>Придбання дезинфікуючих засобів та засобів індивідуального захисту</t>
  </si>
  <si>
    <t>0210150</t>
  </si>
  <si>
    <t>0150</t>
  </si>
  <si>
    <t>0111</t>
  </si>
  <si>
    <t>Дердавне управління</t>
  </si>
  <si>
    <t>придбання засобів індивідуального захисту, дезінфікуючих засобів, бактерицидних опромінювачів для знезараження повітря і поверхонь</t>
  </si>
  <si>
    <t>0611161</t>
  </si>
  <si>
    <t>1161</t>
  </si>
  <si>
    <t xml:space="preserve"> Забезпечення діяльності інших закладів у сфері освіти,                                     в тому числі: </t>
  </si>
  <si>
    <t>Надання позашкільної освіти закладами позашкільної освіти, заходи із позашкільної роботи з дітьми</t>
  </si>
  <si>
    <t>придбання засобів індивідуального захисту, дезінфікуючих засобів</t>
  </si>
  <si>
    <t>0818110</t>
  </si>
  <si>
    <t>0819800</t>
  </si>
  <si>
    <t xml:space="preserve">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</si>
  <si>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</si>
  <si>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080160</t>
  </si>
  <si>
    <t>0160</t>
  </si>
  <si>
    <t>державне управління</t>
  </si>
  <si>
    <t>1010160</t>
  </si>
  <si>
    <t>1210160</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</si>
  <si>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</si>
  <si>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Цільова  програма захисту населення і територій від надзвичайних ситуацій техногенного та природного  характеру  на 2018-2022 роки,  в тому числі:</t>
  </si>
  <si>
    <t>2810160</t>
  </si>
  <si>
    <t>Державне управління</t>
  </si>
  <si>
    <t>придбання засобів індивідуального захисту, дезінфікуючих засобів, тощо</t>
  </si>
  <si>
    <t>Керівництво і управління у відповідній сфері у містах (місті Києві), селищах, селах, об’єднаних територіальних громадах</t>
  </si>
  <si>
    <t>придбання  комплектів автономного освітлення блокпостів (система автономного освітлення САО 24V-280W - 3 к -та (КП СКГ КЕКВ 3210)</t>
  </si>
  <si>
    <t>ліквідація несанкціонованих звалищь (2240)</t>
  </si>
  <si>
    <t>1218110</t>
  </si>
  <si>
    <t>експлуатація системи централізованого оповіщення, пряма лінія зв"язку на сирену, придбання пам"яток, буклетів, стендів по цивільному захисту та інше</t>
  </si>
  <si>
    <t>придбання засобів індивідуального захисту та дизінфікуючих засобів</t>
  </si>
  <si>
    <t>0910160</t>
  </si>
  <si>
    <t>виготовлення та встановлення інформаційних щитів, виготовлення та наклеювання інформаційних постерів на біг-бордах , встановлення 68 од. залізобетонних блоків для перекриття в"їздів та виїздів з міста з послідуючим віднесенням цих блоків до матеріального резерву - одержувач КП СКГ</t>
  </si>
  <si>
    <t>придбання засобів індивідуального захисту для працівників, дезинфікуючих засобів для обробки торгівельних місць на території ринку та дезинфікуючих засобів для обробки рук покупців в пунктах дезінфекції  - ( КП "Критий ринок")</t>
  </si>
  <si>
    <t xml:space="preserve">Багатопрофільна стационарна медична допомога населенню </t>
  </si>
  <si>
    <t>придбання спеціальних костюмів робочих (для жінок) та рукавичок з повним покриттям ПВХ для працівників КНС КП ТВКГ</t>
  </si>
  <si>
    <t>оплата послуг з організації проведення повірки загальнобудинкових комерційних вузлів обліку багатоквартирних будинків</t>
  </si>
  <si>
    <t>придбання монтажних вставок , термоперетворювачів опору та п"єзолектричних перетворювачів та інше</t>
  </si>
  <si>
    <t>Цільова  програма захисту населення і територій від надзвичайних ситуацій техногенного та природного  характеру  на 2018-2022 роки</t>
  </si>
  <si>
    <t>0610160</t>
  </si>
  <si>
    <t>придбання засобів індивідуального захисту, дезінфікуючих засобів,та продукти харчування</t>
  </si>
  <si>
    <t>0611150</t>
  </si>
  <si>
    <t>1150</t>
  </si>
  <si>
    <t>Методичне забезпечення діяльності навчальних закладів  консалтінгово-методичний центр</t>
  </si>
  <si>
    <t>поповнення, накопичення та поновлення міського матеріального резерву ,придбання човна-15500,00грн.,планшету</t>
  </si>
  <si>
    <t>придбання дитячих гойдалок (2од.), лави для відпочинку (1од.) для дитячого майданчика у дворі біля житлових будинків по вулиці Молодіжна, 7а, вулиці Молодіжна, 7, проспекту Незалежності, 24  - 14800,0; придбання бордюрного каменю для облаштування клумб на прибудинковій території житлового будинку на вулиці Молодіжна, 7а - 7200,0. (КЕКВ 2210)</t>
  </si>
  <si>
    <t>поточний ремонт об"ектів благоустрою міста - одержувач бюджетних коштів - комунальне підприємство "Служба комунального господарства"</t>
  </si>
  <si>
    <t>Встановлення системи пожежної сигналізації та дверей металевих протипожежних в приміщенні будівлі за адресою вул. Паркова,5</t>
  </si>
  <si>
    <t>Холодильник,швейна машинка</t>
  </si>
  <si>
    <t>0913112</t>
  </si>
  <si>
    <t>0913113</t>
  </si>
  <si>
    <t>0913115</t>
  </si>
  <si>
    <t>0913116</t>
  </si>
  <si>
    <t>0913117</t>
  </si>
  <si>
    <t>0917691</t>
  </si>
  <si>
    <t xml:space="preserve">погашення кредиторських вимог по КП «Південсервіс», яке знаходиться в стадії ліквідації, а саме: податковий борг в сумі 26, 85628 тис.грн. (ПДВ, земельний податок, ЄСВ, податок на прибуток, штрафні санкції) та погашення із виплати заборгованості по заробітній платі  в сумі 9,94077 тис.грн.        </t>
  </si>
  <si>
    <t>обладнання пішохідних переходів на прт.Незалежності направляючим освітленням, встановлення пішоходів-манекенів для забезпечення безпеки дорожнього руху   (КП СКГ)</t>
  </si>
  <si>
    <t>Заміна вікон на металопластикові на 1 поверсі блоку № 1 нежитлової будівлі бул.Цвіточний,4</t>
  </si>
  <si>
    <t>придбання спеціальних костюмів Л-1, рукавичок універсальних господарчих латексних, рукавичок нітрилових робочих, СМЗ "Локтос-М", соди кальцинованої, універсального засобу "Domestos"</t>
  </si>
  <si>
    <t>Придбання ігрового комплексу для ж/б за адресою вул.Набережна Енергетиків,43</t>
  </si>
  <si>
    <t>Придбання та встановлення МАФ дитячих гральних елементів на прибудинковій території житлового будинку на вулиці Набережна Енергетиків,3/вул.Миру,2 (одержувач коштів КП ЖЕО)</t>
  </si>
  <si>
    <t>поточний ремонт кімнат гуртожитку №1 для подальшого заселення</t>
  </si>
  <si>
    <t xml:space="preserve">поточний ремонт гуртожитку №4 по вул.Миру,11  для подальшого заселення </t>
  </si>
  <si>
    <t xml:space="preserve"> -  одержувач комунальне підприємство "Житлово-експлуатаційне об"єднання", в тому числі:</t>
  </si>
  <si>
    <t>придбання поштових скриньок для подальшої заміни в житлових будинках №3, 5, 7 по вулиці Енергобудівників (КЕКВ 2210)</t>
  </si>
  <si>
    <t>придбання металопластикових вікон для під’їздів №1,2 ж/б ОСББ"Набережна Енергетиків,27"(КЕКВ 2210)</t>
  </si>
  <si>
    <t>придбання обладнання системи відеоспостереження ж/б ОСББ "Енергобудівників,13"(КЕКВ 2210)</t>
  </si>
  <si>
    <t>придбання системи відеоспостереження для під’їзду №1 ж/б вул.Набережна Енергетиків,43(КЕКВ 2210)</t>
  </si>
  <si>
    <t>придбання та встановлення системи відеоспостереження в ж/б прт.Незалежності,2 (п.1-3)/вул.Миру,12 (п.4-6) (КЕКВ 2240)</t>
  </si>
  <si>
    <t>встановлення відеокамер на ж/б вул.Дружби Народів,20 (КЕКВ 2240)</t>
  </si>
  <si>
    <t>Облаштування системи відеонагляду на ж/б прт.Незалежності,1 (КЕКВ 2240)</t>
  </si>
  <si>
    <t>Оздоблення стін та стелі під’їзду №2 ж/б вул.Набережна Енергетиків,15 (КЕКВ 2240)</t>
  </si>
  <si>
    <t>1216013</t>
  </si>
  <si>
    <t>6013</t>
  </si>
  <si>
    <t>в т.ч. за напрямами:</t>
  </si>
  <si>
    <t>встановлення приладів обліку на поливальному водогоні в кварталі №7 малоповерхової забудови м.Южноукраїнська (КЕКВ 2240)</t>
  </si>
  <si>
    <t>поточний ремонт колектора та трубопроводів розгалуження поливального водогону в кварталі №7 малоповерхової забудови м.Южноукраїнська  (КЕКВ 2240)</t>
  </si>
  <si>
    <t>Програма підтримки органу самоорганізації населення кварталу №7 м.Южноукраїнська "Управа МПЗ" на 2019-2020роки</t>
  </si>
  <si>
    <t>0444</t>
  </si>
  <si>
    <t>Капітальний ремонт. перепланування приміщень відділення нефрології та діалізу  за адресою вулиця Паркова, 3-В  м.Южноукраїнськ Миколаївської області (закінчення робіт)</t>
  </si>
  <si>
    <t>облаштування додаткових вольєрів у пункті тимчасового утримання тварин</t>
  </si>
  <si>
    <t>0817322</t>
  </si>
  <si>
    <t>7322</t>
  </si>
  <si>
    <t>0433</t>
  </si>
  <si>
    <t xml:space="preserve">Будівництво  медичних установ та закладів </t>
  </si>
  <si>
    <t>капітальний ремонт пасажирського ліфта в будівлі  НКП "ЮУ МУ ПМСД"</t>
  </si>
  <si>
    <t xml:space="preserve">Заходи державної політики з питань дітей та їх соціального захисту </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</si>
  <si>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продукції,придбання акустичної апаратури</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</si>
  <si>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</si>
  <si>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</si>
  <si>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оплата транспортних послуг поїздки делегації , придбання атрибутики, оргтехніки,оплата оренди приміщення для громадської організації "Бугогардова Січ Українського козацтва"</t>
  </si>
  <si>
    <t>придбання  банерів, інформаційних стендів</t>
  </si>
  <si>
    <t xml:space="preserve">Проведення навчально - тренувальних зборів і змагань з олімпійських видів спорту </t>
  </si>
  <si>
    <t>Утримання та навчально-тренувальна робота комунальних дитячо-юнацьких спортивних шкіл</t>
  </si>
  <si>
    <t>810</t>
  </si>
  <si>
    <t xml:space="preserve">Забезпечення діяльності інших закладів в галузі культури і мистецтва </t>
  </si>
  <si>
    <t>Забезпечення діяльності палаців i будинків культури, клубів, центрів дозвілля та iнших клубних закладів</t>
  </si>
  <si>
    <t>0828</t>
  </si>
  <si>
    <t>Забезпечення діяльності музеїв i виставок</t>
  </si>
  <si>
    <t>0824</t>
  </si>
  <si>
    <t>Забезпечення діяльності бібліотек</t>
  </si>
  <si>
    <t>виявлення та підтримка обдарованих дітей (стипендія міського голови),стимулювання та заохочення обдарованих дітей</t>
  </si>
  <si>
    <t>часткове відшкодування витрат Ветеранам Війни на лікарськи засоби при амбулаторному лікуванні за рецептами лікарів згідно з Переліком ліків, які надаються безкоштовно,  забезпечення санаторно-курортним лікуванням Ветеранів Війни, праці та осіб з інвалідністю, надання одноразової матеріальної допомоги громадянам, які постраждали внаслідок Чорнобольської катастрофи (1 категорії) та дітям з інвалідністю, які постраждали від Чорнобольської катастрофи та  учасникам бойових дій у роки Другої світової війни до річниць Перемоги над нацизмом у роки Другої світової війни та визволення України від фашистських загарбників</t>
  </si>
  <si>
    <t>продукти харчування- 500000,00,  ремонт  спортивної зали будівлі ЦСПРД -135232,00</t>
  </si>
  <si>
    <t>проведення загальноміських заходів та змагань з фізичної культури, придбання призів, спортивної форми, спортінвентарю та ін.</t>
  </si>
  <si>
    <t>0812151</t>
  </si>
  <si>
    <t>2151</t>
  </si>
  <si>
    <t>Забезпечення діяльності інших закладів у сфері охорони здоров’я</t>
  </si>
  <si>
    <t>придбання засобів захисту  для населення (маски)</t>
  </si>
  <si>
    <t>придбання засобів захисту ,дезинфікуючих засобів</t>
  </si>
  <si>
    <t xml:space="preserve">придбання ноутбуку, рецеркуляторів бактеріоцидних для сімейного лікаря  ФОП Качуровської Ж.Д. </t>
  </si>
  <si>
    <t>субвенція поліція (ПММ, захисні костюми, маски, термометри, окуляри) -100000,00грн., пожежна частина (респиратори, костюми біологічного захисту, мотооприскувач,засоби антисептичні, човен надувний, причіп до човна  )-215 000,00грн.</t>
  </si>
  <si>
    <t>придбання альтанки, пісочниці для  ОСББ «Дев’яточка Юга» (3110)</t>
  </si>
  <si>
    <t>придбання компьютерної, оргтехніки та газонокосарки для органу самоорганізації населення "Управа малоповерхової забудови" (2210, 3110)</t>
  </si>
  <si>
    <t>придбання для встановлення лав (6 шт.) біля під’їздів Цвіточний, 1 (2210)</t>
  </si>
  <si>
    <t>Видалення сухостійних (аварійних) дерев  (3132)</t>
  </si>
  <si>
    <t>заміна вікон на металопластикові в місцях загального  користування в під"зді №1 житлового будинку  на вул.Олімпійська,3</t>
  </si>
  <si>
    <t>Заходи до свят, забезпечення побутовою технікою інвалідів І, ІІ, та ІІІ групи і УБД, підписка газети "Контакт", кабельне телебачення "Квант", харчування малозабезпечених, університет  треього віку, лікі пільгові категорії населення (діти з інвалідністю, асматики, памперси, калоприймачи, матеріальна допомога по рішенням МВК, на поховання, ліквідаторам ЧАЕС, утримання соцпалат</t>
  </si>
  <si>
    <t>встановлення  дорожніх знаків (показчики) з найменуванням вулиць (95 од.)</t>
  </si>
  <si>
    <t xml:space="preserve">Капітальний ремонт ДНЗ№8 "Казка", (у тому числі розробка ПКД, інженерно-вишукувальні роботи, сертифікація та експертиза) - 2 290,0 тис.грн.,Капітальний ремонт в харчоблокі А  ДНЗ №8 -1500,0тис.грн., Капітальний ремонт ДНЗ №8 блок А (заміна вікон) - 2 500,0 тис.грн., Капітальний ремонт.Улаштування  пожежної сигналізації і системи голосового оповіщення в ДНЗ- 1 200,998тис.грн.в т.ч.: (ДНЗ №3"Веселка" по бульвару Шкільному,4 -816,698,0 тис.грн., ДНЗ№2 "Ромашка" на бульварі Курчатова,5 - 384,3 тис.грн.), Капітальний ремонт .Улаштування  пожежної сигналізації і системи голосового оповіщення в Гімназії №1 на бульварі Курчатова,6 (експертиза ПКД)-10,0 тис.грн.,коригування проектно-кошторисної документації та проведення експертизи за об’єктом:"Капітальний ремонт ЗОШ І-ІІІ ступенів №2 (заміна вікон) по бул.Шкільному,3-70,0 тис.грн. </t>
  </si>
  <si>
    <t>Капітальний ремонт.благоустрій території навколо міні-стадіону ЗОШ І-ІІІ ступенів №1 , (у т.ч. розробка ПКД та експертиза) - 1 202,890 тис.грн., капітальний ремонт покрівлі Гімназії №1 по бул.Курчатова,6 -(1 100,0 тис.грн.), проведення експертизи проектно-кошторисної документації  по об"екту "Реконструкція будівлі під дошкільний навчальний заклад №4 (будівля колишньої дитячої поліклініки) по бульвару Шкільному,10 (коригування ПКД та проведення експертизи, виконання покрівельних робіт - (3752,4 тис.грн.); капітальний ремонт (укріплення) головного корпусу ЗОШ І-ІІІ ступенів №3 по бул. Цвіточному,5, (у т.ч. розробка ПКД, інженерно-вишукувальні роботи, сертифікація та експертиза, виготовлення енергетичного сертифікату) - 465,0 тис.грн.,Капітальний ремонт (укріплення) головного корпусу ЗОШ І-ІІІ ступенів №4 по проспекту Незалежності, 16, (у т.ч. розробка ПКД документації, інженерно-вишукувальні роботи, сертифікація та експертиза, виготовлення енергетичного сертифікату)- 440,0 тис.грн.</t>
  </si>
  <si>
    <t>придбання з встановленням поштових скриньок для подальшої заміни в під’їзді №2 в ж/б вул.Дружби Народів,1 (КЕКВ 2240)</t>
  </si>
  <si>
    <t>заміна металопластикових вікон в під’їзді ж/б по вул.Дружби Народів,33А (КЕКВ 2240)</t>
  </si>
  <si>
    <t>Придбання матеріалів для виконання ремонтних робіт по заміні трубопроводу гарячого водопостачання у підвальному приміщенні  ж/б прт.Незалежності,26(п.3)(КЕКВ 2210)</t>
  </si>
  <si>
    <t>Придбання будівельних матеріалів для виконання ремонту фасаду біля входу у під’їзди  ж/б вул.Набережна Енергетиків,27(КЕКВ 2210)</t>
  </si>
  <si>
    <t>Придбання будівельних матеріалів для виконання ремонту фасаду біля входу у під’їзди  ж/б вул.Молодіжна,5(КЕКВ 2210)</t>
  </si>
  <si>
    <t>придбання  вікон для встановлення в під’їзді ж/б вул.Дружби Народів,56(КЕКВ 2210)</t>
  </si>
  <si>
    <t>Придбання будівельних матеріалів для виконання ремонту фасаду біля входу у під’їзди  ж/б вул.Молодіжна,7(КЕКВ 2210)</t>
  </si>
  <si>
    <t>придбання портфелів та канцтоварів</t>
  </si>
  <si>
    <t>придбання спортивного інвентарю для занять греко-римською боротьбою, секції боксу,участь футбольної команди в чемпіонаті області з футболу</t>
  </si>
  <si>
    <t>оплата участі ветеранів команди "Тинь" у змаганнях з міні-футболу</t>
  </si>
  <si>
    <t>улаштування арт-об’єкту публічного знакового місця до 45-річного юбілею міста,придбання фірмових футболок,костюмів для обрядового танцю</t>
  </si>
  <si>
    <t>Технічне переоснащення  інженерних вводів із встановленням приладів обліку теплової енергії, гарячого і холодного водопостачання 2-х житлових будинків комунальної  форми власності (651,894тис.грн.), реконструкція гуртожитку №6 під житло за адресою вул.Олімпійська,3 (вул.Комсомольська,3), у тому числі супровідні роботи з утримання в належному стані об"єкту (1 770,0 тис.грн.)та капітальний ремонт.переобладнання та перепланування приміщення №3 (кімнати 1-8) під житло за адресою вул.Дружби Народів,32 (49,810 тис.грн.)</t>
  </si>
  <si>
    <t>Капітальний ремонт покрівлі ж/б ОСББ "Дружби народів,33" - 1301,838 тис.грн. та Капітальний ремонт  м"якої покрівлі житлового будинку ОСББ "Теплий - дім Миру,8" - 682,0 тис.грн. та інші (на умовах співфінансування (90%/10%),капітальний ремонт(аварійність) козирьків ганків у під’їздах 6 та 7 ж/б ОСББ "Незалежності,27" за адресою прт.Незалежності,27 -112,8 тис.грн.(на умовах співфінансування (90%/10%)</t>
  </si>
  <si>
    <t>відновлення аварійного резерву сталевого трубопроводу для ліквідації аварійної ситуації на напірному колекторі господарчо-побутової каналізації в районі автодороги Н-24</t>
  </si>
  <si>
    <t>проведення поточного ремонту покрівлі ТРП-1 по вул. Дружби Народів,22а</t>
  </si>
  <si>
    <t>Влаштування пандусів на бул.Шкільному в районі ж/б Соборності,1</t>
  </si>
  <si>
    <t>Видалення сухостійних дерев (аварійних) дерев (КП ЖЕО) (2610)</t>
  </si>
  <si>
    <t>Встановлення обладнання для спортивного та дитячого куточка на прибудинковій території житлових будинків № 15,17 на вул. Набережна Енергетиків</t>
  </si>
  <si>
    <t>0611170</t>
  </si>
  <si>
    <t>1170</t>
  </si>
  <si>
    <t>субвенція поліції на придбання комп’ютерних робочих місць та СБУ</t>
  </si>
  <si>
    <t>придбання матеріалів для здійснення  ремонту будинкових  мереж холодного і гарячого водопостачання в ж/б ОСББ "Дружби Народів,40"(КЕКВ 2210)</t>
  </si>
  <si>
    <t>придбання бойлеру для виробничої бази, проведення поточного ремонту у майстерні слюсарів (приміщення ТРП-2 на вул.Миру,8а) з облаштування сантехнічного обладнання (придбання та встановлення пісуару та раковини  з краном змішувачем)</t>
  </si>
  <si>
    <t>придбання матеріалів для підготовки міста до опалювального сезону 2020-2021 роки : придбання труб, муфт, патрубків, кранів, ПММ,  інших товаро-матеріальних цінностей</t>
  </si>
  <si>
    <t>Придбання  системи відеоспостереження для житлового будинку  ОСББ "Будинок-72" (вул.Енергобудівників,15) (КЕКВ 2210)</t>
  </si>
  <si>
    <t>придбання обладнання системи відеоспостереження для житлового будинку ОСББ "Дружби Народів,29" (КЕКВ 2210)</t>
  </si>
  <si>
    <t>придбання обладнання системи відеоспостереження для житлових будинків ОСББ "Соборності,2" та ОСББ "Набережна Енергетиків,19" (КЕКВ 2210)</t>
  </si>
  <si>
    <t>придбання будівельних матеріалів для виконання поточного ремонт піддашку парадного входу під"їзду №1 житлоіого будинку  ОСББ "Набережна Енергетиків,49"  (КЕКВ 2210)</t>
  </si>
  <si>
    <t>поточний ремонт дорожнього покриття внутрішньоквартальних проїздів  (2145,923 тис.грн.)  та  пішохідних доріжок (1030,509 тис.грн.)     (КЕКВ 2240)</t>
  </si>
  <si>
    <t>встановлення  металевого огородження з сітки рабиця для вуличних євроконтейнерів збору твердих побутових відходів на прибудинковій території житлового будинку №17 на вул.Набережна Енергетиків (КП ЖЕО)</t>
  </si>
  <si>
    <t>встановлення лави біля ж/б Миру,9 (КЕКВ 2240)</t>
  </si>
  <si>
    <t>Завезення піску на дитячі майданчики у дворі житлового будинку № 7 по бул. Цвіточному (КЕКВ 2210)</t>
  </si>
  <si>
    <t>Придбання лави для встановлення біля під"їзду № 2 житлового будинку № 26 по проспекту Незалежності (КЕКВ 2210)</t>
  </si>
  <si>
    <t>Придбання бордюрів для облаштування клумб на прибудинковій території житлового будинку № 7 по вул. Молодіжна (КЕКВ 2210)</t>
  </si>
  <si>
    <t>придбання лави для облаштування дитячого майданчика ОСББ «Молодіжна, 7а» (КЕКВ 2210)</t>
  </si>
  <si>
    <t>Придбання та заміна лав (2шт.) та урн (1шт.) по бул. Шевченко в районі житлового будинку № 8 (КЕКВ 2240)</t>
  </si>
  <si>
    <t>поточний ремонт пішохідних доріжок, площадки біля ж/б на вул. Набережна Енергетиків,15,17, де знаходиться ДБСТ   (2240)</t>
  </si>
  <si>
    <t>поточний ремонт частини пішохідної доріжки біля житлового будинку № 17 на вул. Набережна Енергетиків  (КЕКВ 2240)</t>
  </si>
  <si>
    <t>надання матеріальної допомоги для дітей хворих на цуковий діабет на придбання витрат матеріалів до прилад.постійної інфузії ( інсулінові помпи)</t>
  </si>
  <si>
    <t xml:space="preserve">Технічне переоснащення  інженерних вводів із встановленням приладів обліку теплової енергії, гарячого і холодного водопостачання 6-ти житлових будинків (1610,681тис.грн.) та                                                                                                                                                                                                                     'Влаштування поручнів, пандусів для колясок, ремонту пандуса, влаштування під"їздів до ліфта (20,0 тис.грн.) та Капітальний ремонт зовнішньої частини фундаменту торця будинку і лотка теплотраси житлового будинку на вул.Дружби Народів,29 в звязку з аварійністю (38,125тис.грн.) (на умовах співфінансування  90% / 10%)  </t>
  </si>
  <si>
    <t xml:space="preserve">ремонт спортивної зали будівлі ЦСПРД </t>
  </si>
  <si>
    <t>цільова фінансова допомога  КП ТВКГ з  подолання тарифно - фінансових втрат (одержувач КП ТВКГ)</t>
  </si>
  <si>
    <t>догляд та утримання тварин у ПТУТ  та відлов бродячих тварин на території міста  - одержувач бюджетних коштів - комунальне підприємство "Служба комунального господарства"</t>
  </si>
  <si>
    <t>Комплексна програма захисту прав дітей Южноукраїнської міської територіальної громади на 2021 - 2025 роки</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</si>
  <si>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</si>
  <si>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</si>
  <si>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3112</t>
  </si>
  <si>
    <t>Енергоносії,зарплата,оплата послуг  (одержувач коштів -  некомерційне комунальне  підприємство "Южноукраїнський центр первинної медико - санітарної допомоги")</t>
  </si>
  <si>
    <t>одержувач коштів - некомерційне комунальне підприємство "Южноукраїнський центр надання первинної медико - санітарної допомоги"</t>
  </si>
  <si>
    <t>Міська комплексна програма "Розвиток та підтримка сім'ї, дітей та молоді на 2021 - 2025 роки"</t>
  </si>
  <si>
    <t xml:space="preserve">Соціальна програма підтримки учасників АТО та членів їх сімей  </t>
  </si>
  <si>
    <t>товари медицинського призначення-    грн.,придбання мед.обладнання-   грн.,зовнішній жорсткий диск-   рн.,мікрохвильова піч-  грн.</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</si>
  <si>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</si>
  <si>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Первинна медична допомога населенню, що надається центрами первинної медичної (медико-санітарної)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</si>
  <si>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</si>
  <si>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0611142</t>
  </si>
  <si>
    <t>1142</t>
  </si>
  <si>
    <t>Програма розвитку освіти в Южноукраїнській міській територіальній громаді на 2021 - 2025 роки</t>
  </si>
  <si>
    <t xml:space="preserve">видатки, пов'язані з юридичним оформленням  викупу земельної ділянки, в т.ч. замовлення та виготовлення експертної грошової оцінки земельної ділянки, в т.ч замовлення та виготовлення  експертної грошової оцінки земельної ділянки та рецензування звіту про експертну грошову оцінку земельної ділянки (розширення території міського цвинтаря) </t>
  </si>
  <si>
    <t>Інші програми та заходи у сфері охорони здоров'я, в тому числі:</t>
  </si>
  <si>
    <t xml:space="preserve">оплата за навчання випускників закладів освіти міста на лікарів сімейної медицини         </t>
  </si>
  <si>
    <t>Міська програма розвитку малого і середнього підприємництва в місті Южноукраїнську</t>
  </si>
  <si>
    <t>придбання та виготовлення друкованої продукції</t>
  </si>
  <si>
    <t>відшкодування витрат на проїзд до місця лікування</t>
  </si>
  <si>
    <t xml:space="preserve">забезпечення хворих на цукровий діабет препаратами інсуліну  (одержувач коштів - комунальне некомерційне підприємство "Южноукраїнська міська багатопрофільна лікарня")  </t>
  </si>
  <si>
    <t>матеріальна допомога для дітей, хворих на цукровий діабет на придбання інсулінових помп та витратних матеріалів до них</t>
  </si>
  <si>
    <t>надання допомоги хворим з хронічною нирковою  недостатністю (проведення процедур гемодіалізу)</t>
  </si>
  <si>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t>
  </si>
  <si>
    <t>проведення заходів,висвітлання інформації,придбання канцтоварів для соціальної реклами,школи відповідального батьківства,акцій</t>
  </si>
  <si>
    <t>утримання КЗ "ЦСПРД" в частині  харчування, придбання, інших послуг</t>
  </si>
  <si>
    <t>подарунки-50,0 тис.грн. , рейди- 50,0 тис.грн., висвітлення - 2,0 тис.грн., оформлення документів - 25,5 тис.грн.</t>
  </si>
  <si>
    <t>поповнення, накопичення та поновлення міського матеріального резерву</t>
  </si>
  <si>
    <t>використання спецтехніки</t>
  </si>
  <si>
    <t xml:space="preserve">поточне утримання об"ектів благоустрою міста  (одержувач бюджетних коштів - комунальне підприємство "Служба комунального господарства") </t>
  </si>
  <si>
    <t xml:space="preserve">затверджено на 2021 рік </t>
  </si>
  <si>
    <t>затверджено на звітний період 2021 року</t>
  </si>
  <si>
    <t>затверджено на 2021 рік</t>
  </si>
  <si>
    <t xml:space="preserve">одержувач коштів -  некомерційне комунальне  підприємство "Южноукраїнський центр первинної медико - санітарної допомоги </t>
  </si>
  <si>
    <t>одержувач коштів - некомерційне комунальне підприємство "Южноукраїнський центр надання первинної медико - санітарної допомоги (придбання вакцини)</t>
  </si>
  <si>
    <t>одержувач коштів - комунальне некомерційне підприємство "Южноукраїнська міська багатопрофільна лікарня"  (витрати на харчові пайки хворим на туберкульоз, що не преривають амбулаторне лікування, придбання туберкулінових ліків, рентген плівки</t>
  </si>
  <si>
    <t>одержувач коштів - некомерційне комунальне підприємство "Южноукраїнський центр надання первинної медико - санітарної допомоги" харчування дітей віком до 2-х років народжених ВІЛ-інфікованими матерями</t>
  </si>
  <si>
    <t>витрати на виготовлення звіту з експертної грошової оцінки земельної ділянки, що знаходиться за адресою: вулиця Молодіжна, 4 (за рахунок авансового внеску від коштів на придбання зазначеної земельної ділянки)</t>
  </si>
  <si>
    <t xml:space="preserve">ліквідація усідань і проломів проїзної частини (ямковий ремонт)  (одержувач бюджетних коштів - комунальне підприємство "Служба комунального господарства") </t>
  </si>
  <si>
    <t>зимове утримання доріг житлових будинків, гуртожитків, розташованих на території 1,2 мікрорайонів міста (КП ЖЕО)</t>
  </si>
  <si>
    <t>облаштування штучним покриттям спортивного майданчику (воркаут) у дворі житлових будинків на пр. Незалежності, 14/бул. Шевченка, 5  (2240)</t>
  </si>
  <si>
    <t>заміна бордюрів на залізобетонні (армовані) бордюри вздовж вул.Дружби Народів від прт.Соборності (критий ринок) до перехрестя вул.Молодіжної та в"їзду №2  (КП СКГ)</t>
  </si>
  <si>
    <t>оплата за оренду майна (ТРП в складі цілісного майнового комплексу ДЗ"ЮПЛ") регіональному відділенню Фонду держмайна України по Миколаївській області</t>
  </si>
  <si>
    <t>Забезпечення діяльності з виробництва, транспортування, постачання теплової енергії</t>
  </si>
  <si>
    <t>1216012</t>
  </si>
  <si>
    <t>6012</t>
  </si>
  <si>
    <t>одержувач - КП  ТВКГ в т.ч. за адресами:</t>
  </si>
  <si>
    <t>оплата за спожиту електроенергію на об"єктах КП ТВКГ, а саме: (за розподіл електроенергії грудень 2020 р. ДПЕМ ПрАТ «Атомсервіс» -783,91123 тис.грн, спожиту ел.енергію в січні 2021 р. ТОВ «Миколаївська електропостачальна компанія» - 968,36117 тис.грн., спожиту ел.енергію в грудні  2020 р. ТОВ «АС «Донбасс» Волноваха – 183,49637 тис.грн.)</t>
  </si>
  <si>
    <t>придбання  матеріалів для проведення поточного ремонту транзитних трубопроводів опалення та гарячого водопостачання з прокладанням внутрішньо квартальної мережі на опорах за адресою прт.Незалежності,6 ( труби ст.диам.108 - 480м., диам.159-63,5 м., теплоізоляційні мат-ли, та інші)</t>
  </si>
  <si>
    <t>придбання пластикової каналізаційної труби диам. 600 - 66м. та відводів диам.600- 3 шт.  одержувач - КП  ТВКГ</t>
  </si>
  <si>
    <t xml:space="preserve">придбання  матеріалів для проведення поточного ремонту транзитного трубопроводу гарячого водопостачання у підвалі житлового будинку на вул.Миру,4  (труби сталеві диам.89 - 110 м., труби диам. 108 - 110м. та інші матеріали) </t>
  </si>
  <si>
    <t>1217640</t>
  </si>
  <si>
    <t>7640</t>
  </si>
  <si>
    <t>Заходи з енергозбереження</t>
  </si>
  <si>
    <t>Будівництво  об'єктів житлово-комунального господарства</t>
  </si>
  <si>
    <t>компенсація витрат за медогляди та додаткові обстеження призовників та допризовників</t>
  </si>
  <si>
    <t>виготовлення та придбання імеджевої продукціїї, поліграфічного матеріалу; облаштування туристичного майданчику для дітей -500,0 тис.грн.</t>
  </si>
  <si>
    <t>підтримка громадських формувань (заохочення)</t>
  </si>
  <si>
    <t>експлуатація системи централізованого оповіщення, пряма лінія зв"язку на сирену, заправка катриджу</t>
  </si>
  <si>
    <t>субвенція з бюджету Южноукраїнської міської територіальної громади  Вознесенському районному бюджету на ремонт приміщення лабораторії для проведення досліджень методом ПЛР</t>
  </si>
  <si>
    <t>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 резерв</t>
  </si>
  <si>
    <t>субвенція з бюджету Южноукраїнської міської територіальної громади бюджету Арбузинської територіальної громади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</si>
  <si>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</si>
  <si>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всього, в тому числі за напрямами:</t>
  </si>
  <si>
    <t>7650</t>
  </si>
  <si>
    <t>Проведення експертної грошової оцінки земельної ділянки чи права на неї</t>
  </si>
  <si>
    <t>виготовлення технічної документації із землеустрою щодо інвентаризації земель в межах Южноукраїнської міської територіальної громади (Костянтинівський та Іванівський  старостінські округа)</t>
  </si>
  <si>
    <t>1217322</t>
  </si>
  <si>
    <t>Реконструкція кисневого пункту КНП «Южноукраїнська міська багатопрофільна лікарня». Улаштування кріогенного газифікатора за адресою: вул. Миру, 3 м. Южноукраїнськ Вознесенський район Миколаївська область», у тому числі розробка проектно-кошторисної документації та проведення експертизи (із підключенням до системи газозабезпечення інфекційного відділення)</t>
  </si>
  <si>
    <t>Капітальний ремонт 21-го ліфта житлових будинків за відповідними адресами   на умовах співфінансування (95% / 5%)</t>
  </si>
  <si>
    <t xml:space="preserve">капітальний ремонт  покрівлі житлового будинку по вул.Миру,8 -(691,86 тис.грн.)  козирьків ганків  - (126,4 тис.грн.) на умовах співфінансування 90% / 10%  </t>
  </si>
  <si>
    <t xml:space="preserve">Капітальний ремонт технологічного обладнання в КНС-3 за адресою вул.Миру,2а м.Южноукраїнськ Миколаївської області, у тому числі розробка проектно-кошторисної документації, проведення експертизи </t>
  </si>
  <si>
    <t>капремонт 9 - ти ліфтів житл.буд.за відповідними адресами (на умовах співфінансування 95% / 5%)  - 1734,0 тис.грн.; капремонт покрівель  житлових будинків за відповідними адресами (на умовах співфінансування 90% / 10%)  -967,0 тис.грн.</t>
  </si>
  <si>
    <t>влаштування огорожі вздовж полігону твердих побутових відходів   (огорожа довжиною 552 мп.)   , одержувач КП СКГ  (РЕЗЕРВ)</t>
  </si>
  <si>
    <t>оплата за оренду майна (приміщення та обладнання ТРП в складі цілісного майнового комплексу ДЗ "ЮПЛ") відповідно до договорів між КП ТВКГ та Державним навчальним закладом "Южноукраїнський професійний ліцей"</t>
  </si>
  <si>
    <t>Комплексна програма соціального захисту населення «Турбота» на 2021-2023 роки</t>
  </si>
  <si>
    <t>субвенція з бюджету Южноукраїнської міської територіальної громади обласному бюджету на співфінансування придбання квартири особі, яка постраждала внаслідок аварії на ЧАЕС</t>
  </si>
  <si>
    <t>організація та проведення заходів культурно - масового спрямування, придбання призів, квітів, атрибутики, подарунків (в т.ч. демонтаж новорічної ялинки  (одержувач коштів - КП СКГ))- 50,0 тис.грн., ремонт скейт-парку-550,0 тис.грн. встановлення 5-ти  металевих опор з енергозберігаючим освітленням (КП СКГ)</t>
  </si>
  <si>
    <t xml:space="preserve">фінансова допомога комунальному підприємству "Житлово-експлуатаційне об’єднання» на поворотній основі з терміном повернення до 31.12.2021 року </t>
  </si>
  <si>
    <t>Програма управління майном комунальної форми власності  міста Южноукраїнська на 2020-2024 роки, у т.ч.:</t>
  </si>
  <si>
    <t>оплата за послуги по харчуванню, проживанню, наклейка біг-бордів</t>
  </si>
  <si>
    <t>поточний ремонт трубопроводів зливової каналізації по вул. Дружби Народів (КП СКГ)</t>
  </si>
  <si>
    <t>Нанесення або відновлення дорожньої розмітки на вулицях загального користування (КП СКГ)</t>
  </si>
  <si>
    <t>Програма розвитку земельних відносин Южноукраїнської міської територіальної громади на  2017 - 2021  роки, всього , у тому числі:</t>
  </si>
  <si>
    <t>0217130</t>
  </si>
  <si>
    <t>0421</t>
  </si>
  <si>
    <t>Здійснення  заходів із землеустрою</t>
  </si>
  <si>
    <t>0217650</t>
  </si>
  <si>
    <t>Програма охорони  довкілля та раціонального природокористування Южноукраїнської міської територіальної громади на 2021-2025 роки</t>
  </si>
  <si>
    <t>0218340</t>
  </si>
  <si>
    <t>Міська програма  "Фонд міської ради на виконання депутатських повноважень" на 2021-2025 роки , у тому числі:</t>
  </si>
  <si>
    <t xml:space="preserve">ліквідація усідань і проломів проїзної частини та відновлення всіх видів дорожнього покриття автодоріг сільських територій смт.Костянтинівка, с. Бузьке, с.Іванівка, с. Панкратове) (одержувач бюджетних коштів - комунальне підприємство "Служба комунального господарства") </t>
  </si>
  <si>
    <t>1217310</t>
  </si>
  <si>
    <t>капітальний ремонт інженерних мереж опалення, мереж постачання холодної та гарячої води  житлового будинку №7 по прт.Соборності у м.Южноукраїнськ Миколаївської області на умовах співфінансування (90% /10%)</t>
  </si>
  <si>
    <t>Капітальний ремонт мереж опалення, гарячого та холодного водопостачання і водовідведення нижче відм.0,00  в житловому будинку №4 по  вул.Миру в м.Южноукраїнськ Миколаївської області на умовах співфінансування (90% /10%)</t>
  </si>
  <si>
    <t xml:space="preserve">капітальні видатки, пов’язані з видаленням сухостійних (аварійних) дерев (на умовах співфінансування (90% / 10%) ) в т.ч: в т.ч.: прт.Незалежності,2/ вул.Миру,12 - 2,01668 тис.грн.; прт.Соборності,10 - 14,39930 тис.грн.; прт.Соборності,1- 5,15922 тис.грн.; бул.Цвіточний,2 - 2,43252 тис.грн. ;прт.Незалежності,27 - 10,19589 тис.грн., вул.Дружби Народів,46 - 8,49831 тис.грн.; прт.Незалежності,14 -15,02483тис.грн.; прт.Незалежності,1 -21,77852 тис.грн.; вул.Набережна Енергетиків,23 - 18,08647 тис.грн.; бул.Шевченко,12 -2,40826 тис.грн. </t>
  </si>
  <si>
    <t xml:space="preserve">   гідрохімічна  промивка теплообмінників на ТРП №3 та №5  з метою покращення надання послуг з гарячого водопостачання мешканцям ІІІ-го та У–го мікрорайонів міста (КЕКВ 2240)</t>
  </si>
  <si>
    <t>Коригування ПКД та  експертиза за об"єктом "Реконструкція мереж теплопостачання в Южноукраїнській ЗОШ №4 - 100,0 тис.грн. ; Розробка ПКД та експертизи за об"єктом "Капремонт санвузлів з влаштуванням кабінок та шаф для інвентаря в Гімназії №1" - 200,0 тис.грн.; роботи з сертифікації енергоефективності проекту за об"єктом "Реконструкція будівлі  під дошкільний навчальний заклад (будівля колишньої  дитячої поліклінікі) за адресою бульвар Шкільний,10 - 40,0 тис.грн.; Коригування ПКД та проведення експертизи на реконструкцію покрівлі Костянтинівської ЗОШ - 150,0 тис.грн.</t>
  </si>
  <si>
    <t>Розробка проектно-кошторисної документації, проведення експертизи, топографічна зйомка  на об"єкт "Капітальний ремонт скверу на честь пам"яті Т.Г.Шевченко у м.Южноукраїнськ Вознесенський район Миколаївської області"</t>
  </si>
  <si>
    <t xml:space="preserve">Розробка ПКД та експертиза , в т.ч.за об"єктами: Капремонт зовнішніх інж.мереж теплопостачання  (опалення та ГВП) від ТК-505 до ТК-507  на вул.Молодіжна); мереж теплопостачання  (опалення та ГВП) від ТК-515 до житлового будинку №49 на вул.Набережна Енергетиків; Капітальний ремонт ТРП-4б. Заміна одиниць та вузлів технолог.устаткування та їх інж.мереж ;  Капремонт ТРП-6. Заміна одиниць та вузлів техн.устаткування та їх інж.мереж   та Коригування ПКД та експертиза з урах.топографічної зйомки за об"єктом  "Капремонт трубопроводу зонування  холодного водопостачання 1 та 3 мікр.від насосної станції зонування до ВК-125 за адресою вул.Дружби Народів  - 2967,0 тис.грн. та інші </t>
  </si>
  <si>
    <t>0217370</t>
  </si>
  <si>
    <t xml:space="preserve">видатки, пов'язані з юридичним оформленням  викупу земельної ділянки, в т.ч. замовлення та виготовлення експертної грошової оцінки земельної ділянки, в т.ч замовлення та виготовлення  експертної грошової оцінки земельної ділянки та рецензування звіту про експертну грошову оцінку земельної ділянки (розширення території міського кладовища) </t>
  </si>
  <si>
    <t>Забезпечення фінансування видатків поточного характеру - 12456358грн., енергоносії, оплата послуг, розвиток матріально-технічної бази(придбання обладнання) 2242910 - грн. (одержувач коштів - комунальне некомерційне підприємство "Южноукраїнська міська багатопрофільна лікарня")</t>
  </si>
  <si>
    <t>розширення можливостей для пільгової категорії населення (відшкодування вартості медпрепаратів хворим, які перенесли трансплантацію органів та тканин, пацієнтам з хворобою Паркинсона та дітям хворим на епілепсію та інше)</t>
  </si>
  <si>
    <t xml:space="preserve">Програма  "Фонд міської ради на виконання депутатських повноважень" на 2021-2025 роки </t>
  </si>
  <si>
    <t>придбання 2-х екранів та відеопроектора (смт.Костянтинівка, с.Іванівка)</t>
  </si>
  <si>
    <t>придбання та заміна вікон в під"їздах 1,2 житл.буд.прт.Незалежності,15; придбання та встановлення камер відеоспостереження на житл.будинку та під"їздах житл.буд.прт.Незалежності,13 (КЕКВ 2240 - 118179,00 грн.);  придбання камер відеоспостереження на під"їздах №1-5 житл.будинку прт.Соборності,3/прт.Незалежності,8 ;  придбання для встановлення вікон на сходових клітинах житл.будинку прт.Незалежності,18  (КЕКВ 2210 - 84999,60 грн.)</t>
  </si>
  <si>
    <t>реалізація проекту "Нове будівництво місцевої автоматизованої системи централізованого оповіщення  міста Южноукраїнськ Миколаївської області"</t>
  </si>
  <si>
    <t>0611021</t>
  </si>
  <si>
    <t>1021</t>
  </si>
  <si>
    <t>придбання  малогабарітних макетів навчальної зброї (пістолет, автомат), придбання тринажеру "Максим"</t>
  </si>
  <si>
    <t>Надання загальної середньої освіти закладами загальної середньої освіти</t>
  </si>
  <si>
    <t>Надання фінансової підтримки громадським об'єднанням ветеранів і осіб з інвалідністю, діяльність яких має соціальну спрямованість</t>
  </si>
  <si>
    <t xml:space="preserve"> одержувач коштів - ФОП Кутова Юлія Валеріївна сімейний лікар (придбання опромінювача бактерицидного, елекрокардиографу, кушетки оглядової)</t>
  </si>
  <si>
    <t>матеріальна допомога на лікування</t>
  </si>
  <si>
    <t>придбання шаф для дитячого одягу (4 шт. 5-ти секц., 1шт.- 4-х секц.),  ігровий комплекс "Сороконіжка"</t>
  </si>
  <si>
    <t>надання матеріальної допомоги онкохворим на лікування</t>
  </si>
  <si>
    <t>закінчення ремонтних робіт на балконі квартири, в якій проживає вдова учасника АТО Буйновська Марина Миколаївна</t>
  </si>
  <si>
    <t>поточний ремонт квартири, у якій розміщено будинок сімейного типу сім"ї  Арбуз</t>
  </si>
  <si>
    <t xml:space="preserve">оплата участі у  змаганнях по футзалу </t>
  </si>
  <si>
    <t>субвенція 25-й пожежній частині (на придбання бензину та дезинфікуючих засобів для дезінфекції місць загального користування у період карантину)</t>
  </si>
  <si>
    <t>Додаток №3</t>
  </si>
  <si>
    <t>до рішення Южноукраїнської міської ради</t>
  </si>
  <si>
    <t xml:space="preserve">Виконання бюджету Южноукраїнської міської територіальної громади за коштами, </t>
  </si>
  <si>
    <t>14557000000</t>
  </si>
  <si>
    <t>(код бюджету)</t>
  </si>
  <si>
    <r>
      <t>Програма Залучення інвестицій та поліпшення інвестиційного клімату міста Южноукраїнська на 2019-2021 роки</t>
    </r>
    <r>
      <rPr>
        <sz val="12"/>
        <rFont val="Times New Roman"/>
        <family val="1"/>
        <charset val="204"/>
      </rPr>
      <t xml:space="preserve"> в частині оплати членських внесків до Асоціації органів місцевого самоврядування «Спроможні громади»</t>
    </r>
  </si>
  <si>
    <r>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10"/>
        <rFont val="Times New Roman"/>
        <family val="1"/>
        <charset val="204"/>
      </rPr>
      <t>КЕКВ 2210)</t>
    </r>
  </si>
  <si>
    <r>
      <t>забезпечення продуктами дитячого харчування дітей перших двох років життя з малозабезпечених сімей-</t>
    </r>
    <r>
      <rPr>
        <sz val="12"/>
        <color indexed="10"/>
        <rFont val="Times New Roman"/>
        <family val="1"/>
        <charset val="204"/>
      </rPr>
      <t xml:space="preserve"> </t>
    </r>
    <r>
      <rPr>
        <sz val="12"/>
        <rFont val="Times New Roman"/>
        <family val="1"/>
        <charset val="204"/>
      </rPr>
      <t xml:space="preserve">(одержувач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r>
  </si>
  <si>
    <r>
      <t xml:space="preserve">Програма приватизації майна комунальної власності територіальної громади міста Южноукраїнська на 2018-2020 роки </t>
    </r>
    <r>
      <rPr>
        <sz val="12"/>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</si>
  <si>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придбання майна в комунальну власність, а саме придбання індивідуально визначеного майна у орендаря приміщення комунальної власності за адресою вул.Дружби Народів, 6 (1-ий поверх прим.13,108,108а,109, коридор ІІІ, ІУ, У) ФОП «Лобанов В.А.»  на баланс КП «ЖЕО», яке в подальшому буде передано на баланс центру з надання геріатричних послуг «Дім для людей похилого віку», після його створення      </t>
    </r>
    <r>
      <rPr>
        <i/>
        <sz val="12"/>
        <rFont val="Times New Roman"/>
        <family val="1"/>
        <charset val="204"/>
      </rPr>
      <t>(резерв коштів) , одержувач  - КП ЖЕО</t>
    </r>
  </si>
  <si>
    <r>
      <t xml:space="preserve">Міська програма Питна вода  міста  Южноукраїнська на 2007-2020 роки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</si>
  <si>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Міська програма Питна вода  Южноукраїнської міської територіальної громади на 2021-2025 роки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</si>
  <si>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r>
    <r>
      <rPr>
        <sz val="12"/>
        <rFont val="Times New Roman"/>
        <family val="1"/>
        <charset val="204"/>
      </rPr>
      <t>всього в тому числі за напрямами:</t>
    </r>
  </si>
  <si>
    <r>
      <rPr>
        <b/>
        <sz val="12"/>
        <rFont val="Times New Roman"/>
        <family val="1"/>
        <charset val="204"/>
      </rPr>
      <t>Програма підтримки об'єднань співвласників багатоповерхових будинків на 2019-2023 роки ,</t>
    </r>
    <r>
      <rPr>
        <sz val="12"/>
        <rFont val="Times New Roman"/>
        <family val="1"/>
        <charset val="204"/>
      </rPr>
      <t xml:space="preserve"> в тому числі в розрізі напрямів:</t>
    </r>
  </si>
  <si>
    <r>
      <t>Міська програма  "Фонд міської ради на виконання депутатських повноважень" на 2018-2020 роки ,</t>
    </r>
    <r>
      <rPr>
        <sz val="12"/>
        <rFont val="Times New Roman"/>
        <family val="1"/>
        <charset val="204"/>
      </rPr>
      <t xml:space="preserve"> у тому числі:</t>
    </r>
  </si>
  <si>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(КЕКВ 2210)</t>
  </si>
  <si>
    <r>
      <t xml:space="preserve">Програма  "Фонд міської ради на виконання депутатських повноважень" на 2021-2025 роки, </t>
    </r>
    <r>
      <rPr>
        <sz val="14"/>
        <rFont val="Times New Roman"/>
        <family val="1"/>
        <charset val="204"/>
      </rPr>
      <t>в тому числі:</t>
    </r>
  </si>
  <si>
    <r>
      <t xml:space="preserve">Програма реформування і розвитку житлово-комунального господарства  Южноукраїнської міської територіальної громади на 2021-2025 роки, </t>
    </r>
    <r>
      <rPr>
        <sz val="14"/>
        <rFont val="Times New Roman"/>
        <family val="1"/>
        <charset val="204"/>
      </rPr>
      <t>всього в тому числі в розрізі напрямів:</t>
    </r>
  </si>
  <si>
    <r>
      <t xml:space="preserve">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 </t>
    </r>
    <r>
      <rPr>
        <sz val="14"/>
        <rFont val="Times New Roman"/>
        <family val="1"/>
        <charset val="204"/>
      </rPr>
      <t>всього в тому числі:</t>
    </r>
  </si>
  <si>
    <r>
      <rPr>
        <b/>
        <sz val="14"/>
        <rFont val="Times New Roman"/>
        <family val="1"/>
        <charset val="204"/>
      </rPr>
      <t>Програма приватизації майна комунальної власності територіальної громади міста Южноукраїнська на 2019-2021 роки</t>
    </r>
    <r>
      <rPr>
        <b/>
        <sz val="12"/>
        <rFont val="Times New Roman"/>
        <family val="1"/>
        <charset val="204"/>
      </rPr>
      <t xml:space="preserve"> </t>
    </r>
    <r>
      <rPr>
        <sz val="12"/>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</si>
  <si>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rPr>
        <b/>
        <sz val="14"/>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4"/>
        <rFont val="Times New Roman"/>
        <family val="1"/>
        <charset val="204"/>
      </rPr>
      <t>в тому числі за напрямами:</t>
    </r>
  </si>
  <si>
    <t>Міська програма розвитку дорожнього руху та його безпеки на території Южноукраїнської міської територіальної громади  на 2018-2022 роки , в тому числі за напрямами:</t>
  </si>
  <si>
    <r>
      <rPr>
        <b/>
        <sz val="14"/>
        <rFont val="Times New Roman"/>
        <family val="1"/>
        <charset val="204"/>
      </rPr>
      <t xml:space="preserve">Програма підтримки об'єднань співвласників багатоквартирних будинків на 2019-2023 роки , </t>
    </r>
    <r>
      <rPr>
        <sz val="14"/>
        <rFont val="Times New Roman"/>
        <family val="1"/>
        <charset val="204"/>
      </rPr>
      <t>в тому числі в розрізі напрямів:</t>
    </r>
  </si>
  <si>
    <r>
      <rPr>
        <b/>
        <sz val="14"/>
        <rFont val="Times New Roman"/>
        <family val="1"/>
        <charset val="204"/>
      </rPr>
      <t xml:space="preserve">Програма часткового відшкодування основної суми кредитів, що надаються ОСББ на впровадження заходів з енергоефективності багатоквартирних будинків Южноукраїнської міської територіальної громади на 2021-2024 роки </t>
    </r>
    <r>
      <rPr>
        <sz val="14"/>
        <rFont val="Times New Roman"/>
        <family val="1"/>
        <charset val="204"/>
      </rPr>
      <t xml:space="preserve">в частині відшкодування основної суми кредитів, що надаються ОСББ на впровадження заходів з енергоефективності </t>
    </r>
  </si>
  <si>
    <r>
      <t xml:space="preserve">Цільова  програма захисту населення і територій від надзвичайних ситуацій техногенного та природного  характеру  на 2018-2022 роки,  в тому числі:  </t>
    </r>
    <r>
      <rPr>
        <sz val="14"/>
        <rFont val="Times New Roman"/>
        <family val="1"/>
        <charset val="204"/>
      </rPr>
      <t>придбання засобів індивідуального захисту та дизінфікуючих засобів</t>
    </r>
  </si>
  <si>
    <r>
      <t xml:space="preserve">Програма розвитку земельних відносин Южноукраїнської міської територіальної громади  на  2017 - 2021  роки , </t>
    </r>
    <r>
      <rPr>
        <sz val="14"/>
        <rFont val="Times New Roman"/>
        <family val="1"/>
        <charset val="204"/>
      </rPr>
      <t>всього, в тому числі за напрямами:</t>
    </r>
  </si>
  <si>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14"/>
        <rFont val="Times New Roman"/>
        <family val="1"/>
        <charset val="204"/>
      </rPr>
      <t xml:space="preserve"> в тому числі:</t>
    </r>
  </si>
  <si>
    <r>
      <t xml:space="preserve"> Комплексна програма «Охорона здоров`я в Южноукраїнській міській територіальній громаді» на 2021-2025 роки </t>
    </r>
    <r>
      <rPr>
        <sz val="14"/>
        <rFont val="Times New Roman"/>
        <family val="1"/>
        <charset val="204"/>
      </rPr>
      <t xml:space="preserve"> резерв коштів на придбання ліків та медикаментів для КНП "ЮМБЛ"</t>
    </r>
  </si>
  <si>
    <r>
      <t xml:space="preserve"> </t>
    </r>
    <r>
      <rPr>
        <b/>
        <sz val="14"/>
        <rFont val="Times New Roman"/>
        <family val="1"/>
        <charset val="204"/>
      </rPr>
      <t>Програма  "Фонд міської ради на виконання депутатських повноважень" на 2021-2025 роки</t>
    </r>
    <r>
      <rPr>
        <sz val="14"/>
        <rFont val="Times New Roman"/>
        <family val="1"/>
        <charset val="204"/>
      </rPr>
      <t xml:space="preserve">  в частині направлення депутатами міської ради коштів на виконання доручень виборців</t>
    </r>
  </si>
  <si>
    <r>
      <t xml:space="preserve">Міська програма щодо організації мобілізаційної роботи та територіальної оборони в м.Южноукраїнську на 2018-2021 роки, </t>
    </r>
    <r>
      <rPr>
        <sz val="12"/>
        <rFont val="Times New Roman"/>
        <family val="1"/>
        <charset val="204"/>
      </rPr>
      <t>в т.ч. в частині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r>
  </si>
  <si>
    <t>"Капітальний ремонт вулиці Дружби Народів у м.Южноукраїнськ Миколаївської області (коригування)", в т.ч. коригування проектно-кошторисної документації та  експертиза, топографічна зйомка - (13905,472тис.грн.); Розробка проектно-кошторисної документації та  проведення експертизи, топографічна зйомка за об"єктом "Капітальний ремонт вулиці Дружби Народів у м.Южноукраїнськ Миколаївської області (ІІ черга)" - (150,0 тис.грн.)</t>
  </si>
  <si>
    <t>направленими на виконання заходів місцевих програм за І півріччя 2021 року</t>
  </si>
  <si>
    <t>від__26.08.__2021_№__612____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</si>
</sst>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05" formatCode="* #,##0.00;* \-#,##0.00;* &quot;-&quot;??;@"/>
    <numFmt numFmtId="208" formatCode="#,##0.0"/>
  </numFmts>
  <fonts count="38" x14ac:knownFonts="1">
    <font>
      <sz val="10"/>
      <name val="Times New Roman"/>
      <charset val="204"/>
    </font>
    <font>
      <b/>
      <sz val="10"/>
      <name val="Arial"/>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4"/>
      <name val="Times New Roman"/>
      <family val="1"/>
      <charset val="204"/>
    </font>
    <font>
      <sz val="10"/>
      <color indexed="8"/>
      <name val="Arial"/>
      <family val="2"/>
      <charset val="204"/>
    </font>
    <font>
      <vertAlign val="superscript"/>
      <sz val="12"/>
      <name val="Times New Roman"/>
      <family val="1"/>
      <charset val="204"/>
    </font>
    <font>
      <sz val="16"/>
      <name val="Times New Roman"/>
      <family val="1"/>
      <charset val="204"/>
    </font>
    <font>
      <i/>
      <sz val="14"/>
      <name val="Times New Roman"/>
      <family val="1"/>
      <charset val="204"/>
    </font>
    <font>
      <b/>
      <sz val="14"/>
      <color indexed="10"/>
      <name val="Times New Roman"/>
      <family val="1"/>
      <charset val="204"/>
    </font>
    <font>
      <b/>
      <i/>
      <sz val="14"/>
      <name val="Times New Roman"/>
      <family val="1"/>
      <charset val="204"/>
    </font>
    <font>
      <sz val="14"/>
      <color indexed="10"/>
      <name val="Times New Roman"/>
      <family val="1"/>
      <charset val="204"/>
    </font>
    <font>
      <b/>
      <sz val="12"/>
      <name val="Times New Roman"/>
      <family val="1"/>
      <charset val="204"/>
    </font>
    <font>
      <i/>
      <sz val="12"/>
      <name val="Times New Roman"/>
      <family val="1"/>
      <charset val="204"/>
    </font>
    <font>
      <b/>
      <sz val="16"/>
      <name val="Times New Roman"/>
      <family val="1"/>
      <charset val="204"/>
    </font>
    <font>
      <sz val="18"/>
      <name val="Times New Roman"/>
      <family val="1"/>
      <charset val="204"/>
    </font>
    <font>
      <sz val="12"/>
      <color indexed="10"/>
      <name val="Times New Roman"/>
      <family val="1"/>
      <charset val="204"/>
    </font>
    <font>
      <b/>
      <i/>
      <sz val="12"/>
      <name val="Times New Roman"/>
      <family val="1"/>
      <charset val="204"/>
    </font>
    <font>
      <sz val="12"/>
      <color indexed="8"/>
      <name val="Times New Roman"/>
      <family val="1"/>
      <charset val="204"/>
    </font>
    <font>
      <sz val="11"/>
      <name val="Times New Roman"/>
      <family val="1"/>
      <charset val="204"/>
    </font>
    <font>
      <sz val="16"/>
      <color theme="1"/>
      <name val="Times New Roman"/>
      <family val="1"/>
      <charset val="204"/>
    </font>
    <font>
      <b/>
      <sz val="12"/>
      <color theme="1"/>
      <name val="Times New Roman"/>
      <family val="1"/>
      <charset val="204"/>
    </font>
    <font>
      <sz val="12"/>
      <color theme="1"/>
      <name val="Times New Roman"/>
      <family val="1"/>
      <charset val="204"/>
    </font>
    <font>
      <b/>
      <sz val="16"/>
      <color theme="1"/>
      <name val="Times New Roman"/>
      <family val="1"/>
      <charset val="204"/>
    </font>
    <font>
      <sz val="12"/>
      <color rgb="FFFF0000"/>
      <name val="Times New Roman"/>
      <family val="1"/>
      <charset val="204"/>
    </font>
    <font>
      <sz val="14"/>
      <color theme="1"/>
      <name val="Times New Roman"/>
      <family val="1"/>
      <charset val="204"/>
    </font>
  </fonts>
  <fills count="35">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3" tint="0.7999816888943144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57">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205"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217">
    <xf numFmtId="0" fontId="0" fillId="0" borderId="0" xfId="0"/>
    <xf numFmtId="0" fontId="15"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0" fontId="15" fillId="23" borderId="5" xfId="0" applyFont="1" applyFill="1" applyBorder="1" applyAlignment="1">
      <alignment horizontal="center" wrapText="1"/>
    </xf>
    <xf numFmtId="49" fontId="15" fillId="23" borderId="5" xfId="0" applyNumberFormat="1" applyFont="1" applyFill="1" applyBorder="1" applyAlignment="1">
      <alignment horizontal="center" wrapText="1"/>
    </xf>
    <xf numFmtId="0" fontId="15" fillId="23" borderId="5" xfId="0" applyFont="1" applyFill="1" applyBorder="1" applyAlignment="1">
      <alignment horizontal="left" wrapText="1"/>
    </xf>
    <xf numFmtId="49" fontId="15" fillId="0" borderId="5" xfId="0" applyNumberFormat="1" applyFont="1" applyFill="1" applyBorder="1" applyAlignment="1">
      <alignment horizontal="center"/>
    </xf>
    <xf numFmtId="49" fontId="25" fillId="0" borderId="5" xfId="0" applyNumberFormat="1" applyFont="1" applyFill="1" applyBorder="1" applyAlignment="1">
      <alignment horizontal="center"/>
    </xf>
    <xf numFmtId="0" fontId="15" fillId="0" borderId="5" xfId="0" applyFont="1" applyFill="1" applyBorder="1" applyAlignment="1">
      <alignment horizontal="left" wrapText="1"/>
    </xf>
    <xf numFmtId="0" fontId="24" fillId="0" borderId="5" xfId="0" applyNumberFormat="1" applyFont="1" applyFill="1" applyBorder="1" applyAlignment="1" applyProtection="1">
      <alignment horizontal="center" vertical="center" wrapText="1"/>
    </xf>
    <xf numFmtId="49" fontId="16" fillId="0" borderId="5" xfId="0" applyNumberFormat="1" applyFont="1" applyFill="1" applyBorder="1" applyAlignment="1">
      <alignment horizontal="center"/>
    </xf>
    <xf numFmtId="0" fontId="16" fillId="0" borderId="5" xfId="0" applyFont="1" applyFill="1" applyBorder="1" applyAlignment="1">
      <alignment horizontal="left" wrapText="1"/>
    </xf>
    <xf numFmtId="49" fontId="15" fillId="0" borderId="5"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left" vertical="center" wrapText="1"/>
    </xf>
    <xf numFmtId="49" fontId="24" fillId="0" borderId="5" xfId="0" applyNumberFormat="1" applyFont="1" applyFill="1" applyBorder="1" applyAlignment="1" applyProtection="1">
      <alignment horizontal="center" vertical="center" wrapText="1"/>
    </xf>
    <xf numFmtId="0" fontId="16" fillId="0" borderId="5" xfId="0" applyFont="1" applyFill="1" applyBorder="1" applyAlignment="1">
      <alignment wrapText="1"/>
    </xf>
    <xf numFmtId="49" fontId="16" fillId="0" borderId="5" xfId="0" applyNumberFormat="1" applyFont="1" applyFill="1" applyBorder="1" applyAlignment="1">
      <alignment horizontal="center" wrapText="1"/>
    </xf>
    <xf numFmtId="49" fontId="22" fillId="0" borderId="0" xfId="0" applyNumberFormat="1" applyFont="1" applyFill="1" applyBorder="1" applyAlignment="1" applyProtection="1">
      <alignment horizontal="center" wrapText="1"/>
      <protection locked="0"/>
    </xf>
    <xf numFmtId="4" fontId="24" fillId="0" borderId="5" xfId="0" applyNumberFormat="1" applyFont="1" applyFill="1" applyBorder="1" applyAlignment="1" applyProtection="1">
      <alignment horizontal="center" vertical="center" wrapText="1"/>
    </xf>
    <xf numFmtId="49" fontId="15" fillId="23" borderId="5" xfId="0" applyNumberFormat="1" applyFont="1" applyFill="1" applyBorder="1" applyAlignment="1">
      <alignment horizontal="center"/>
    </xf>
    <xf numFmtId="0" fontId="15" fillId="0" borderId="5" xfId="0" applyFont="1" applyFill="1" applyBorder="1" applyAlignment="1">
      <alignment wrapText="1"/>
    </xf>
    <xf numFmtId="49" fontId="15" fillId="0" borderId="5" xfId="0" applyNumberFormat="1" applyFont="1" applyFill="1" applyBorder="1" applyAlignment="1" applyProtection="1">
      <alignment horizontal="left" wrapText="1"/>
    </xf>
    <xf numFmtId="49" fontId="15" fillId="0" borderId="5" xfId="0" applyNumberFormat="1" applyFont="1" applyFill="1" applyBorder="1" applyAlignment="1" applyProtection="1">
      <alignment horizontal="center" wrapText="1"/>
    </xf>
    <xf numFmtId="49" fontId="15" fillId="0" borderId="5" xfId="0" applyNumberFormat="1" applyFont="1" applyFill="1" applyBorder="1" applyAlignment="1">
      <alignment horizontal="center" vertical="center"/>
    </xf>
    <xf numFmtId="0" fontId="16" fillId="0" borderId="5" xfId="0" applyFont="1" applyFill="1" applyBorder="1" applyAlignment="1">
      <alignment horizontal="center" wrapText="1"/>
    </xf>
    <xf numFmtId="0" fontId="15" fillId="0" borderId="5" xfId="0" applyFont="1" applyFill="1" applyBorder="1" applyAlignment="1">
      <alignment horizontal="right" vertical="top" wrapText="1"/>
    </xf>
    <xf numFmtId="0" fontId="15" fillId="0" borderId="5" xfId="0" applyFont="1" applyFill="1" applyBorder="1" applyAlignment="1">
      <alignment horizontal="center" wrapText="1"/>
    </xf>
    <xf numFmtId="49" fontId="15" fillId="0" borderId="5" xfId="0" applyNumberFormat="1" applyFont="1" applyFill="1" applyBorder="1" applyAlignment="1">
      <alignment horizontal="center" wrapText="1"/>
    </xf>
    <xf numFmtId="0" fontId="15" fillId="23" borderId="5"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49" fontId="2" fillId="0" borderId="5" xfId="0" applyNumberFormat="1" applyFont="1" applyFill="1" applyBorder="1" applyAlignment="1">
      <alignment horizontal="center"/>
    </xf>
    <xf numFmtId="0" fontId="15" fillId="0" borderId="5" xfId="0" applyFont="1" applyFill="1" applyBorder="1" applyAlignment="1">
      <alignment horizontal="left" vertical="center" wrapText="1"/>
    </xf>
    <xf numFmtId="4" fontId="24" fillId="0" borderId="6" xfId="0" applyNumberFormat="1" applyFont="1" applyFill="1" applyBorder="1" applyAlignment="1" applyProtection="1">
      <alignment horizontal="center" vertical="center" wrapText="1"/>
    </xf>
    <xf numFmtId="208" fontId="24" fillId="24" borderId="0" xfId="0" applyNumberFormat="1" applyFont="1" applyFill="1" applyBorder="1" applyAlignment="1" applyProtection="1">
      <alignment horizontal="center" vertical="center" wrapText="1"/>
    </xf>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25" borderId="5" xfId="0" applyNumberFormat="1" applyFont="1" applyFill="1" applyBorder="1" applyAlignment="1" applyProtection="1">
      <alignment horizontal="center" wrapText="1"/>
    </xf>
    <xf numFmtId="49" fontId="15" fillId="25" borderId="5" xfId="0" applyNumberFormat="1" applyFont="1" applyFill="1" applyBorder="1" applyAlignment="1" applyProtection="1">
      <alignment horizontal="left" wrapText="1"/>
    </xf>
    <xf numFmtId="208" fontId="15" fillId="0" borderId="5" xfId="0" applyNumberFormat="1" applyFont="1" applyFill="1" applyBorder="1" applyAlignment="1" applyProtection="1">
      <alignment horizontal="center" vertical="center" wrapText="1"/>
    </xf>
    <xf numFmtId="0" fontId="19" fillId="0" borderId="0" xfId="0" applyNumberFormat="1" applyFont="1" applyFill="1" applyAlignment="1" applyProtection="1"/>
    <xf numFmtId="0" fontId="32" fillId="0" borderId="0" xfId="0" applyNumberFormat="1" applyFont="1" applyFill="1" applyAlignment="1" applyProtection="1"/>
    <xf numFmtId="208" fontId="19" fillId="0" borderId="0" xfId="0" applyNumberFormat="1" applyFont="1" applyFill="1" applyAlignment="1" applyProtection="1"/>
    <xf numFmtId="0" fontId="19" fillId="0" borderId="0" xfId="0" applyFont="1" applyFill="1" applyAlignment="1"/>
    <xf numFmtId="0" fontId="19" fillId="0" borderId="0" xfId="0" applyFont="1" applyFill="1"/>
    <xf numFmtId="0" fontId="19" fillId="0" borderId="0" xfId="0" applyFont="1" applyFill="1" applyAlignment="1">
      <alignment horizontal="left"/>
    </xf>
    <xf numFmtId="0" fontId="15" fillId="0" borderId="0" xfId="0" applyNumberFormat="1" applyFont="1" applyFill="1" applyAlignment="1" applyProtection="1"/>
    <xf numFmtId="208" fontId="15" fillId="0" borderId="0" xfId="0" applyNumberFormat="1" applyFont="1" applyFill="1" applyAlignment="1" applyProtection="1"/>
    <xf numFmtId="0" fontId="15" fillId="0" borderId="0" xfId="0" applyFont="1" applyFill="1"/>
    <xf numFmtId="0" fontId="2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left" vertical="center"/>
    </xf>
    <xf numFmtId="0" fontId="34" fillId="0" borderId="5" xfId="0" applyNumberFormat="1" applyFont="1" applyFill="1" applyBorder="1" applyAlignment="1" applyProtection="1">
      <alignment horizontal="center" wrapText="1"/>
    </xf>
    <xf numFmtId="49" fontId="15" fillId="0" borderId="5" xfId="0" applyNumberFormat="1" applyFont="1" applyFill="1" applyBorder="1" applyAlignment="1" applyProtection="1">
      <alignment horizontal="left" vertical="center" wrapText="1"/>
    </xf>
    <xf numFmtId="2" fontId="24" fillId="0" borderId="5" xfId="0" applyNumberFormat="1" applyFont="1" applyFill="1" applyBorder="1" applyAlignment="1" applyProtection="1">
      <alignment horizontal="center" vertical="center" wrapText="1"/>
    </xf>
    <xf numFmtId="2" fontId="15" fillId="0" borderId="5" xfId="0" applyNumberFormat="1" applyFont="1" applyFill="1" applyBorder="1" applyAlignment="1" applyProtection="1">
      <alignment horizontal="center" vertical="center" wrapText="1"/>
    </xf>
    <xf numFmtId="0" fontId="24" fillId="0" borderId="0" xfId="0" applyNumberFormat="1" applyFont="1" applyFill="1" applyAlignment="1" applyProtection="1"/>
    <xf numFmtId="208" fontId="24" fillId="0" borderId="5" xfId="0" applyNumberFormat="1" applyFont="1" applyFill="1" applyBorder="1" applyAlignment="1" applyProtection="1">
      <alignment horizontal="center" vertical="center" wrapText="1"/>
    </xf>
    <xf numFmtId="0" fontId="24" fillId="0" borderId="0" xfId="0" applyFont="1" applyFill="1"/>
    <xf numFmtId="4" fontId="15" fillId="0" borderId="5" xfId="0" applyNumberFormat="1" applyFont="1" applyFill="1" applyBorder="1" applyAlignment="1" applyProtection="1">
      <alignment horizontal="center" vertical="center" wrapText="1"/>
    </xf>
    <xf numFmtId="0" fontId="15" fillId="0" borderId="5" xfId="0" applyFont="1" applyFill="1" applyBorder="1" applyAlignment="1">
      <alignment vertical="center" wrapText="1"/>
    </xf>
    <xf numFmtId="4" fontId="24" fillId="26" borderId="5" xfId="0" applyNumberFormat="1" applyFont="1" applyFill="1" applyBorder="1" applyAlignment="1" applyProtection="1">
      <alignment horizontal="center" vertical="center" wrapText="1"/>
    </xf>
    <xf numFmtId="0" fontId="15" fillId="23" borderId="5" xfId="0" applyFont="1" applyFill="1" applyBorder="1" applyAlignment="1">
      <alignment horizontal="left" wrapText="1" shrinkToFit="1"/>
    </xf>
    <xf numFmtId="0" fontId="15" fillId="23" borderId="5" xfId="28" applyFont="1" applyFill="1" applyBorder="1" applyAlignment="1" applyProtection="1">
      <alignment wrapText="1"/>
    </xf>
    <xf numFmtId="4" fontId="15" fillId="0" borderId="5" xfId="49" applyNumberFormat="1" applyFont="1" applyFill="1" applyBorder="1" applyAlignment="1">
      <alignment horizontal="center" vertical="top"/>
    </xf>
    <xf numFmtId="0" fontId="24" fillId="27" borderId="0" xfId="0" applyNumberFormat="1" applyFont="1" applyFill="1" applyAlignment="1" applyProtection="1"/>
    <xf numFmtId="0" fontId="24" fillId="27" borderId="0" xfId="0" applyFont="1" applyFill="1"/>
    <xf numFmtId="49" fontId="24" fillId="23" borderId="5" xfId="0" applyNumberFormat="1" applyFont="1" applyFill="1" applyBorder="1" applyAlignment="1">
      <alignment horizontal="center"/>
    </xf>
    <xf numFmtId="49" fontId="29" fillId="23" borderId="5" xfId="0" applyNumberFormat="1" applyFont="1" applyFill="1" applyBorder="1" applyAlignment="1">
      <alignment horizontal="center" wrapText="1"/>
    </xf>
    <xf numFmtId="0" fontId="15" fillId="25" borderId="0" xfId="0" applyNumberFormat="1" applyFont="1" applyFill="1" applyAlignment="1" applyProtection="1"/>
    <xf numFmtId="0" fontId="15" fillId="25" borderId="0" xfId="0" applyFont="1" applyFill="1"/>
    <xf numFmtId="49" fontId="24" fillId="23" borderId="5" xfId="0" applyNumberFormat="1" applyFont="1" applyFill="1" applyBorder="1" applyAlignment="1">
      <alignment horizontal="center" wrapText="1"/>
    </xf>
    <xf numFmtId="49" fontId="25" fillId="23" borderId="5" xfId="0" applyNumberFormat="1" applyFont="1" applyFill="1" applyBorder="1" applyAlignment="1">
      <alignment horizontal="center" wrapText="1"/>
    </xf>
    <xf numFmtId="0" fontId="30" fillId="0" borderId="5" xfId="0" applyFont="1" applyFill="1" applyBorder="1" applyAlignment="1">
      <alignment horizontal="left" wrapText="1"/>
    </xf>
    <xf numFmtId="49" fontId="15" fillId="0" borderId="5" xfId="0" applyNumberFormat="1" applyFont="1" applyFill="1" applyBorder="1" applyAlignment="1">
      <alignment horizontal="justify" wrapText="1"/>
    </xf>
    <xf numFmtId="0" fontId="15" fillId="23" borderId="5" xfId="0" applyFont="1" applyFill="1" applyBorder="1" applyAlignment="1">
      <alignment horizontal="justify" wrapText="1"/>
    </xf>
    <xf numFmtId="0" fontId="15" fillId="0" borderId="5" xfId="0" applyFont="1" applyFill="1" applyBorder="1" applyAlignment="1">
      <alignment horizontal="justify" wrapText="1"/>
    </xf>
    <xf numFmtId="0" fontId="24" fillId="28" borderId="5" xfId="0" applyFont="1" applyFill="1" applyBorder="1" applyAlignment="1">
      <alignment horizontal="justify" wrapText="1"/>
    </xf>
    <xf numFmtId="0" fontId="24" fillId="23" borderId="5" xfId="0" applyFont="1" applyFill="1" applyBorder="1" applyAlignment="1">
      <alignment horizontal="center" wrapText="1"/>
    </xf>
    <xf numFmtId="0" fontId="15" fillId="0" borderId="5" xfId="0" applyNumberFormat="1" applyFont="1" applyFill="1" applyBorder="1" applyAlignment="1" applyProtection="1">
      <alignment wrapText="1"/>
    </xf>
    <xf numFmtId="4" fontId="15" fillId="0" borderId="5" xfId="0" applyNumberFormat="1" applyFont="1" applyFill="1" applyBorder="1" applyAlignment="1" applyProtection="1">
      <alignment horizontal="center" vertical="center"/>
    </xf>
    <xf numFmtId="208" fontId="24" fillId="0" borderId="0" xfId="0" applyNumberFormat="1" applyFont="1" applyFill="1" applyBorder="1" applyAlignment="1" applyProtection="1">
      <alignment horizontal="center" vertical="center" wrapText="1"/>
    </xf>
    <xf numFmtId="4" fontId="24" fillId="29"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wrapText="1"/>
    </xf>
    <xf numFmtId="4" fontId="34" fillId="23" borderId="5" xfId="0" applyNumberFormat="1" applyFont="1" applyFill="1" applyBorder="1" applyAlignment="1" applyProtection="1">
      <alignment horizontal="center" vertical="center" wrapText="1"/>
    </xf>
    <xf numFmtId="4" fontId="15" fillId="23" borderId="5" xfId="0" applyNumberFormat="1" applyFont="1" applyFill="1" applyBorder="1" applyAlignment="1" applyProtection="1">
      <alignment horizontal="center" vertical="center" wrapText="1"/>
    </xf>
    <xf numFmtId="4" fontId="15" fillId="30" borderId="5" xfId="0" applyNumberFormat="1" applyFont="1" applyFill="1" applyBorder="1" applyAlignment="1" applyProtection="1">
      <alignment horizontal="center" vertical="center" wrapText="1"/>
    </xf>
    <xf numFmtId="4" fontId="29" fillId="0" borderId="5" xfId="0" applyNumberFormat="1" applyFont="1" applyFill="1" applyBorder="1" applyAlignment="1" applyProtection="1">
      <alignment horizontal="center" vertical="center" wrapText="1"/>
    </xf>
    <xf numFmtId="4" fontId="24" fillId="31" borderId="5" xfId="0" applyNumberFormat="1" applyFont="1" applyFill="1" applyBorder="1" applyAlignment="1" applyProtection="1">
      <alignment horizontal="center" vertical="center" wrapText="1"/>
    </xf>
    <xf numFmtId="4" fontId="24" fillId="30" borderId="5" xfId="0" applyNumberFormat="1" applyFont="1" applyFill="1" applyBorder="1" applyAlignment="1" applyProtection="1">
      <alignment horizontal="center" vertical="center" wrapText="1"/>
    </xf>
    <xf numFmtId="49" fontId="24" fillId="0" borderId="5" xfId="0" applyNumberFormat="1" applyFont="1" applyFill="1" applyBorder="1" applyAlignment="1">
      <alignment horizontal="center"/>
    </xf>
    <xf numFmtId="49" fontId="29" fillId="0" borderId="5" xfId="0" applyNumberFormat="1" applyFont="1" applyFill="1" applyBorder="1" applyAlignment="1">
      <alignment horizontal="center"/>
    </xf>
    <xf numFmtId="4" fontId="15" fillId="32" borderId="5" xfId="0" applyNumberFormat="1" applyFont="1" applyFill="1" applyBorder="1" applyAlignment="1" applyProtection="1">
      <alignment horizontal="center" vertical="center" wrapText="1"/>
    </xf>
    <xf numFmtId="4" fontId="15" fillId="29" borderId="5" xfId="0" applyNumberFormat="1" applyFont="1" applyFill="1" applyBorder="1" applyAlignment="1" applyProtection="1">
      <alignment horizontal="center" vertical="center" wrapText="1"/>
    </xf>
    <xf numFmtId="0" fontId="15" fillId="28" borderId="0" xfId="0" applyNumberFormat="1" applyFont="1" applyFill="1" applyAlignment="1" applyProtection="1"/>
    <xf numFmtId="0" fontId="15" fillId="28" borderId="0" xfId="0" applyFont="1" applyFill="1"/>
    <xf numFmtId="0" fontId="15" fillId="0" borderId="5" xfId="0" applyFont="1" applyFill="1" applyBorder="1" applyAlignment="1">
      <alignment horizontal="center" vertical="center"/>
    </xf>
    <xf numFmtId="49" fontId="15" fillId="0" borderId="5" xfId="0" applyNumberFormat="1" applyFont="1" applyFill="1" applyBorder="1" applyAlignment="1">
      <alignment horizontal="left" vertical="center" wrapText="1"/>
    </xf>
    <xf numFmtId="0" fontId="15" fillId="0" borderId="5" xfId="0" applyFont="1" applyFill="1" applyBorder="1"/>
    <xf numFmtId="0" fontId="15" fillId="0" borderId="7" xfId="0" applyFont="1" applyFill="1" applyBorder="1" applyAlignment="1">
      <alignment vertical="center"/>
    </xf>
    <xf numFmtId="0" fontId="15" fillId="0" borderId="5" xfId="0" applyFont="1" applyFill="1" applyBorder="1" applyAlignment="1">
      <alignment vertical="center"/>
    </xf>
    <xf numFmtId="0" fontId="24" fillId="28" borderId="7" xfId="0" applyFont="1" applyFill="1" applyBorder="1" applyAlignment="1">
      <alignment horizontal="justify"/>
    </xf>
    <xf numFmtId="4" fontId="24" fillId="0" borderId="5" xfId="0" applyNumberFormat="1" applyFont="1" applyFill="1" applyBorder="1" applyAlignment="1">
      <alignment horizontal="center" vertical="center"/>
    </xf>
    <xf numFmtId="0" fontId="24" fillId="0" borderId="7" xfId="0" applyFont="1" applyFill="1" applyBorder="1" applyAlignment="1">
      <alignment horizontal="justify"/>
    </xf>
    <xf numFmtId="0" fontId="15" fillId="0" borderId="7" xfId="0" applyFont="1" applyFill="1" applyBorder="1" applyAlignment="1">
      <alignment horizontal="justify"/>
    </xf>
    <xf numFmtId="4" fontId="15" fillId="0" borderId="5" xfId="0" applyNumberFormat="1" applyFont="1" applyFill="1" applyBorder="1" applyAlignment="1">
      <alignment horizontal="center" vertical="center"/>
    </xf>
    <xf numFmtId="4" fontId="15" fillId="0" borderId="5" xfId="0" applyNumberFormat="1" applyFont="1" applyFill="1" applyBorder="1"/>
    <xf numFmtId="4" fontId="24" fillId="30" borderId="5" xfId="0" applyNumberFormat="1" applyFont="1" applyFill="1" applyBorder="1" applyAlignment="1">
      <alignment horizontal="center" vertical="center"/>
    </xf>
    <xf numFmtId="49" fontId="15" fillId="28" borderId="5" xfId="0" applyNumberFormat="1" applyFont="1" applyFill="1" applyBorder="1" applyAlignment="1">
      <alignment horizontal="center"/>
    </xf>
    <xf numFmtId="0" fontId="15" fillId="28" borderId="5" xfId="0" applyFont="1" applyFill="1" applyBorder="1" applyAlignment="1">
      <alignment horizontal="left" wrapText="1"/>
    </xf>
    <xf numFmtId="4" fontId="24" fillId="28" borderId="5" xfId="0" applyNumberFormat="1" applyFont="1" applyFill="1" applyBorder="1" applyAlignment="1" applyProtection="1">
      <alignment horizontal="center" vertical="center" wrapText="1"/>
    </xf>
    <xf numFmtId="4" fontId="24" fillId="27" borderId="0" xfId="0" applyNumberFormat="1" applyFont="1" applyFill="1" applyBorder="1" applyAlignment="1" applyProtection="1">
      <alignment horizontal="center" vertical="center" wrapText="1"/>
    </xf>
    <xf numFmtId="4" fontId="24" fillId="0" borderId="5" xfId="49" applyNumberFormat="1" applyFont="1" applyBorder="1" applyAlignment="1">
      <alignment horizontal="center" vertical="top"/>
    </xf>
    <xf numFmtId="4" fontId="24" fillId="30" borderId="5" xfId="49" applyNumberFormat="1" applyFont="1" applyFill="1" applyBorder="1" applyAlignment="1">
      <alignment horizontal="center" vertical="top"/>
    </xf>
    <xf numFmtId="4" fontId="24" fillId="0" borderId="5" xfId="49" applyNumberFormat="1" applyFont="1" applyFill="1" applyBorder="1" applyAlignment="1">
      <alignment horizontal="center" vertical="top"/>
    </xf>
    <xf numFmtId="0" fontId="24" fillId="23" borderId="5" xfId="0" applyFont="1" applyFill="1" applyBorder="1" applyAlignment="1">
      <alignment horizontal="left" wrapText="1"/>
    </xf>
    <xf numFmtId="4" fontId="15" fillId="0" borderId="5" xfId="49" applyNumberFormat="1" applyFont="1" applyBorder="1" applyAlignment="1">
      <alignment horizontal="center" vertical="top"/>
    </xf>
    <xf numFmtId="4" fontId="15" fillId="0" borderId="5" xfId="49" applyNumberFormat="1" applyFont="1" applyBorder="1" applyAlignment="1">
      <alignment horizontal="center" vertical="center"/>
    </xf>
    <xf numFmtId="4" fontId="15" fillId="30" borderId="5" xfId="49" applyNumberFormat="1" applyFont="1" applyFill="1" applyBorder="1" applyAlignment="1">
      <alignment horizontal="center" vertical="center"/>
    </xf>
    <xf numFmtId="0" fontId="15" fillId="23" borderId="5" xfId="0" applyFont="1" applyFill="1" applyBorder="1" applyAlignment="1">
      <alignment wrapText="1"/>
    </xf>
    <xf numFmtId="0" fontId="15" fillId="23" borderId="0" xfId="0" applyNumberFormat="1" applyFont="1" applyFill="1" applyBorder="1" applyAlignment="1" applyProtection="1"/>
    <xf numFmtId="49" fontId="15" fillId="23" borderId="0" xfId="0" applyNumberFormat="1" applyFont="1" applyFill="1" applyBorder="1" applyAlignment="1" applyProtection="1">
      <alignment vertical="top" wrapText="1"/>
    </xf>
    <xf numFmtId="0" fontId="15" fillId="23" borderId="0" xfId="0" applyFont="1" applyFill="1" applyBorder="1"/>
    <xf numFmtId="0" fontId="15" fillId="23" borderId="0" xfId="0" applyNumberFormat="1" applyFont="1" applyFill="1" applyAlignment="1" applyProtection="1"/>
    <xf numFmtId="0" fontId="15" fillId="23" borderId="0" xfId="0" applyFont="1" applyFill="1"/>
    <xf numFmtId="4" fontId="15" fillId="0" borderId="0" xfId="0" applyNumberFormat="1" applyFont="1" applyFill="1" applyAlignment="1" applyProtection="1"/>
    <xf numFmtId="4" fontId="24" fillId="0" borderId="0" xfId="0" applyNumberFormat="1" applyFont="1" applyFill="1" applyAlignment="1" applyProtection="1"/>
    <xf numFmtId="49" fontId="15" fillId="0" borderId="0" xfId="0" applyNumberFormat="1" applyFont="1" applyFill="1" applyAlignment="1" applyProtection="1"/>
    <xf numFmtId="0" fontId="2" fillId="0" borderId="5" xfId="0" applyNumberFormat="1" applyFont="1" applyFill="1" applyBorder="1" applyAlignment="1" applyProtection="1">
      <alignment horizontal="left" vertical="center" wrapText="1"/>
    </xf>
    <xf numFmtId="0" fontId="16" fillId="0" borderId="0" xfId="0" applyNumberFormat="1" applyFont="1" applyFill="1" applyAlignment="1" applyProtection="1"/>
    <xf numFmtId="0" fontId="2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wrapText="1"/>
    </xf>
    <xf numFmtId="4" fontId="2" fillId="0" borderId="5" xfId="0" applyNumberFormat="1" applyFont="1" applyFill="1" applyBorder="1" applyAlignment="1" applyProtection="1">
      <alignment horizontal="center" vertical="center" wrapText="1"/>
    </xf>
    <xf numFmtId="4" fontId="16" fillId="0" borderId="5" xfId="0" applyNumberFormat="1" applyFont="1" applyFill="1" applyBorder="1" applyAlignment="1" applyProtection="1">
      <alignment horizontal="center" vertical="center" wrapText="1"/>
    </xf>
    <xf numFmtId="0" fontId="2" fillId="0" borderId="5" xfId="28" applyFont="1" applyFill="1" applyBorder="1" applyAlignment="1" applyProtection="1">
      <alignment wrapText="1"/>
    </xf>
    <xf numFmtId="49" fontId="22" fillId="0" borderId="5" xfId="0" applyNumberFormat="1" applyFont="1" applyFill="1" applyBorder="1" applyAlignment="1">
      <alignment horizontal="center" wrapText="1"/>
    </xf>
    <xf numFmtId="0" fontId="2" fillId="0" borderId="5" xfId="0" applyFont="1" applyFill="1" applyBorder="1" applyAlignment="1">
      <alignment horizontal="left" wrapText="1"/>
    </xf>
    <xf numFmtId="49" fontId="2" fillId="0" borderId="5" xfId="0" applyNumberFormat="1" applyFont="1" applyFill="1" applyBorder="1" applyAlignment="1">
      <alignment horizontal="center" wrapText="1"/>
    </xf>
    <xf numFmtId="49" fontId="20" fillId="0" borderId="5" xfId="0" applyNumberFormat="1" applyFont="1" applyFill="1" applyBorder="1" applyAlignment="1">
      <alignment horizontal="center" wrapText="1"/>
    </xf>
    <xf numFmtId="49" fontId="2" fillId="0" borderId="5" xfId="0" applyNumberFormat="1" applyFont="1" applyFill="1" applyBorder="1" applyAlignment="1" applyProtection="1">
      <alignment horizontal="left" wrapText="1"/>
    </xf>
    <xf numFmtId="205" fontId="2" fillId="0" borderId="5" xfId="29" applyFont="1" applyFill="1" applyBorder="1" applyAlignment="1" applyProtection="1">
      <alignment horizontal="center" vertical="center" wrapText="1"/>
    </xf>
    <xf numFmtId="0" fontId="2" fillId="0" borderId="5" xfId="0" applyFont="1" applyFill="1" applyBorder="1" applyAlignment="1">
      <alignment horizontal="center" wrapText="1"/>
    </xf>
    <xf numFmtId="0" fontId="21" fillId="0" borderId="5" xfId="0" applyFont="1" applyFill="1" applyBorder="1" applyAlignment="1">
      <alignment horizontal="center" wrapText="1"/>
    </xf>
    <xf numFmtId="0" fontId="23" fillId="0" borderId="5" xfId="0" applyFont="1" applyFill="1" applyBorder="1" applyAlignment="1">
      <alignment horizontal="center" wrapText="1"/>
    </xf>
    <xf numFmtId="4" fontId="2" fillId="0" borderId="8" xfId="0" applyNumberFormat="1" applyFont="1" applyFill="1" applyBorder="1" applyAlignment="1" applyProtection="1">
      <alignment horizontal="center" vertical="center" wrapText="1"/>
    </xf>
    <xf numFmtId="4" fontId="2" fillId="0" borderId="5" xfId="49" applyNumberFormat="1" applyFont="1" applyFill="1" applyBorder="1" applyAlignment="1">
      <alignment horizontal="center" vertical="top"/>
    </xf>
    <xf numFmtId="49" fontId="2" fillId="0" borderId="5" xfId="0" applyNumberFormat="1" applyFont="1" applyFill="1" applyBorder="1" applyAlignment="1" applyProtection="1">
      <alignment horizontal="center" wrapText="1"/>
      <protection locked="0"/>
    </xf>
    <xf numFmtId="49" fontId="21" fillId="0" borderId="5" xfId="0" applyNumberFormat="1" applyFont="1" applyFill="1" applyBorder="1" applyAlignment="1" applyProtection="1">
      <alignment horizontal="center" wrapText="1"/>
      <protection locked="0"/>
    </xf>
    <xf numFmtId="0" fontId="2"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left" wrapText="1"/>
      <protection locked="0"/>
    </xf>
    <xf numFmtId="2" fontId="16" fillId="0" borderId="5" xfId="0" applyNumberFormat="1" applyFont="1" applyFill="1" applyBorder="1" applyAlignment="1">
      <alignment wrapText="1"/>
    </xf>
    <xf numFmtId="4" fontId="16" fillId="0" borderId="5" xfId="49" applyNumberFormat="1" applyFont="1" applyFill="1" applyBorder="1" applyAlignment="1">
      <alignment horizontal="center" vertical="top"/>
    </xf>
    <xf numFmtId="4" fontId="2" fillId="0" borderId="5" xfId="49" applyNumberFormat="1" applyFont="1" applyBorder="1" applyAlignment="1">
      <alignment horizontal="center" vertical="top"/>
    </xf>
    <xf numFmtId="0" fontId="2" fillId="0" borderId="5" xfId="0" applyFont="1" applyFill="1" applyBorder="1" applyAlignment="1">
      <alignment wrapText="1"/>
    </xf>
    <xf numFmtId="0" fontId="16" fillId="0" borderId="5" xfId="0" quotePrefix="1" applyFont="1" applyFill="1" applyBorder="1" applyAlignment="1">
      <alignment horizontal="left" wrapText="1"/>
    </xf>
    <xf numFmtId="4" fontId="15" fillId="25" borderId="5" xfId="0" applyNumberFormat="1" applyFont="1" applyFill="1" applyBorder="1" applyAlignment="1" applyProtection="1">
      <alignment horizontal="center" vertical="center" wrapText="1"/>
    </xf>
    <xf numFmtId="4" fontId="24" fillId="33" borderId="5" xfId="0" applyNumberFormat="1" applyFont="1" applyFill="1" applyBorder="1" applyAlignment="1" applyProtection="1">
      <alignment horizontal="center" vertical="center" wrapText="1"/>
    </xf>
    <xf numFmtId="4" fontId="36" fillId="0" borderId="5" xfId="0" applyNumberFormat="1" applyFont="1" applyFill="1" applyBorder="1" applyAlignment="1" applyProtection="1">
      <alignment horizontal="center" vertical="center" wrapText="1"/>
    </xf>
    <xf numFmtId="4" fontId="2" fillId="23" borderId="5" xfId="0" applyNumberFormat="1" applyFont="1" applyFill="1" applyBorder="1" applyAlignment="1" applyProtection="1">
      <alignment horizontal="center" vertical="center" wrapText="1"/>
    </xf>
    <xf numFmtId="4" fontId="15" fillId="0" borderId="5" xfId="0" applyNumberFormat="1" applyFont="1" applyFill="1" applyBorder="1" applyAlignment="1">
      <alignment horizontal="center"/>
    </xf>
    <xf numFmtId="4" fontId="15" fillId="28" borderId="5" xfId="0" applyNumberFormat="1" applyFont="1" applyFill="1" applyBorder="1" applyAlignment="1" applyProtection="1">
      <alignment horizontal="center" vertical="center" wrapText="1"/>
    </xf>
    <xf numFmtId="0" fontId="31" fillId="0" borderId="0" xfId="0" applyNumberFormat="1" applyFont="1" applyFill="1" applyAlignment="1" applyProtection="1"/>
    <xf numFmtId="0" fontId="31" fillId="0" borderId="5" xfId="0" applyNumberFormat="1" applyFont="1" applyFill="1" applyBorder="1" applyAlignment="1" applyProtection="1">
      <alignment horizontal="center" vertical="center" wrapText="1"/>
    </xf>
    <xf numFmtId="0" fontId="31" fillId="0" borderId="0" xfId="0" applyFont="1" applyFill="1"/>
    <xf numFmtId="0" fontId="31" fillId="0" borderId="0" xfId="0" applyNumberFormat="1" applyFont="1" applyFill="1" applyAlignment="1" applyProtection="1">
      <alignment vertical="center"/>
    </xf>
    <xf numFmtId="208" fontId="31" fillId="0" borderId="5" xfId="0" applyNumberFormat="1" applyFont="1" applyFill="1" applyBorder="1" applyAlignment="1" applyProtection="1">
      <alignment horizontal="center" vertical="center" wrapText="1"/>
    </xf>
    <xf numFmtId="0" fontId="31" fillId="0" borderId="0" xfId="0" applyFont="1" applyFill="1" applyAlignment="1">
      <alignment vertical="center"/>
    </xf>
    <xf numFmtId="0" fontId="24" fillId="28" borderId="5" xfId="0" applyNumberFormat="1" applyFont="1" applyFill="1" applyBorder="1" applyAlignment="1" applyProtection="1">
      <alignment horizontal="left" wrapText="1"/>
    </xf>
    <xf numFmtId="49" fontId="24" fillId="28" borderId="5" xfId="0" quotePrefix="1" applyNumberFormat="1" applyFont="1" applyFill="1" applyBorder="1" applyAlignment="1" applyProtection="1">
      <alignment horizontal="left" wrapText="1"/>
    </xf>
    <xf numFmtId="49" fontId="2" fillId="0" borderId="5" xfId="0" quotePrefix="1" applyNumberFormat="1" applyFont="1" applyFill="1" applyBorder="1" applyAlignment="1" applyProtection="1">
      <alignment horizontal="left" wrapText="1"/>
    </xf>
    <xf numFmtId="49" fontId="24" fillId="0" borderId="5" xfId="0" quotePrefix="1" applyNumberFormat="1" applyFont="1" applyFill="1" applyBorder="1" applyAlignment="1" applyProtection="1">
      <alignment horizontal="left" wrapText="1"/>
    </xf>
    <xf numFmtId="49" fontId="15" fillId="0" borderId="5" xfId="0" quotePrefix="1" applyNumberFormat="1" applyFont="1" applyFill="1" applyBorder="1" applyAlignment="1" applyProtection="1">
      <alignment horizontal="left" wrapText="1"/>
    </xf>
    <xf numFmtId="49" fontId="24" fillId="28" borderId="5" xfId="0" applyNumberFormat="1" applyFont="1" applyFill="1" applyBorder="1" applyAlignment="1" applyProtection="1">
      <alignment horizontal="left" wrapText="1"/>
    </xf>
    <xf numFmtId="0" fontId="2" fillId="0" borderId="5" xfId="0" applyNumberFormat="1" applyFont="1" applyFill="1" applyBorder="1" applyAlignment="1" applyProtection="1">
      <alignment horizontal="left" wrapText="1"/>
    </xf>
    <xf numFmtId="0" fontId="24" fillId="0" borderId="5" xfId="0" applyNumberFormat="1" applyFont="1" applyFill="1" applyBorder="1" applyAlignment="1" applyProtection="1">
      <alignment horizontal="left" wrapText="1"/>
    </xf>
    <xf numFmtId="0" fontId="16" fillId="0" borderId="5" xfId="0" applyNumberFormat="1" applyFont="1" applyFill="1" applyBorder="1" applyAlignment="1" applyProtection="1">
      <alignment horizontal="left" wrapText="1"/>
    </xf>
    <xf numFmtId="0" fontId="15" fillId="23" borderId="5" xfId="0" applyNumberFormat="1" applyFont="1" applyFill="1" applyBorder="1" applyAlignment="1" applyProtection="1">
      <alignment horizontal="left" wrapText="1"/>
    </xf>
    <xf numFmtId="0" fontId="15" fillId="0" borderId="5" xfId="0" quotePrefix="1" applyNumberFormat="1" applyFont="1" applyFill="1" applyBorder="1" applyAlignment="1" applyProtection="1">
      <alignment horizontal="left" wrapText="1"/>
    </xf>
    <xf numFmtId="0" fontId="2" fillId="0" borderId="5" xfId="0" quotePrefix="1" applyNumberFormat="1" applyFont="1" applyFill="1" applyBorder="1" applyAlignment="1" applyProtection="1">
      <alignment horizontal="left" wrapText="1"/>
    </xf>
    <xf numFmtId="0" fontId="24" fillId="0" borderId="5" xfId="0" quotePrefix="1" applyNumberFormat="1" applyFont="1" applyFill="1" applyBorder="1" applyAlignment="1" applyProtection="1">
      <alignment horizontal="left" wrapText="1"/>
    </xf>
    <xf numFmtId="0" fontId="15" fillId="0" borderId="7" xfId="0" applyFont="1" applyFill="1" applyBorder="1" applyAlignment="1">
      <alignment horizontal="left" wrapText="1"/>
    </xf>
    <xf numFmtId="0" fontId="15" fillId="0" borderId="7" xfId="0" quotePrefix="1" applyFont="1" applyFill="1" applyBorder="1" applyAlignment="1">
      <alignment horizontal="left" wrapText="1"/>
    </xf>
    <xf numFmtId="0" fontId="15" fillId="34" borderId="5" xfId="0" quotePrefix="1" applyNumberFormat="1" applyFont="1" applyFill="1" applyBorder="1" applyAlignment="1" applyProtection="1">
      <alignment horizontal="left" wrapText="1"/>
    </xf>
    <xf numFmtId="0" fontId="16" fillId="0" borderId="5" xfId="0" quotePrefix="1" applyNumberFormat="1" applyFont="1" applyFill="1" applyBorder="1" applyAlignment="1" applyProtection="1">
      <alignment horizontal="left" wrapText="1"/>
    </xf>
    <xf numFmtId="0" fontId="15" fillId="28" borderId="5" xfId="0" quotePrefix="1" applyNumberFormat="1" applyFont="1" applyFill="1" applyBorder="1" applyAlignment="1" applyProtection="1">
      <alignment horizontal="left" wrapText="1"/>
    </xf>
    <xf numFmtId="0" fontId="24" fillId="28" borderId="5" xfId="0" quotePrefix="1" applyNumberFormat="1" applyFont="1" applyFill="1" applyBorder="1" applyAlignment="1" applyProtection="1">
      <alignment horizontal="left" wrapText="1"/>
    </xf>
    <xf numFmtId="0" fontId="15" fillId="0" borderId="5" xfId="0" quotePrefix="1" applyNumberFormat="1" applyFont="1" applyFill="1" applyBorder="1" applyAlignment="1" applyProtection="1">
      <alignment wrapText="1"/>
    </xf>
    <xf numFmtId="0" fontId="2" fillId="0" borderId="5" xfId="0" applyNumberFormat="1" applyFont="1" applyFill="1" applyBorder="1" applyAlignment="1" applyProtection="1">
      <alignment horizontal="center" wrapText="1"/>
    </xf>
    <xf numFmtId="0" fontId="16" fillId="0" borderId="5" xfId="0" applyNumberFormat="1" applyFont="1" applyFill="1" applyBorder="1" applyAlignment="1" applyProtection="1">
      <alignment horizontal="center" wrapText="1"/>
    </xf>
    <xf numFmtId="0" fontId="16" fillId="0" borderId="5" xfId="0" applyNumberFormat="1" applyFont="1" applyFill="1" applyBorder="1" applyAlignment="1" applyProtection="1">
      <alignment wrapText="1"/>
    </xf>
    <xf numFmtId="0" fontId="2" fillId="0" borderId="5" xfId="0" quotePrefix="1" applyNumberFormat="1" applyFont="1" applyFill="1" applyBorder="1" applyAlignment="1" applyProtection="1">
      <alignment wrapText="1"/>
    </xf>
    <xf numFmtId="0" fontId="24" fillId="28" borderId="5" xfId="0" applyNumberFormat="1" applyFont="1" applyFill="1" applyBorder="1" applyAlignment="1" applyProtection="1">
      <alignment wrapText="1"/>
    </xf>
    <xf numFmtId="0" fontId="2"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wrapText="1"/>
    </xf>
    <xf numFmtId="4" fontId="2" fillId="0" borderId="6"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vertical="top" wrapText="1"/>
    </xf>
    <xf numFmtId="4" fontId="24" fillId="0" borderId="0" xfId="0" applyNumberFormat="1" applyFont="1" applyFill="1"/>
    <xf numFmtId="4" fontId="15" fillId="0" borderId="0" xfId="0" applyNumberFormat="1" applyFont="1" applyFill="1"/>
    <xf numFmtId="0" fontId="18" fillId="23" borderId="12" xfId="0" applyNumberFormat="1" applyFont="1" applyFill="1" applyBorder="1" applyAlignment="1" applyProtection="1">
      <alignment horizontal="left" vertical="center" wrapText="1"/>
    </xf>
    <xf numFmtId="49" fontId="27" fillId="0" borderId="0"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left" vertical="center" wrapText="1"/>
    </xf>
    <xf numFmtId="0" fontId="31" fillId="0" borderId="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wrapText="1"/>
    </xf>
    <xf numFmtId="49" fontId="19" fillId="0" borderId="9" xfId="0" applyNumberFormat="1" applyFont="1" applyFill="1" applyBorder="1" applyAlignment="1">
      <alignment horizontal="center" wrapText="1"/>
    </xf>
    <xf numFmtId="0" fontId="15" fillId="0" borderId="0" xfId="0" applyFont="1" applyFill="1" applyBorder="1" applyAlignment="1">
      <alignment horizontal="center" vertical="top"/>
    </xf>
    <xf numFmtId="0" fontId="31" fillId="0" borderId="10"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7" fillId="0" borderId="10" xfId="0" applyNumberFormat="1" applyFont="1" applyFill="1" applyBorder="1" applyAlignment="1" applyProtection="1">
      <alignment horizontal="center" wrapText="1"/>
    </xf>
    <xf numFmtId="0" fontId="37" fillId="0" borderId="6" xfId="0" applyNumberFormat="1" applyFont="1" applyFill="1" applyBorder="1" applyAlignment="1" applyProtection="1">
      <alignment horizontal="center" wrapText="1"/>
    </xf>
    <xf numFmtId="0" fontId="31" fillId="0" borderId="8"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1" fillId="0" borderId="11" xfId="0" applyNumberFormat="1" applyFont="1" applyFill="1" applyBorder="1" applyAlignment="1" applyProtection="1">
      <alignment horizontal="center" vertical="center" wrapText="1"/>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W656"/>
  <sheetViews>
    <sheetView tabSelected="1" view="pageBreakPreview" topLeftCell="B1" zoomScale="53" zoomScaleNormal="53" zoomScaleSheetLayoutView="53" workbookViewId="0">
      <pane xSplit="3" ySplit="10" topLeftCell="F11" activePane="bottomRight" state="frozen"/>
      <selection activeCell="B1" sqref="B1"/>
      <selection pane="topRight" activeCell="E1" sqref="E1"/>
      <selection pane="bottomLeft" activeCell="B11" sqref="B11"/>
      <selection pane="bottomRight" activeCell="M462" sqref="M462"/>
    </sheetView>
  </sheetViews>
  <sheetFormatPr defaultColWidth="9.1640625" defaultRowHeight="15.75" x14ac:dyDescent="0.25"/>
  <cols>
    <col min="1" max="1" width="3.83203125" style="48" hidden="1" customWidth="1"/>
    <col min="2" max="2" width="13" style="48" customWidth="1"/>
    <col min="3" max="3" width="13.1640625" style="48" customWidth="1"/>
    <col min="4" max="4" width="11.1640625" style="48" customWidth="1"/>
    <col min="5" max="5" width="37.1640625" style="48" customWidth="1"/>
    <col min="6" max="6" width="83.1640625" style="48" customWidth="1"/>
    <col min="7" max="7" width="19.5" style="48" customWidth="1"/>
    <col min="8" max="8" width="21.33203125" style="49" customWidth="1"/>
    <col min="9" max="9" width="21.33203125" style="48" customWidth="1"/>
    <col min="10" max="10" width="18.83203125" style="48" customWidth="1"/>
    <col min="11" max="12" width="21.33203125" style="48" customWidth="1"/>
    <col min="13" max="13" width="17.1640625" style="50" customWidth="1"/>
    <col min="14" max="14" width="14.6640625" style="50" customWidth="1"/>
    <col min="15" max="16384" width="9.1640625" style="50"/>
  </cols>
  <sheetData>
    <row r="1" spans="1:12" ht="20.25" x14ac:dyDescent="0.3">
      <c r="B1" s="42"/>
      <c r="C1" s="42"/>
      <c r="D1" s="42"/>
      <c r="E1" s="42"/>
      <c r="F1" s="43"/>
      <c r="G1" s="42"/>
      <c r="H1" s="44"/>
      <c r="I1" s="45" t="s">
        <v>617</v>
      </c>
      <c r="J1" s="46"/>
      <c r="K1" s="42"/>
      <c r="L1" s="42"/>
    </row>
    <row r="2" spans="1:12" ht="20.25" x14ac:dyDescent="0.3">
      <c r="B2" s="42"/>
      <c r="C2" s="42"/>
      <c r="D2" s="42"/>
      <c r="E2" s="42"/>
      <c r="F2" s="43"/>
      <c r="G2" s="42"/>
      <c r="H2" s="44"/>
      <c r="I2" s="45" t="s">
        <v>618</v>
      </c>
      <c r="J2" s="46"/>
      <c r="K2" s="42"/>
      <c r="L2" s="42"/>
    </row>
    <row r="3" spans="1:12" ht="20.25" x14ac:dyDescent="0.3">
      <c r="B3" s="42"/>
      <c r="C3" s="42"/>
      <c r="D3" s="42"/>
      <c r="E3" s="42"/>
      <c r="F3" s="43"/>
      <c r="G3" s="42"/>
      <c r="H3" s="44"/>
      <c r="I3" s="47" t="s">
        <v>649</v>
      </c>
      <c r="J3" s="46"/>
      <c r="K3" s="42"/>
      <c r="L3" s="42"/>
    </row>
    <row r="4" spans="1:12" ht="20.25" x14ac:dyDescent="0.3">
      <c r="B4" s="207" t="s">
        <v>619</v>
      </c>
      <c r="C4" s="207"/>
      <c r="D4" s="207"/>
      <c r="E4" s="207"/>
      <c r="F4" s="207"/>
      <c r="G4" s="207"/>
      <c r="H4" s="207"/>
      <c r="I4" s="207"/>
      <c r="J4" s="207"/>
      <c r="K4" s="207"/>
      <c r="L4" s="207"/>
    </row>
    <row r="5" spans="1:12" ht="20.25" x14ac:dyDescent="0.3">
      <c r="B5" s="207" t="s">
        <v>648</v>
      </c>
      <c r="C5" s="207"/>
      <c r="D5" s="207"/>
      <c r="E5" s="207"/>
      <c r="F5" s="207"/>
      <c r="G5" s="207"/>
      <c r="H5" s="207"/>
      <c r="I5" s="207"/>
      <c r="J5" s="207"/>
      <c r="K5" s="207"/>
      <c r="L5" s="207"/>
    </row>
    <row r="6" spans="1:12" ht="20.25" x14ac:dyDescent="0.3">
      <c r="B6" s="208" t="s">
        <v>620</v>
      </c>
      <c r="C6" s="208"/>
      <c r="D6" s="132"/>
      <c r="E6" s="132"/>
      <c r="F6" s="133"/>
      <c r="G6" s="132"/>
      <c r="H6" s="132"/>
      <c r="I6" s="132"/>
      <c r="J6" s="132"/>
      <c r="K6" s="132"/>
      <c r="L6" s="132"/>
    </row>
    <row r="7" spans="1:12" x14ac:dyDescent="0.25">
      <c r="B7" s="209" t="s">
        <v>621</v>
      </c>
      <c r="C7" s="209"/>
      <c r="D7" s="51"/>
      <c r="E7" s="51"/>
      <c r="F7" s="52"/>
      <c r="G7" s="51"/>
      <c r="H7" s="51"/>
      <c r="I7" s="51"/>
      <c r="J7" s="51"/>
      <c r="K7" s="51"/>
      <c r="L7" s="53" t="s">
        <v>39</v>
      </c>
    </row>
    <row r="8" spans="1:12" s="165" customFormat="1" ht="50.45" customHeight="1" x14ac:dyDescent="0.25">
      <c r="A8" s="163"/>
      <c r="B8" s="210" t="s">
        <v>169</v>
      </c>
      <c r="C8" s="210" t="s">
        <v>170</v>
      </c>
      <c r="D8" s="210" t="s">
        <v>171</v>
      </c>
      <c r="E8" s="210" t="s">
        <v>172</v>
      </c>
      <c r="F8" s="212" t="s">
        <v>182</v>
      </c>
      <c r="G8" s="214" t="s">
        <v>179</v>
      </c>
      <c r="H8" s="215"/>
      <c r="I8" s="216"/>
      <c r="J8" s="206" t="s">
        <v>0</v>
      </c>
      <c r="K8" s="206"/>
      <c r="L8" s="206"/>
    </row>
    <row r="9" spans="1:12" s="168" customFormat="1" ht="59.45" customHeight="1" x14ac:dyDescent="0.2">
      <c r="A9" s="166"/>
      <c r="B9" s="211"/>
      <c r="C9" s="211"/>
      <c r="D9" s="211"/>
      <c r="E9" s="211"/>
      <c r="F9" s="213"/>
      <c r="G9" s="164" t="s">
        <v>528</v>
      </c>
      <c r="H9" s="167" t="s">
        <v>527</v>
      </c>
      <c r="I9" s="164" t="s">
        <v>181</v>
      </c>
      <c r="J9" s="164" t="s">
        <v>526</v>
      </c>
      <c r="K9" s="164" t="s">
        <v>180</v>
      </c>
      <c r="L9" s="164" t="s">
        <v>181</v>
      </c>
    </row>
    <row r="10" spans="1:12" x14ac:dyDescent="0.25">
      <c r="B10" s="1">
        <v>1</v>
      </c>
      <c r="C10" s="1">
        <v>2</v>
      </c>
      <c r="D10" s="1">
        <v>3</v>
      </c>
      <c r="E10" s="1">
        <v>3</v>
      </c>
      <c r="F10" s="54">
        <v>4</v>
      </c>
      <c r="G10" s="1">
        <v>5</v>
      </c>
      <c r="H10" s="12" t="s">
        <v>283</v>
      </c>
      <c r="I10" s="1">
        <v>7</v>
      </c>
      <c r="J10" s="1">
        <v>8</v>
      </c>
      <c r="K10" s="1">
        <v>9</v>
      </c>
      <c r="L10" s="1">
        <v>10</v>
      </c>
    </row>
    <row r="11" spans="1:12" ht="52.9" customHeight="1" x14ac:dyDescent="0.25">
      <c r="B11" s="12" t="s">
        <v>32</v>
      </c>
      <c r="C11" s="1"/>
      <c r="D11" s="1"/>
      <c r="E11" s="130" t="s">
        <v>31</v>
      </c>
      <c r="F11" s="85"/>
      <c r="G11" s="1"/>
      <c r="H11" s="41"/>
      <c r="I11" s="1"/>
      <c r="J11" s="1"/>
      <c r="K11" s="1"/>
      <c r="L11" s="1"/>
    </row>
    <row r="12" spans="1:12" ht="59.25" hidden="1" customHeight="1" x14ac:dyDescent="0.25">
      <c r="B12" s="12" t="s">
        <v>33</v>
      </c>
      <c r="C12" s="12"/>
      <c r="D12" s="12"/>
      <c r="E12" s="55" t="s">
        <v>31</v>
      </c>
      <c r="F12" s="24"/>
      <c r="G12" s="1"/>
      <c r="H12" s="41"/>
      <c r="I12" s="1"/>
      <c r="J12" s="1"/>
      <c r="K12" s="1"/>
      <c r="L12" s="1"/>
    </row>
    <row r="13" spans="1:12" ht="59.25" hidden="1" customHeight="1" x14ac:dyDescent="0.25">
      <c r="B13" s="12"/>
      <c r="C13" s="12"/>
      <c r="D13" s="12"/>
      <c r="E13" s="55"/>
      <c r="F13" s="169" t="s">
        <v>312</v>
      </c>
      <c r="G13" s="56">
        <f t="shared" ref="G13:L13" si="0">G14</f>
        <v>0</v>
      </c>
      <c r="H13" s="56">
        <f t="shared" si="0"/>
        <v>0</v>
      </c>
      <c r="I13" s="56">
        <f t="shared" si="0"/>
        <v>0</v>
      </c>
      <c r="J13" s="56">
        <f t="shared" si="0"/>
        <v>0</v>
      </c>
      <c r="K13" s="56">
        <f t="shared" si="0"/>
        <v>0</v>
      </c>
      <c r="L13" s="56">
        <f t="shared" si="0"/>
        <v>0</v>
      </c>
    </row>
    <row r="14" spans="1:12" ht="59.25" hidden="1" customHeight="1" x14ac:dyDescent="0.25">
      <c r="B14" s="12" t="s">
        <v>332</v>
      </c>
      <c r="C14" s="12" t="s">
        <v>333</v>
      </c>
      <c r="D14" s="12" t="s">
        <v>334</v>
      </c>
      <c r="E14" s="55" t="s">
        <v>335</v>
      </c>
      <c r="F14" s="24" t="s">
        <v>336</v>
      </c>
      <c r="G14" s="57"/>
      <c r="H14" s="41"/>
      <c r="I14" s="57"/>
      <c r="J14" s="1"/>
      <c r="K14" s="1"/>
      <c r="L14" s="1"/>
    </row>
    <row r="15" spans="1:12" s="60" customFormat="1" ht="48" customHeight="1" x14ac:dyDescent="0.3">
      <c r="A15" s="58"/>
      <c r="B15" s="17"/>
      <c r="C15" s="17"/>
      <c r="D15" s="17"/>
      <c r="E15" s="17"/>
      <c r="F15" s="141" t="s">
        <v>299</v>
      </c>
      <c r="G15" s="134">
        <f>G16</f>
        <v>15000</v>
      </c>
      <c r="H15" s="134">
        <f>H16</f>
        <v>14000</v>
      </c>
      <c r="I15" s="134">
        <f>I16</f>
        <v>0</v>
      </c>
      <c r="J15" s="21"/>
      <c r="K15" s="21"/>
      <c r="L15" s="21"/>
    </row>
    <row r="16" spans="1:12" ht="45" customHeight="1" x14ac:dyDescent="0.25">
      <c r="B16" s="12" t="s">
        <v>34</v>
      </c>
      <c r="C16" s="12" t="s">
        <v>35</v>
      </c>
      <c r="D16" s="12" t="s">
        <v>36</v>
      </c>
      <c r="E16" s="55" t="s">
        <v>37</v>
      </c>
      <c r="F16" s="24" t="s">
        <v>38</v>
      </c>
      <c r="G16" s="61">
        <v>15000</v>
      </c>
      <c r="H16" s="61">
        <v>14000</v>
      </c>
      <c r="I16" s="61">
        <v>0</v>
      </c>
      <c r="J16" s="61"/>
      <c r="K16" s="61"/>
      <c r="L16" s="61"/>
    </row>
    <row r="17" spans="1:12" s="60" customFormat="1" ht="26.25" customHeight="1" x14ac:dyDescent="0.3">
      <c r="A17" s="58"/>
      <c r="B17" s="17"/>
      <c r="C17" s="17"/>
      <c r="D17" s="17"/>
      <c r="E17" s="17"/>
      <c r="F17" s="141" t="s">
        <v>304</v>
      </c>
      <c r="G17" s="134">
        <f>G18+G20+G19</f>
        <v>200625</v>
      </c>
      <c r="H17" s="134">
        <f>H18+H20+H19</f>
        <v>179475</v>
      </c>
      <c r="I17" s="134">
        <f>I18+I20+I19</f>
        <v>110211.38</v>
      </c>
      <c r="J17" s="21"/>
      <c r="K17" s="21"/>
      <c r="L17" s="21">
        <f>L18+L19+L20</f>
        <v>0</v>
      </c>
    </row>
    <row r="18" spans="1:12" ht="46.9" customHeight="1" x14ac:dyDescent="0.25">
      <c r="B18" s="12" t="s">
        <v>34</v>
      </c>
      <c r="C18" s="12" t="s">
        <v>35</v>
      </c>
      <c r="D18" s="12" t="s">
        <v>36</v>
      </c>
      <c r="E18" s="55" t="s">
        <v>37</v>
      </c>
      <c r="F18" s="24" t="s">
        <v>40</v>
      </c>
      <c r="G18" s="61">
        <v>54500</v>
      </c>
      <c r="H18" s="61">
        <v>39350</v>
      </c>
      <c r="I18" s="61">
        <v>21915</v>
      </c>
      <c r="J18" s="61"/>
      <c r="K18" s="61"/>
      <c r="L18" s="61"/>
    </row>
    <row r="19" spans="1:12" ht="47.45" customHeight="1" x14ac:dyDescent="0.25">
      <c r="B19" s="12" t="s">
        <v>34</v>
      </c>
      <c r="C19" s="12" t="s">
        <v>35</v>
      </c>
      <c r="D19" s="12" t="s">
        <v>36</v>
      </c>
      <c r="E19" s="55" t="s">
        <v>37</v>
      </c>
      <c r="F19" s="24" t="s">
        <v>576</v>
      </c>
      <c r="G19" s="61">
        <v>93500</v>
      </c>
      <c r="H19" s="61">
        <v>87500</v>
      </c>
      <c r="I19" s="61">
        <v>35672.379999999997</v>
      </c>
      <c r="J19" s="61"/>
      <c r="K19" s="61"/>
      <c r="L19" s="61"/>
    </row>
    <row r="20" spans="1:12" ht="52.9" customHeight="1" x14ac:dyDescent="0.25">
      <c r="B20" s="12" t="s">
        <v>41</v>
      </c>
      <c r="C20" s="12" t="s">
        <v>42</v>
      </c>
      <c r="D20" s="12" t="s">
        <v>4</v>
      </c>
      <c r="E20" s="55" t="s">
        <v>43</v>
      </c>
      <c r="F20" s="24" t="s">
        <v>44</v>
      </c>
      <c r="G20" s="61">
        <v>52625</v>
      </c>
      <c r="H20" s="61">
        <v>52625</v>
      </c>
      <c r="I20" s="61">
        <v>52624</v>
      </c>
      <c r="J20" s="61"/>
      <c r="K20" s="61"/>
      <c r="L20" s="61"/>
    </row>
    <row r="21" spans="1:12" ht="75.75" hidden="1" customHeight="1" x14ac:dyDescent="0.25">
      <c r="B21" s="26" t="s">
        <v>41</v>
      </c>
      <c r="C21" s="26" t="s">
        <v>42</v>
      </c>
      <c r="D21" s="26" t="s">
        <v>4</v>
      </c>
      <c r="E21" s="62" t="s">
        <v>43</v>
      </c>
      <c r="F21" s="170" t="s">
        <v>622</v>
      </c>
      <c r="G21" s="63"/>
      <c r="H21" s="63"/>
      <c r="I21" s="63"/>
      <c r="J21" s="21"/>
      <c r="K21" s="21"/>
      <c r="L21" s="21"/>
    </row>
    <row r="22" spans="1:12" ht="57" customHeight="1" x14ac:dyDescent="0.3">
      <c r="B22" s="26"/>
      <c r="C22" s="26"/>
      <c r="D22" s="26"/>
      <c r="E22" s="62"/>
      <c r="F22" s="171" t="s">
        <v>579</v>
      </c>
      <c r="G22" s="21">
        <f t="shared" ref="G22:L22" si="1">G23+G25+G24</f>
        <v>525350</v>
      </c>
      <c r="H22" s="21">
        <f t="shared" si="1"/>
        <v>525350</v>
      </c>
      <c r="I22" s="21">
        <f t="shared" si="1"/>
        <v>0</v>
      </c>
      <c r="J22" s="21">
        <f t="shared" si="1"/>
        <v>8961.7000000000007</v>
      </c>
      <c r="K22" s="21">
        <f t="shared" si="1"/>
        <v>8961.7000000000007</v>
      </c>
      <c r="L22" s="21">
        <f t="shared" si="1"/>
        <v>0</v>
      </c>
    </row>
    <row r="23" spans="1:12" ht="39" customHeight="1" x14ac:dyDescent="0.25">
      <c r="B23" s="38" t="s">
        <v>580</v>
      </c>
      <c r="C23" s="38" t="s">
        <v>188</v>
      </c>
      <c r="D23" s="38" t="s">
        <v>581</v>
      </c>
      <c r="E23" s="34" t="s">
        <v>582</v>
      </c>
      <c r="F23" s="172"/>
      <c r="G23" s="21">
        <v>500000</v>
      </c>
      <c r="H23" s="21">
        <v>500000</v>
      </c>
      <c r="I23" s="21">
        <v>0</v>
      </c>
      <c r="J23" s="21"/>
      <c r="K23" s="21"/>
      <c r="L23" s="21"/>
    </row>
    <row r="24" spans="1:12" ht="88.9" customHeight="1" x14ac:dyDescent="0.25">
      <c r="B24" s="38" t="s">
        <v>596</v>
      </c>
      <c r="C24" s="38" t="s">
        <v>3</v>
      </c>
      <c r="D24" s="38" t="s">
        <v>4</v>
      </c>
      <c r="E24" s="34" t="s">
        <v>5</v>
      </c>
      <c r="F24" s="173" t="s">
        <v>597</v>
      </c>
      <c r="G24" s="61">
        <f>25350</f>
        <v>25350</v>
      </c>
      <c r="H24" s="61">
        <v>25350</v>
      </c>
      <c r="I24" s="21"/>
      <c r="J24" s="21"/>
      <c r="K24" s="21"/>
      <c r="L24" s="21"/>
    </row>
    <row r="25" spans="1:12" ht="62.25" customHeight="1" x14ac:dyDescent="0.25">
      <c r="B25" s="38" t="s">
        <v>583</v>
      </c>
      <c r="C25" s="38" t="s">
        <v>560</v>
      </c>
      <c r="D25" s="38" t="s">
        <v>4</v>
      </c>
      <c r="E25" s="34" t="s">
        <v>561</v>
      </c>
      <c r="F25" s="172"/>
      <c r="G25" s="21">
        <v>0</v>
      </c>
      <c r="H25" s="21">
        <v>0</v>
      </c>
      <c r="I25" s="21">
        <v>0</v>
      </c>
      <c r="J25" s="21">
        <v>8961.7000000000007</v>
      </c>
      <c r="K25" s="21">
        <v>8961.7000000000007</v>
      </c>
      <c r="L25" s="21">
        <v>0</v>
      </c>
    </row>
    <row r="26" spans="1:12" ht="40.15" customHeight="1" x14ac:dyDescent="0.3">
      <c r="B26" s="12"/>
      <c r="C26" s="12"/>
      <c r="D26" s="12"/>
      <c r="E26" s="55"/>
      <c r="F26" s="141" t="s">
        <v>513</v>
      </c>
      <c r="G26" s="134">
        <f>G27</f>
        <v>32900</v>
      </c>
      <c r="H26" s="134">
        <f>H27</f>
        <v>0</v>
      </c>
      <c r="I26" s="134">
        <f>I27</f>
        <v>0</v>
      </c>
      <c r="J26" s="135"/>
      <c r="K26" s="135"/>
      <c r="L26" s="135"/>
    </row>
    <row r="27" spans="1:12" ht="45.6" customHeight="1" x14ac:dyDescent="0.25">
      <c r="B27" s="12" t="s">
        <v>266</v>
      </c>
      <c r="C27" s="12" t="s">
        <v>267</v>
      </c>
      <c r="D27" s="12" t="s">
        <v>268</v>
      </c>
      <c r="E27" s="55" t="s">
        <v>269</v>
      </c>
      <c r="F27" s="24" t="s">
        <v>270</v>
      </c>
      <c r="G27" s="61">
        <v>32900</v>
      </c>
      <c r="H27" s="61">
        <v>0</v>
      </c>
      <c r="I27" s="61">
        <v>0</v>
      </c>
      <c r="J27" s="61"/>
      <c r="K27" s="61"/>
      <c r="L27" s="61"/>
    </row>
    <row r="28" spans="1:12" s="60" customFormat="1" ht="93" customHeight="1" x14ac:dyDescent="0.25">
      <c r="A28" s="58"/>
      <c r="B28" s="22" t="s">
        <v>45</v>
      </c>
      <c r="C28" s="4" t="s">
        <v>46</v>
      </c>
      <c r="D28" s="4" t="s">
        <v>47</v>
      </c>
      <c r="E28" s="64" t="s">
        <v>48</v>
      </c>
      <c r="F28" s="141" t="s">
        <v>646</v>
      </c>
      <c r="G28" s="134">
        <v>85400</v>
      </c>
      <c r="H28" s="134">
        <v>85400</v>
      </c>
      <c r="I28" s="134">
        <v>15268.85</v>
      </c>
      <c r="J28" s="134"/>
      <c r="K28" s="134"/>
      <c r="L28" s="134">
        <f>L29+L30</f>
        <v>0</v>
      </c>
    </row>
    <row r="29" spans="1:12" ht="60.6" hidden="1" customHeight="1" x14ac:dyDescent="0.25">
      <c r="B29" s="22"/>
      <c r="C29" s="4"/>
      <c r="D29" s="4"/>
      <c r="E29" s="64"/>
      <c r="F29" s="65"/>
      <c r="G29" s="61"/>
      <c r="H29" s="61"/>
      <c r="I29" s="61"/>
      <c r="J29" s="61"/>
      <c r="K29" s="61"/>
      <c r="L29" s="61"/>
    </row>
    <row r="30" spans="1:12" ht="78.75" hidden="1" customHeight="1" x14ac:dyDescent="0.25">
      <c r="B30" s="12"/>
      <c r="C30" s="12"/>
      <c r="D30" s="12"/>
      <c r="E30" s="12"/>
      <c r="F30" s="65"/>
      <c r="G30" s="61"/>
      <c r="H30" s="61"/>
      <c r="I30" s="61"/>
      <c r="J30" s="61"/>
      <c r="K30" s="61"/>
      <c r="L30" s="61"/>
    </row>
    <row r="31" spans="1:12" ht="44.45" customHeight="1" x14ac:dyDescent="0.3">
      <c r="B31" s="12"/>
      <c r="C31" s="12"/>
      <c r="D31" s="12"/>
      <c r="E31" s="12"/>
      <c r="F31" s="136" t="s">
        <v>501</v>
      </c>
      <c r="G31" s="134">
        <f>G32</f>
        <v>43300</v>
      </c>
      <c r="H31" s="134">
        <v>43300</v>
      </c>
      <c r="I31" s="134">
        <f>I32</f>
        <v>0</v>
      </c>
      <c r="J31" s="134">
        <f>J32</f>
        <v>0</v>
      </c>
      <c r="K31" s="134">
        <f>K32</f>
        <v>0</v>
      </c>
      <c r="L31" s="134">
        <f>L32</f>
        <v>0</v>
      </c>
    </row>
    <row r="32" spans="1:12" ht="46.15" customHeight="1" x14ac:dyDescent="0.25">
      <c r="B32" s="12" t="s">
        <v>45</v>
      </c>
      <c r="C32" s="12" t="s">
        <v>46</v>
      </c>
      <c r="D32" s="12" t="s">
        <v>47</v>
      </c>
      <c r="E32" s="55" t="s">
        <v>48</v>
      </c>
      <c r="F32" s="65" t="s">
        <v>301</v>
      </c>
      <c r="G32" s="61">
        <v>43300</v>
      </c>
      <c r="H32" s="61">
        <v>43300</v>
      </c>
      <c r="I32" s="61">
        <v>0</v>
      </c>
      <c r="J32" s="61"/>
      <c r="K32" s="61"/>
      <c r="L32" s="61"/>
    </row>
    <row r="33" spans="1:12" ht="56.45" customHeight="1" x14ac:dyDescent="0.3">
      <c r="B33" s="12" t="s">
        <v>585</v>
      </c>
      <c r="C33" s="38" t="s">
        <v>23</v>
      </c>
      <c r="D33" s="38" t="s">
        <v>24</v>
      </c>
      <c r="E33" s="34" t="s">
        <v>25</v>
      </c>
      <c r="F33" s="136" t="s">
        <v>584</v>
      </c>
      <c r="G33" s="134"/>
      <c r="H33" s="134"/>
      <c r="I33" s="134"/>
      <c r="J33" s="134">
        <f>J34+J40+J41</f>
        <v>306330.98</v>
      </c>
      <c r="K33" s="134">
        <f>K34+K40+K41</f>
        <v>125330.98</v>
      </c>
      <c r="L33" s="134">
        <f>L34+L40+L41</f>
        <v>0</v>
      </c>
    </row>
    <row r="34" spans="1:12" ht="87" customHeight="1" x14ac:dyDescent="0.25">
      <c r="B34" s="3"/>
      <c r="C34" s="4"/>
      <c r="D34" s="4"/>
      <c r="E34" s="5"/>
      <c r="F34" s="81" t="s">
        <v>632</v>
      </c>
      <c r="G34" s="118"/>
      <c r="H34" s="118"/>
      <c r="I34" s="118"/>
      <c r="J34" s="66">
        <f>30000</f>
        <v>30000</v>
      </c>
      <c r="K34" s="66">
        <v>15000</v>
      </c>
      <c r="L34" s="66">
        <v>0</v>
      </c>
    </row>
    <row r="35" spans="1:12" ht="26.25" hidden="1" customHeight="1" x14ac:dyDescent="0.25">
      <c r="B35" s="3"/>
      <c r="C35" s="4"/>
      <c r="D35" s="4"/>
      <c r="E35" s="5"/>
      <c r="F35" s="81" t="s">
        <v>263</v>
      </c>
      <c r="G35" s="118"/>
      <c r="H35" s="118"/>
      <c r="I35" s="118"/>
      <c r="J35" s="66"/>
      <c r="K35" s="66"/>
      <c r="L35" s="66"/>
    </row>
    <row r="36" spans="1:12" ht="26.25" hidden="1" customHeight="1" x14ac:dyDescent="0.25">
      <c r="B36" s="3"/>
      <c r="C36" s="4"/>
      <c r="D36" s="4"/>
      <c r="E36" s="5"/>
      <c r="F36" s="81" t="s">
        <v>224</v>
      </c>
      <c r="G36" s="118"/>
      <c r="H36" s="118"/>
      <c r="I36" s="118"/>
      <c r="J36" s="66"/>
      <c r="K36" s="66"/>
      <c r="L36" s="66"/>
    </row>
    <row r="37" spans="1:12" ht="52.5" hidden="1" customHeight="1" x14ac:dyDescent="0.25">
      <c r="B37" s="3"/>
      <c r="C37" s="4"/>
      <c r="D37" s="4"/>
      <c r="E37" s="5"/>
      <c r="F37" s="81" t="s">
        <v>223</v>
      </c>
      <c r="G37" s="118"/>
      <c r="H37" s="118"/>
      <c r="I37" s="118"/>
      <c r="J37" s="66"/>
      <c r="K37" s="66"/>
      <c r="L37" s="66"/>
    </row>
    <row r="38" spans="1:12" ht="78.75" hidden="1" customHeight="1" x14ac:dyDescent="0.25">
      <c r="B38" s="3"/>
      <c r="C38" s="4"/>
      <c r="D38" s="4"/>
      <c r="E38" s="5"/>
      <c r="F38" s="81" t="s">
        <v>264</v>
      </c>
      <c r="G38" s="118"/>
      <c r="H38" s="118"/>
      <c r="I38" s="118"/>
      <c r="J38" s="66"/>
      <c r="K38" s="66"/>
      <c r="L38" s="66"/>
    </row>
    <row r="39" spans="1:12" ht="26.25" hidden="1" customHeight="1" x14ac:dyDescent="0.25">
      <c r="B39" s="3"/>
      <c r="C39" s="4"/>
      <c r="D39" s="4"/>
      <c r="E39" s="5"/>
      <c r="F39" s="81" t="s">
        <v>314</v>
      </c>
      <c r="G39" s="118"/>
      <c r="H39" s="118"/>
      <c r="I39" s="118"/>
      <c r="J39" s="66"/>
      <c r="K39" s="66"/>
      <c r="L39" s="66"/>
    </row>
    <row r="40" spans="1:12" ht="42.75" customHeight="1" x14ac:dyDescent="0.25">
      <c r="B40" s="3"/>
      <c r="C40" s="4"/>
      <c r="D40" s="4"/>
      <c r="E40" s="5"/>
      <c r="F40" s="81" t="s">
        <v>358</v>
      </c>
      <c r="G40" s="118"/>
      <c r="H40" s="118"/>
      <c r="I40" s="118"/>
      <c r="J40" s="66">
        <f>24000+86330.98</f>
        <v>110330.98</v>
      </c>
      <c r="K40" s="66">
        <v>110330.98</v>
      </c>
      <c r="L40" s="66">
        <v>0</v>
      </c>
    </row>
    <row r="41" spans="1:12" ht="48.6" customHeight="1" x14ac:dyDescent="0.25">
      <c r="B41" s="3"/>
      <c r="C41" s="4"/>
      <c r="D41" s="4"/>
      <c r="E41" s="5"/>
      <c r="F41" s="81" t="s">
        <v>315</v>
      </c>
      <c r="G41" s="118"/>
      <c r="H41" s="118"/>
      <c r="I41" s="118"/>
      <c r="J41" s="66">
        <v>166000</v>
      </c>
      <c r="K41" s="66">
        <v>0</v>
      </c>
      <c r="L41" s="66">
        <v>0</v>
      </c>
    </row>
    <row r="42" spans="1:12" s="68" customFormat="1" ht="30" customHeight="1" x14ac:dyDescent="0.3">
      <c r="A42" s="67"/>
      <c r="B42" s="15"/>
      <c r="C42" s="15"/>
      <c r="D42" s="15"/>
      <c r="E42" s="15" t="s">
        <v>6</v>
      </c>
      <c r="F42" s="141"/>
      <c r="G42" s="134">
        <f t="shared" ref="G42:L42" si="2">G28+G17+G15+G26+G21+G31+G13+G22+G33</f>
        <v>902575</v>
      </c>
      <c r="H42" s="134">
        <f t="shared" si="2"/>
        <v>847525</v>
      </c>
      <c r="I42" s="134">
        <f t="shared" si="2"/>
        <v>125480.23000000001</v>
      </c>
      <c r="J42" s="134">
        <f t="shared" si="2"/>
        <v>315292.68</v>
      </c>
      <c r="K42" s="134">
        <f t="shared" si="2"/>
        <v>134292.68</v>
      </c>
      <c r="L42" s="134">
        <f t="shared" si="2"/>
        <v>0</v>
      </c>
    </row>
    <row r="43" spans="1:12" ht="42" customHeight="1" x14ac:dyDescent="0.35">
      <c r="B43" s="33" t="s">
        <v>49</v>
      </c>
      <c r="C43" s="137"/>
      <c r="D43" s="137"/>
      <c r="E43" s="138" t="s">
        <v>50</v>
      </c>
      <c r="F43" s="24"/>
      <c r="G43" s="61"/>
      <c r="H43" s="61"/>
      <c r="I43" s="61"/>
      <c r="J43" s="61"/>
      <c r="K43" s="61"/>
      <c r="L43" s="61"/>
    </row>
    <row r="44" spans="1:12" ht="59.25" hidden="1" customHeight="1" x14ac:dyDescent="0.25">
      <c r="B44" s="69" t="s">
        <v>51</v>
      </c>
      <c r="C44" s="70"/>
      <c r="D44" s="70"/>
      <c r="E44" s="5" t="s">
        <v>50</v>
      </c>
      <c r="F44" s="24"/>
      <c r="G44" s="61"/>
      <c r="H44" s="61"/>
      <c r="I44" s="61"/>
      <c r="J44" s="61"/>
      <c r="K44" s="61"/>
      <c r="L44" s="61"/>
    </row>
    <row r="45" spans="1:12" ht="59.25" hidden="1" customHeight="1" x14ac:dyDescent="0.25">
      <c r="B45" s="22" t="s">
        <v>370</v>
      </c>
      <c r="C45" s="4"/>
      <c r="D45" s="70" t="s">
        <v>347</v>
      </c>
      <c r="E45" s="5"/>
      <c r="F45" s="174" t="s">
        <v>369</v>
      </c>
      <c r="G45" s="21"/>
      <c r="H45" s="21"/>
      <c r="I45" s="21"/>
      <c r="J45" s="61"/>
      <c r="K45" s="61"/>
      <c r="L45" s="61"/>
    </row>
    <row r="46" spans="1:12" s="60" customFormat="1" ht="51" customHeight="1" x14ac:dyDescent="0.3">
      <c r="A46" s="58"/>
      <c r="B46" s="26" t="s">
        <v>507</v>
      </c>
      <c r="C46" s="26" t="s">
        <v>508</v>
      </c>
      <c r="D46" s="26" t="s">
        <v>198</v>
      </c>
      <c r="E46" s="62" t="s">
        <v>199</v>
      </c>
      <c r="F46" s="141" t="s">
        <v>509</v>
      </c>
      <c r="G46" s="134">
        <f>G47+G49+G50+G51</f>
        <v>320900</v>
      </c>
      <c r="H46" s="134">
        <f>H47+H49+H50+H51</f>
        <v>183800</v>
      </c>
      <c r="I46" s="134">
        <f>I47+I49+I50+I51</f>
        <v>52570</v>
      </c>
      <c r="J46" s="134"/>
      <c r="K46" s="134"/>
      <c r="L46" s="134">
        <f>L49</f>
        <v>0</v>
      </c>
    </row>
    <row r="47" spans="1:12" s="60" customFormat="1" ht="34.9" customHeight="1" x14ac:dyDescent="0.25">
      <c r="A47" s="58"/>
      <c r="B47" s="26"/>
      <c r="C47" s="26"/>
      <c r="D47" s="26"/>
      <c r="E47" s="62"/>
      <c r="F47" s="24" t="s">
        <v>514</v>
      </c>
      <c r="G47" s="61">
        <v>25000</v>
      </c>
      <c r="H47" s="61">
        <v>25000</v>
      </c>
      <c r="I47" s="21">
        <v>0</v>
      </c>
      <c r="J47" s="21"/>
      <c r="K47" s="21"/>
      <c r="L47" s="21"/>
    </row>
    <row r="48" spans="1:12" s="60" customFormat="1" ht="35.25" hidden="1" customHeight="1" x14ac:dyDescent="0.25">
      <c r="A48" s="58"/>
      <c r="B48" s="6"/>
      <c r="C48" s="6"/>
      <c r="D48" s="6"/>
      <c r="E48" s="23"/>
      <c r="F48" s="24"/>
      <c r="G48" s="61"/>
      <c r="H48" s="61"/>
      <c r="I48" s="61"/>
      <c r="J48" s="21"/>
      <c r="K48" s="21"/>
      <c r="L48" s="21"/>
    </row>
    <row r="49" spans="1:12" ht="43.15" customHeight="1" x14ac:dyDescent="0.25">
      <c r="B49" s="12"/>
      <c r="C49" s="12"/>
      <c r="D49" s="12"/>
      <c r="E49" s="12"/>
      <c r="F49" s="24" t="s">
        <v>432</v>
      </c>
      <c r="G49" s="61">
        <v>176200</v>
      </c>
      <c r="H49" s="61">
        <v>96800</v>
      </c>
      <c r="I49" s="61">
        <v>51370</v>
      </c>
      <c r="J49" s="61"/>
      <c r="K49" s="61"/>
      <c r="L49" s="61"/>
    </row>
    <row r="50" spans="1:12" ht="26.45" customHeight="1" x14ac:dyDescent="0.25">
      <c r="B50" s="12"/>
      <c r="C50" s="12"/>
      <c r="D50" s="12"/>
      <c r="E50" s="12"/>
      <c r="F50" s="24" t="s">
        <v>210</v>
      </c>
      <c r="G50" s="61">
        <v>42700</v>
      </c>
      <c r="H50" s="61">
        <v>0</v>
      </c>
      <c r="I50" s="61"/>
      <c r="J50" s="61"/>
      <c r="K50" s="61"/>
      <c r="L50" s="61"/>
    </row>
    <row r="51" spans="1:12" ht="44.45" customHeight="1" x14ac:dyDescent="0.25">
      <c r="B51" s="12"/>
      <c r="C51" s="12"/>
      <c r="D51" s="12"/>
      <c r="E51" s="12"/>
      <c r="F51" s="24" t="s">
        <v>211</v>
      </c>
      <c r="G51" s="61">
        <v>77000</v>
      </c>
      <c r="H51" s="61">
        <v>62000</v>
      </c>
      <c r="I51" s="61">
        <v>1200</v>
      </c>
      <c r="J51" s="61"/>
      <c r="K51" s="61"/>
      <c r="L51" s="61"/>
    </row>
    <row r="52" spans="1:12" s="72" customFormat="1" ht="46.15" customHeight="1" x14ac:dyDescent="0.3">
      <c r="A52" s="71"/>
      <c r="B52" s="12"/>
      <c r="C52" s="12"/>
      <c r="D52" s="12"/>
      <c r="E52" s="12"/>
      <c r="F52" s="141" t="s">
        <v>204</v>
      </c>
      <c r="G52" s="134">
        <f t="shared" ref="G52:L52" si="3">G53+G54</f>
        <v>39040</v>
      </c>
      <c r="H52" s="134">
        <f t="shared" si="3"/>
        <v>39040</v>
      </c>
      <c r="I52" s="134">
        <f t="shared" si="3"/>
        <v>24500</v>
      </c>
      <c r="J52" s="134">
        <f t="shared" si="3"/>
        <v>45800</v>
      </c>
      <c r="K52" s="134">
        <f t="shared" si="3"/>
        <v>45800</v>
      </c>
      <c r="L52" s="134">
        <f t="shared" si="3"/>
        <v>23000</v>
      </c>
    </row>
    <row r="53" spans="1:12" s="72" customFormat="1" ht="45.6" customHeight="1" x14ac:dyDescent="0.25">
      <c r="A53" s="71"/>
      <c r="B53" s="25" t="s">
        <v>233</v>
      </c>
      <c r="C53" s="25" t="s">
        <v>119</v>
      </c>
      <c r="D53" s="25" t="s">
        <v>219</v>
      </c>
      <c r="E53" s="24" t="s">
        <v>234</v>
      </c>
      <c r="F53" s="24" t="s">
        <v>611</v>
      </c>
      <c r="G53" s="61">
        <v>34540</v>
      </c>
      <c r="H53" s="61">
        <v>34540</v>
      </c>
      <c r="I53" s="61">
        <v>20000</v>
      </c>
      <c r="J53" s="61"/>
      <c r="K53" s="61"/>
      <c r="L53" s="61"/>
    </row>
    <row r="54" spans="1:12" s="72" customFormat="1" ht="45.6" customHeight="1" x14ac:dyDescent="0.25">
      <c r="A54" s="71"/>
      <c r="B54" s="25" t="s">
        <v>604</v>
      </c>
      <c r="C54" s="25" t="s">
        <v>605</v>
      </c>
      <c r="D54" s="25" t="s">
        <v>220</v>
      </c>
      <c r="E54" s="24" t="s">
        <v>607</v>
      </c>
      <c r="F54" s="24" t="s">
        <v>606</v>
      </c>
      <c r="G54" s="61">
        <v>4500</v>
      </c>
      <c r="H54" s="61">
        <v>4500</v>
      </c>
      <c r="I54" s="61">
        <v>4500</v>
      </c>
      <c r="J54" s="61">
        <v>45800</v>
      </c>
      <c r="K54" s="61">
        <v>45800</v>
      </c>
      <c r="L54" s="61">
        <v>23000</v>
      </c>
    </row>
    <row r="55" spans="1:12" s="72" customFormat="1" ht="129.75" hidden="1" customHeight="1" x14ac:dyDescent="0.25">
      <c r="A55" s="71"/>
      <c r="B55" s="39" t="s">
        <v>236</v>
      </c>
      <c r="C55" s="39" t="s">
        <v>123</v>
      </c>
      <c r="D55" s="39" t="s">
        <v>237</v>
      </c>
      <c r="E55" s="40" t="s">
        <v>238</v>
      </c>
      <c r="F55" s="40"/>
      <c r="G55" s="157"/>
      <c r="H55" s="157"/>
      <c r="I55" s="157"/>
      <c r="J55" s="157"/>
      <c r="K55" s="157"/>
      <c r="L55" s="157"/>
    </row>
    <row r="56" spans="1:12" ht="6" hidden="1" customHeight="1" x14ac:dyDescent="0.25">
      <c r="B56" s="12"/>
      <c r="C56" s="12"/>
      <c r="D56" s="12"/>
      <c r="E56" s="12"/>
      <c r="F56" s="24"/>
      <c r="G56" s="61"/>
      <c r="H56" s="61"/>
      <c r="I56" s="61"/>
      <c r="J56" s="61"/>
      <c r="K56" s="61"/>
      <c r="L56" s="61"/>
    </row>
    <row r="57" spans="1:12" ht="67.5" hidden="1" customHeight="1" x14ac:dyDescent="0.25">
      <c r="B57" s="12"/>
      <c r="C57" s="12"/>
      <c r="D57" s="12"/>
      <c r="E57" s="12"/>
      <c r="F57" s="169" t="s">
        <v>351</v>
      </c>
      <c r="G57" s="21">
        <f>G58+G59+G60+G62+G61+G63</f>
        <v>0</v>
      </c>
      <c r="H57" s="21">
        <f>H58+H59+H60+H62+H61+H63</f>
        <v>0</v>
      </c>
      <c r="I57" s="21">
        <f>I58+I59+I60+I62+I61+I63</f>
        <v>0</v>
      </c>
      <c r="J57" s="21">
        <f>J58+J59+J60+J62</f>
        <v>0</v>
      </c>
      <c r="K57" s="21">
        <f>K58+K59+K60+K62</f>
        <v>0</v>
      </c>
      <c r="L57" s="21">
        <f>L58+L59+L60+L62</f>
        <v>0</v>
      </c>
    </row>
    <row r="58" spans="1:12" ht="45.75" hidden="1" customHeight="1" x14ac:dyDescent="0.25">
      <c r="B58" s="12" t="s">
        <v>233</v>
      </c>
      <c r="C58" s="25" t="s">
        <v>119</v>
      </c>
      <c r="D58" s="25" t="s">
        <v>219</v>
      </c>
      <c r="E58" s="24" t="s">
        <v>234</v>
      </c>
      <c r="F58" s="24" t="s">
        <v>341</v>
      </c>
      <c r="G58" s="61"/>
      <c r="H58" s="61"/>
      <c r="I58" s="61"/>
      <c r="J58" s="61"/>
      <c r="K58" s="61"/>
      <c r="L58" s="61"/>
    </row>
    <row r="59" spans="1:12" ht="66.75" hidden="1" customHeight="1" x14ac:dyDescent="0.25">
      <c r="B59" s="25" t="s">
        <v>235</v>
      </c>
      <c r="C59" s="25" t="s">
        <v>231</v>
      </c>
      <c r="D59" s="25" t="s">
        <v>220</v>
      </c>
      <c r="E59" s="24" t="s">
        <v>190</v>
      </c>
      <c r="F59" s="24" t="s">
        <v>371</v>
      </c>
      <c r="G59" s="61"/>
      <c r="H59" s="61"/>
      <c r="I59" s="61"/>
      <c r="J59" s="61"/>
      <c r="K59" s="61"/>
      <c r="L59" s="61"/>
    </row>
    <row r="60" spans="1:12" ht="45.75" hidden="1" customHeight="1" x14ac:dyDescent="0.25">
      <c r="B60" s="12" t="s">
        <v>236</v>
      </c>
      <c r="C60" s="12" t="s">
        <v>123</v>
      </c>
      <c r="D60" s="30" t="s">
        <v>237</v>
      </c>
      <c r="E60" s="23" t="s">
        <v>340</v>
      </c>
      <c r="F60" s="24" t="s">
        <v>341</v>
      </c>
      <c r="G60" s="61"/>
      <c r="H60" s="61"/>
      <c r="I60" s="61"/>
      <c r="J60" s="61"/>
      <c r="K60" s="61"/>
      <c r="L60" s="61"/>
    </row>
    <row r="61" spans="1:12" ht="45.75" hidden="1" customHeight="1" x14ac:dyDescent="0.25">
      <c r="B61" s="12" t="s">
        <v>372</v>
      </c>
      <c r="C61" s="12" t="s">
        <v>373</v>
      </c>
      <c r="D61" s="30"/>
      <c r="E61" s="23" t="s">
        <v>374</v>
      </c>
      <c r="F61" s="24" t="s">
        <v>341</v>
      </c>
      <c r="G61" s="61"/>
      <c r="H61" s="61"/>
      <c r="I61" s="61"/>
      <c r="J61" s="61"/>
      <c r="K61" s="61"/>
      <c r="L61" s="61"/>
    </row>
    <row r="62" spans="1:12" ht="45.75" hidden="1" customHeight="1" x14ac:dyDescent="0.25">
      <c r="B62" s="12" t="s">
        <v>337</v>
      </c>
      <c r="C62" s="12" t="s">
        <v>338</v>
      </c>
      <c r="D62" s="6" t="s">
        <v>198</v>
      </c>
      <c r="E62" s="23" t="s">
        <v>339</v>
      </c>
      <c r="F62" s="24" t="s">
        <v>341</v>
      </c>
      <c r="G62" s="61"/>
      <c r="H62" s="61"/>
      <c r="I62" s="61"/>
      <c r="J62" s="61"/>
      <c r="K62" s="61"/>
      <c r="L62" s="61"/>
    </row>
    <row r="63" spans="1:12" ht="45.75" hidden="1" customHeight="1" x14ac:dyDescent="0.25">
      <c r="B63" s="12" t="s">
        <v>470</v>
      </c>
      <c r="C63" s="12" t="s">
        <v>471</v>
      </c>
      <c r="D63" s="6"/>
      <c r="E63" s="23"/>
      <c r="F63" s="24" t="s">
        <v>341</v>
      </c>
      <c r="G63" s="61"/>
      <c r="H63" s="61"/>
      <c r="I63" s="61"/>
      <c r="J63" s="61"/>
      <c r="K63" s="61"/>
      <c r="L63" s="61"/>
    </row>
    <row r="64" spans="1:12" s="68" customFormat="1" ht="18.75" x14ac:dyDescent="0.3">
      <c r="A64" s="67"/>
      <c r="B64" s="15"/>
      <c r="C64" s="15"/>
      <c r="D64" s="15"/>
      <c r="E64" s="15" t="s">
        <v>6</v>
      </c>
      <c r="F64" s="141"/>
      <c r="G64" s="134">
        <f t="shared" ref="G64:L64" si="4">G46+G52</f>
        <v>359940</v>
      </c>
      <c r="H64" s="134">
        <f t="shared" si="4"/>
        <v>222840</v>
      </c>
      <c r="I64" s="134">
        <f t="shared" si="4"/>
        <v>77070</v>
      </c>
      <c r="J64" s="134">
        <f t="shared" si="4"/>
        <v>45800</v>
      </c>
      <c r="K64" s="134">
        <f t="shared" si="4"/>
        <v>45800</v>
      </c>
      <c r="L64" s="134">
        <f t="shared" si="4"/>
        <v>23000</v>
      </c>
    </row>
    <row r="65" spans="1:12" ht="57" customHeight="1" x14ac:dyDescent="0.3">
      <c r="B65" s="139" t="s">
        <v>52</v>
      </c>
      <c r="C65" s="140"/>
      <c r="D65" s="140"/>
      <c r="E65" s="138" t="s">
        <v>53</v>
      </c>
      <c r="F65" s="24"/>
      <c r="G65" s="61"/>
      <c r="H65" s="61"/>
      <c r="I65" s="61"/>
      <c r="J65" s="61"/>
      <c r="K65" s="61"/>
      <c r="L65" s="61"/>
    </row>
    <row r="66" spans="1:12" ht="102" hidden="1" customHeight="1" x14ac:dyDescent="0.25">
      <c r="B66" s="73" t="s">
        <v>54</v>
      </c>
      <c r="C66" s="74"/>
      <c r="D66" s="74"/>
      <c r="E66" s="5" t="s">
        <v>53</v>
      </c>
      <c r="F66" s="24"/>
      <c r="G66" s="61"/>
      <c r="H66" s="61"/>
      <c r="I66" s="61"/>
      <c r="J66" s="61"/>
      <c r="K66" s="61"/>
      <c r="L66" s="61"/>
    </row>
    <row r="67" spans="1:12" s="60" customFormat="1" ht="48" customHeight="1" x14ac:dyDescent="0.3">
      <c r="A67" s="58"/>
      <c r="B67" s="17"/>
      <c r="C67" s="17"/>
      <c r="D67" s="17"/>
      <c r="E67" s="17"/>
      <c r="F67" s="141" t="s">
        <v>55</v>
      </c>
      <c r="G67" s="134">
        <f t="shared" ref="G67:L67" si="5">G68+G71+G76+G83+G84+G89+G88+G73+G72+G74+G75+G107</f>
        <v>19864607</v>
      </c>
      <c r="H67" s="134">
        <f t="shared" si="5"/>
        <v>15032914</v>
      </c>
      <c r="I67" s="134">
        <f t="shared" si="5"/>
        <v>10265277.900000002</v>
      </c>
      <c r="J67" s="134">
        <f t="shared" si="5"/>
        <v>2242910</v>
      </c>
      <c r="K67" s="134">
        <f t="shared" si="5"/>
        <v>2242910</v>
      </c>
      <c r="L67" s="134">
        <f t="shared" si="5"/>
        <v>1727500</v>
      </c>
    </row>
    <row r="68" spans="1:12" ht="113.25" hidden="1" customHeight="1" x14ac:dyDescent="0.25">
      <c r="B68" s="12" t="s">
        <v>73</v>
      </c>
      <c r="C68" s="12" t="s">
        <v>74</v>
      </c>
      <c r="D68" s="12" t="s">
        <v>75</v>
      </c>
      <c r="E68" s="55" t="s">
        <v>183</v>
      </c>
      <c r="F68" s="24" t="s">
        <v>184</v>
      </c>
      <c r="G68" s="61">
        <v>0</v>
      </c>
      <c r="H68" s="61"/>
      <c r="I68" s="61">
        <v>0</v>
      </c>
      <c r="J68" s="61"/>
      <c r="K68" s="61"/>
      <c r="L68" s="61">
        <f>L69+L70</f>
        <v>0</v>
      </c>
    </row>
    <row r="69" spans="1:12" hidden="1" x14ac:dyDescent="0.25">
      <c r="B69" s="12"/>
      <c r="C69" s="12"/>
      <c r="D69" s="12"/>
      <c r="E69" s="55"/>
      <c r="F69" s="24" t="s">
        <v>76</v>
      </c>
      <c r="G69" s="61"/>
      <c r="H69" s="61"/>
      <c r="I69" s="61"/>
      <c r="J69" s="61"/>
      <c r="K69" s="61"/>
      <c r="L69" s="61"/>
    </row>
    <row r="70" spans="1:12" ht="39" hidden="1" customHeight="1" x14ac:dyDescent="0.25">
      <c r="B70" s="12"/>
      <c r="C70" s="12"/>
      <c r="D70" s="12"/>
      <c r="E70" s="55"/>
      <c r="F70" s="24" t="s">
        <v>168</v>
      </c>
      <c r="G70" s="61"/>
      <c r="H70" s="61"/>
      <c r="I70" s="61"/>
      <c r="J70" s="61"/>
      <c r="K70" s="61"/>
      <c r="L70" s="61"/>
    </row>
    <row r="71" spans="1:12" ht="4.1500000000000004" hidden="1" customHeight="1" x14ac:dyDescent="0.25">
      <c r="B71" s="6" t="s">
        <v>56</v>
      </c>
      <c r="C71" s="6" t="s">
        <v>57</v>
      </c>
      <c r="D71" s="6" t="s">
        <v>58</v>
      </c>
      <c r="E71" s="75" t="s">
        <v>59</v>
      </c>
      <c r="F71" s="24" t="s">
        <v>173</v>
      </c>
      <c r="G71" s="61"/>
      <c r="H71" s="61"/>
      <c r="I71" s="61"/>
      <c r="J71" s="61"/>
      <c r="K71" s="61"/>
      <c r="L71" s="61"/>
    </row>
    <row r="72" spans="1:12" ht="85.9" customHeight="1" x14ac:dyDescent="0.25">
      <c r="B72" s="6" t="s">
        <v>251</v>
      </c>
      <c r="C72" s="6" t="s">
        <v>252</v>
      </c>
      <c r="D72" s="6" t="s">
        <v>221</v>
      </c>
      <c r="E72" s="75" t="s">
        <v>191</v>
      </c>
      <c r="F72" s="24" t="s">
        <v>598</v>
      </c>
      <c r="G72" s="61">
        <v>12456358</v>
      </c>
      <c r="H72" s="61">
        <v>9975658</v>
      </c>
      <c r="I72" s="61">
        <v>7462853.6900000004</v>
      </c>
      <c r="J72" s="61">
        <v>2242910</v>
      </c>
      <c r="K72" s="61">
        <v>2242910</v>
      </c>
      <c r="L72" s="61">
        <v>1727500</v>
      </c>
    </row>
    <row r="73" spans="1:12" ht="64.5" hidden="1" customHeight="1" x14ac:dyDescent="0.25">
      <c r="B73" s="6"/>
      <c r="C73" s="6" t="s">
        <v>57</v>
      </c>
      <c r="D73" s="6" t="s">
        <v>58</v>
      </c>
      <c r="E73" s="75" t="s">
        <v>212</v>
      </c>
      <c r="F73" s="24" t="s">
        <v>303</v>
      </c>
      <c r="G73" s="61"/>
      <c r="H73" s="61"/>
      <c r="I73" s="61"/>
      <c r="J73" s="61"/>
      <c r="K73" s="61"/>
      <c r="L73" s="61"/>
    </row>
    <row r="74" spans="1:12" ht="69.599999999999994" customHeight="1" x14ac:dyDescent="0.25">
      <c r="B74" s="6" t="s">
        <v>73</v>
      </c>
      <c r="C74" s="6" t="s">
        <v>74</v>
      </c>
      <c r="D74" s="6" t="s">
        <v>75</v>
      </c>
      <c r="E74" s="75" t="s">
        <v>183</v>
      </c>
      <c r="F74" s="24" t="s">
        <v>499</v>
      </c>
      <c r="G74" s="61">
        <v>1147156</v>
      </c>
      <c r="H74" s="61">
        <v>824656</v>
      </c>
      <c r="I74" s="61">
        <v>627168.71</v>
      </c>
      <c r="J74" s="61"/>
      <c r="K74" s="61"/>
      <c r="L74" s="61"/>
    </row>
    <row r="75" spans="1:12" ht="51" customHeight="1" x14ac:dyDescent="0.25">
      <c r="B75" s="6" t="s">
        <v>56</v>
      </c>
      <c r="C75" s="6" t="s">
        <v>57</v>
      </c>
      <c r="D75" s="6" t="s">
        <v>58</v>
      </c>
      <c r="E75" s="75" t="s">
        <v>59</v>
      </c>
      <c r="F75" s="24" t="s">
        <v>529</v>
      </c>
      <c r="G75" s="61">
        <v>36800</v>
      </c>
      <c r="H75" s="61">
        <v>0</v>
      </c>
      <c r="I75" s="61">
        <v>0</v>
      </c>
      <c r="J75" s="61"/>
      <c r="K75" s="61"/>
      <c r="L75" s="61"/>
    </row>
    <row r="76" spans="1:12" ht="39.6" customHeight="1" x14ac:dyDescent="0.25">
      <c r="B76" s="6" t="s">
        <v>60</v>
      </c>
      <c r="C76" s="6" t="s">
        <v>61</v>
      </c>
      <c r="D76" s="6" t="s">
        <v>58</v>
      </c>
      <c r="E76" s="8" t="s">
        <v>62</v>
      </c>
      <c r="F76" s="24"/>
      <c r="G76" s="61">
        <f>G78+G79+G80</f>
        <v>76160</v>
      </c>
      <c r="H76" s="61">
        <f>H78+H79+H80</f>
        <v>67160</v>
      </c>
      <c r="I76" s="61">
        <f>I78+I79+I80</f>
        <v>32550</v>
      </c>
      <c r="J76" s="61"/>
      <c r="K76" s="61"/>
      <c r="L76" s="61">
        <f>L80+L81+L82</f>
        <v>0</v>
      </c>
    </row>
    <row r="77" spans="1:12" ht="58.5" hidden="1" customHeight="1" x14ac:dyDescent="0.25">
      <c r="B77" s="6"/>
      <c r="C77" s="6"/>
      <c r="D77" s="6"/>
      <c r="E77" s="8"/>
      <c r="F77" s="24"/>
      <c r="G77" s="21"/>
      <c r="H77" s="21"/>
      <c r="I77" s="21"/>
      <c r="J77" s="61"/>
      <c r="K77" s="61"/>
      <c r="L77" s="61"/>
    </row>
    <row r="78" spans="1:12" ht="28.15" customHeight="1" x14ac:dyDescent="0.25">
      <c r="B78" s="6"/>
      <c r="C78" s="6"/>
      <c r="D78" s="6"/>
      <c r="E78" s="8"/>
      <c r="F78" s="24" t="s">
        <v>515</v>
      </c>
      <c r="G78" s="61">
        <v>6000</v>
      </c>
      <c r="H78" s="61">
        <v>6000</v>
      </c>
      <c r="I78" s="61">
        <v>0</v>
      </c>
      <c r="J78" s="61"/>
      <c r="K78" s="61"/>
      <c r="L78" s="61"/>
    </row>
    <row r="79" spans="1:12" ht="40.9" customHeight="1" x14ac:dyDescent="0.25">
      <c r="B79" s="1"/>
      <c r="C79" s="1"/>
      <c r="D79" s="1"/>
      <c r="E79" s="1"/>
      <c r="F79" s="85" t="s">
        <v>530</v>
      </c>
      <c r="G79" s="61">
        <v>26785</v>
      </c>
      <c r="H79" s="61">
        <v>26785</v>
      </c>
      <c r="I79" s="61">
        <v>26619.5</v>
      </c>
      <c r="J79" s="61"/>
      <c r="K79" s="61"/>
      <c r="L79" s="61"/>
    </row>
    <row r="80" spans="1:12" ht="66" customHeight="1" x14ac:dyDescent="0.25">
      <c r="B80" s="12"/>
      <c r="C80" s="12"/>
      <c r="D80" s="12"/>
      <c r="E80" s="12"/>
      <c r="F80" s="24" t="s">
        <v>531</v>
      </c>
      <c r="G80" s="61">
        <v>43375</v>
      </c>
      <c r="H80" s="61">
        <v>34375</v>
      </c>
      <c r="I80" s="61">
        <v>5930.5</v>
      </c>
      <c r="J80" s="61"/>
      <c r="K80" s="61"/>
      <c r="L80" s="61"/>
    </row>
    <row r="81" spans="2:12" ht="160.5" hidden="1" customHeight="1" x14ac:dyDescent="0.25">
      <c r="B81" s="12"/>
      <c r="C81" s="12"/>
      <c r="D81" s="12"/>
      <c r="E81" s="12"/>
      <c r="F81" s="24" t="s">
        <v>302</v>
      </c>
      <c r="G81" s="61"/>
      <c r="H81" s="61"/>
      <c r="I81" s="61"/>
      <c r="J81" s="61"/>
      <c r="K81" s="61"/>
      <c r="L81" s="61"/>
    </row>
    <row r="82" spans="2:12" ht="37.5" hidden="1" customHeight="1" x14ac:dyDescent="0.25">
      <c r="B82" s="1"/>
      <c r="C82" s="1"/>
      <c r="D82" s="1"/>
      <c r="E82" s="1"/>
      <c r="F82" s="85" t="s">
        <v>63</v>
      </c>
      <c r="G82" s="61"/>
      <c r="H82" s="61"/>
      <c r="I82" s="61"/>
      <c r="J82" s="61"/>
      <c r="K82" s="61"/>
      <c r="L82" s="61"/>
    </row>
    <row r="83" spans="2:12" ht="52.9" customHeight="1" x14ac:dyDescent="0.25">
      <c r="B83" s="6" t="s">
        <v>64</v>
      </c>
      <c r="C83" s="6" t="s">
        <v>65</v>
      </c>
      <c r="D83" s="6" t="s">
        <v>58</v>
      </c>
      <c r="E83" s="8" t="s">
        <v>66</v>
      </c>
      <c r="F83" s="85" t="s">
        <v>532</v>
      </c>
      <c r="G83" s="61">
        <v>24650</v>
      </c>
      <c r="H83" s="61">
        <v>12650</v>
      </c>
      <c r="I83" s="61">
        <v>5172</v>
      </c>
      <c r="J83" s="61"/>
      <c r="K83" s="61"/>
      <c r="L83" s="61"/>
    </row>
    <row r="84" spans="2:12" ht="49.9" customHeight="1" x14ac:dyDescent="0.25">
      <c r="B84" s="6" t="s">
        <v>186</v>
      </c>
      <c r="C84" s="6" t="s">
        <v>185</v>
      </c>
      <c r="D84" s="6" t="s">
        <v>58</v>
      </c>
      <c r="E84" s="8" t="s">
        <v>187</v>
      </c>
      <c r="F84" s="76"/>
      <c r="G84" s="61">
        <f>G85+G86</f>
        <v>1894000</v>
      </c>
      <c r="H84" s="61">
        <f>H85+H86</f>
        <v>1631500</v>
      </c>
      <c r="I84" s="61">
        <f>I85+I86</f>
        <v>661500</v>
      </c>
      <c r="J84" s="61"/>
      <c r="K84" s="61"/>
      <c r="L84" s="61"/>
    </row>
    <row r="85" spans="2:12" ht="40.15" customHeight="1" x14ac:dyDescent="0.25">
      <c r="B85" s="6"/>
      <c r="C85" s="6"/>
      <c r="D85" s="6"/>
      <c r="E85" s="8"/>
      <c r="F85" s="76" t="s">
        <v>517</v>
      </c>
      <c r="G85" s="61">
        <v>994000</v>
      </c>
      <c r="H85" s="61">
        <v>731500</v>
      </c>
      <c r="I85" s="61">
        <v>661500</v>
      </c>
      <c r="J85" s="61"/>
      <c r="K85" s="61"/>
      <c r="L85" s="61"/>
    </row>
    <row r="86" spans="2:12" ht="55.9" customHeight="1" x14ac:dyDescent="0.25">
      <c r="B86" s="6"/>
      <c r="C86" s="6"/>
      <c r="D86" s="6"/>
      <c r="E86" s="8"/>
      <c r="F86" s="76" t="s">
        <v>516</v>
      </c>
      <c r="G86" s="61">
        <v>900000</v>
      </c>
      <c r="H86" s="61">
        <v>900000</v>
      </c>
      <c r="I86" s="61">
        <v>0</v>
      </c>
      <c r="J86" s="61"/>
      <c r="K86" s="61"/>
      <c r="L86" s="61"/>
    </row>
    <row r="87" spans="2:12" ht="72" hidden="1" customHeight="1" x14ac:dyDescent="0.25">
      <c r="B87" s="6"/>
      <c r="C87" s="6"/>
      <c r="D87" s="6"/>
      <c r="E87" s="8"/>
      <c r="F87" s="76" t="s">
        <v>490</v>
      </c>
      <c r="G87" s="61">
        <v>0</v>
      </c>
      <c r="H87" s="61">
        <v>0</v>
      </c>
      <c r="I87" s="61">
        <v>0</v>
      </c>
      <c r="J87" s="61"/>
      <c r="K87" s="61"/>
      <c r="L87" s="61"/>
    </row>
    <row r="88" spans="2:12" ht="39.6" customHeight="1" x14ac:dyDescent="0.25">
      <c r="B88" s="6" t="s">
        <v>67</v>
      </c>
      <c r="C88" s="6" t="s">
        <v>68</v>
      </c>
      <c r="D88" s="6" t="s">
        <v>58</v>
      </c>
      <c r="E88" s="8" t="s">
        <v>316</v>
      </c>
      <c r="F88" s="76" t="s">
        <v>612</v>
      </c>
      <c r="G88" s="61">
        <v>637500</v>
      </c>
      <c r="H88" s="61">
        <v>600000</v>
      </c>
      <c r="I88" s="61">
        <v>348000</v>
      </c>
      <c r="J88" s="61"/>
      <c r="K88" s="61"/>
      <c r="L88" s="61"/>
    </row>
    <row r="89" spans="2:12" ht="38.450000000000003" customHeight="1" x14ac:dyDescent="0.25">
      <c r="B89" s="6" t="s">
        <v>69</v>
      </c>
      <c r="C89" s="6" t="s">
        <v>70</v>
      </c>
      <c r="D89" s="6" t="s">
        <v>58</v>
      </c>
      <c r="E89" s="8" t="s">
        <v>71</v>
      </c>
      <c r="F89" s="77" t="s">
        <v>511</v>
      </c>
      <c r="G89" s="61">
        <f>G90+G91+G92+G93+G95+G96+G97+G94</f>
        <v>3291983</v>
      </c>
      <c r="H89" s="61">
        <f>H90+H91+H92+H93+H95+H96+H97+H94</f>
        <v>1621290</v>
      </c>
      <c r="I89" s="61">
        <f>I90+I91+I92+I93+I95+I96+I97+I94</f>
        <v>828033.49999999988</v>
      </c>
      <c r="J89" s="61"/>
      <c r="K89" s="61"/>
      <c r="L89" s="61">
        <f>L101+L102+L103+L104+L105</f>
        <v>0</v>
      </c>
    </row>
    <row r="90" spans="2:12" ht="62.45" customHeight="1" x14ac:dyDescent="0.25">
      <c r="B90" s="6"/>
      <c r="C90" s="6"/>
      <c r="D90" s="6"/>
      <c r="E90" s="8"/>
      <c r="F90" s="77" t="s">
        <v>599</v>
      </c>
      <c r="G90" s="61">
        <v>1694880</v>
      </c>
      <c r="H90" s="61">
        <v>751419.28</v>
      </c>
      <c r="I90" s="61">
        <v>258270.34</v>
      </c>
      <c r="J90" s="61"/>
      <c r="K90" s="61"/>
      <c r="L90" s="61"/>
    </row>
    <row r="91" spans="2:12" ht="45" customHeight="1" x14ac:dyDescent="0.25">
      <c r="B91" s="6"/>
      <c r="C91" s="6"/>
      <c r="D91" s="6"/>
      <c r="E91" s="8"/>
      <c r="F91" s="77" t="s">
        <v>518</v>
      </c>
      <c r="G91" s="61">
        <v>240000</v>
      </c>
      <c r="H91" s="61">
        <v>120000</v>
      </c>
      <c r="I91" s="61">
        <v>96000</v>
      </c>
      <c r="J91" s="61"/>
      <c r="K91" s="61"/>
      <c r="L91" s="61"/>
    </row>
    <row r="92" spans="2:12" ht="27" customHeight="1" x14ac:dyDescent="0.25">
      <c r="B92" s="6"/>
      <c r="C92" s="6"/>
      <c r="D92" s="6"/>
      <c r="E92" s="8"/>
      <c r="F92" s="77" t="s">
        <v>257</v>
      </c>
      <c r="G92" s="61">
        <v>288140</v>
      </c>
      <c r="H92" s="61">
        <v>205540</v>
      </c>
      <c r="I92" s="61">
        <v>129782.6</v>
      </c>
      <c r="J92" s="61"/>
      <c r="K92" s="61"/>
      <c r="L92" s="61"/>
    </row>
    <row r="93" spans="2:12" ht="54.6" customHeight="1" x14ac:dyDescent="0.25">
      <c r="B93" s="6"/>
      <c r="C93" s="6"/>
      <c r="D93" s="6"/>
      <c r="E93" s="8"/>
      <c r="F93" s="77" t="s">
        <v>72</v>
      </c>
      <c r="G93" s="61">
        <v>66000</v>
      </c>
      <c r="H93" s="61">
        <v>33120</v>
      </c>
      <c r="I93" s="61">
        <v>8417.85</v>
      </c>
      <c r="J93" s="61"/>
      <c r="K93" s="61"/>
      <c r="L93" s="61"/>
    </row>
    <row r="94" spans="2:12" ht="51" customHeight="1" x14ac:dyDescent="0.25">
      <c r="B94" s="6"/>
      <c r="C94" s="6"/>
      <c r="D94" s="6"/>
      <c r="E94" s="8"/>
      <c r="F94" s="77" t="s">
        <v>551</v>
      </c>
      <c r="G94" s="61">
        <v>100000</v>
      </c>
      <c r="H94" s="61">
        <v>100000</v>
      </c>
      <c r="I94" s="61">
        <v>0</v>
      </c>
      <c r="J94" s="61"/>
      <c r="K94" s="61"/>
      <c r="L94" s="61"/>
    </row>
    <row r="95" spans="2:12" ht="42.6" customHeight="1" x14ac:dyDescent="0.25">
      <c r="B95" s="6"/>
      <c r="C95" s="6"/>
      <c r="D95" s="6"/>
      <c r="E95" s="8"/>
      <c r="F95" s="77" t="s">
        <v>512</v>
      </c>
      <c r="G95" s="61">
        <v>152700</v>
      </c>
      <c r="H95" s="61">
        <v>46135</v>
      </c>
      <c r="I95" s="61">
        <v>32635</v>
      </c>
      <c r="J95" s="61"/>
      <c r="K95" s="61"/>
      <c r="L95" s="61"/>
    </row>
    <row r="96" spans="2:12" ht="64.150000000000006" customHeight="1" x14ac:dyDescent="0.25">
      <c r="B96" s="6"/>
      <c r="C96" s="6"/>
      <c r="D96" s="6"/>
      <c r="E96" s="8"/>
      <c r="F96" s="77" t="s">
        <v>519</v>
      </c>
      <c r="G96" s="61">
        <v>519663</v>
      </c>
      <c r="H96" s="61">
        <v>221525.72</v>
      </c>
      <c r="I96" s="61">
        <v>201265.62</v>
      </c>
      <c r="J96" s="61"/>
      <c r="K96" s="61"/>
      <c r="L96" s="61"/>
    </row>
    <row r="97" spans="1:12" ht="42" customHeight="1" x14ac:dyDescent="0.25">
      <c r="B97" s="6"/>
      <c r="C97" s="6"/>
      <c r="D97" s="6"/>
      <c r="E97" s="8"/>
      <c r="F97" s="77" t="s">
        <v>259</v>
      </c>
      <c r="G97" s="61">
        <v>230600</v>
      </c>
      <c r="H97" s="61">
        <v>143550</v>
      </c>
      <c r="I97" s="61">
        <v>101662.09</v>
      </c>
      <c r="J97" s="61"/>
      <c r="K97" s="61"/>
      <c r="L97" s="61"/>
    </row>
    <row r="98" spans="1:12" ht="65.25" hidden="1" customHeight="1" x14ac:dyDescent="0.25">
      <c r="B98" s="6"/>
      <c r="C98" s="6"/>
      <c r="D98" s="6"/>
      <c r="E98" s="8"/>
      <c r="F98" s="77"/>
      <c r="G98" s="21"/>
      <c r="H98" s="21"/>
      <c r="I98" s="21"/>
      <c r="J98" s="61"/>
      <c r="K98" s="61"/>
      <c r="L98" s="61"/>
    </row>
    <row r="99" spans="1:12" ht="89.25" hidden="1" customHeight="1" x14ac:dyDescent="0.25">
      <c r="B99" s="6"/>
      <c r="C99" s="6"/>
      <c r="D99" s="6"/>
      <c r="E99" s="8"/>
      <c r="F99" s="77" t="s">
        <v>506</v>
      </c>
      <c r="G99" s="61">
        <v>0</v>
      </c>
      <c r="H99" s="61">
        <v>0</v>
      </c>
      <c r="I99" s="61">
        <v>0</v>
      </c>
      <c r="J99" s="61"/>
      <c r="K99" s="61"/>
      <c r="L99" s="61"/>
    </row>
    <row r="100" spans="1:12" ht="29.25" hidden="1" customHeight="1" x14ac:dyDescent="0.25">
      <c r="B100" s="6"/>
      <c r="C100" s="6"/>
      <c r="D100" s="6"/>
      <c r="E100" s="8"/>
      <c r="F100" s="77" t="s">
        <v>256</v>
      </c>
      <c r="G100" s="61"/>
      <c r="H100" s="61"/>
      <c r="I100" s="61"/>
      <c r="J100" s="61"/>
      <c r="K100" s="61"/>
      <c r="L100" s="61"/>
    </row>
    <row r="101" spans="1:12" ht="45" hidden="1" customHeight="1" x14ac:dyDescent="0.25">
      <c r="B101" s="1"/>
      <c r="C101" s="1"/>
      <c r="D101" s="1"/>
      <c r="E101" s="1"/>
      <c r="F101" s="85" t="s">
        <v>257</v>
      </c>
      <c r="G101" s="61"/>
      <c r="H101" s="61"/>
      <c r="I101" s="61"/>
      <c r="J101" s="61"/>
      <c r="K101" s="61"/>
      <c r="L101" s="61"/>
    </row>
    <row r="102" spans="1:12" ht="86.25" hidden="1" customHeight="1" x14ac:dyDescent="0.25">
      <c r="B102" s="1"/>
      <c r="C102" s="1"/>
      <c r="D102" s="1"/>
      <c r="E102" s="1"/>
      <c r="F102" s="85" t="s">
        <v>72</v>
      </c>
      <c r="G102" s="61"/>
      <c r="H102" s="61"/>
      <c r="I102" s="61"/>
      <c r="J102" s="61"/>
      <c r="K102" s="61"/>
      <c r="L102" s="61"/>
    </row>
    <row r="103" spans="1:12" ht="53.25" hidden="1" customHeight="1" x14ac:dyDescent="0.25">
      <c r="B103" s="1"/>
      <c r="C103" s="1"/>
      <c r="D103" s="1"/>
      <c r="E103" s="1"/>
      <c r="F103" s="85" t="s">
        <v>258</v>
      </c>
      <c r="G103" s="61"/>
      <c r="H103" s="61"/>
      <c r="I103" s="61"/>
      <c r="J103" s="61"/>
      <c r="K103" s="61"/>
      <c r="L103" s="61"/>
    </row>
    <row r="104" spans="1:12" ht="171.75" hidden="1" customHeight="1" x14ac:dyDescent="0.25">
      <c r="B104" s="1"/>
      <c r="C104" s="1"/>
      <c r="D104" s="1"/>
      <c r="E104" s="1"/>
      <c r="F104" s="85" t="s">
        <v>624</v>
      </c>
      <c r="G104" s="61"/>
      <c r="H104" s="61"/>
      <c r="I104" s="61"/>
      <c r="J104" s="61"/>
      <c r="K104" s="61"/>
      <c r="L104" s="61"/>
    </row>
    <row r="105" spans="1:12" ht="63.75" hidden="1" customHeight="1" x14ac:dyDescent="0.25">
      <c r="B105" s="1"/>
      <c r="C105" s="1"/>
      <c r="D105" s="1"/>
      <c r="E105" s="1"/>
      <c r="F105" s="85" t="s">
        <v>259</v>
      </c>
      <c r="G105" s="61"/>
      <c r="H105" s="61"/>
      <c r="I105" s="61"/>
      <c r="J105" s="61"/>
      <c r="K105" s="61"/>
      <c r="L105" s="61"/>
    </row>
    <row r="106" spans="1:12" ht="51" hidden="1" customHeight="1" x14ac:dyDescent="0.25">
      <c r="B106" s="6" t="s">
        <v>412</v>
      </c>
      <c r="C106" s="6" t="s">
        <v>413</v>
      </c>
      <c r="D106" s="6" t="s">
        <v>414</v>
      </c>
      <c r="E106" s="1" t="s">
        <v>415</v>
      </c>
      <c r="F106" s="85" t="s">
        <v>416</v>
      </c>
      <c r="G106" s="61">
        <v>0</v>
      </c>
      <c r="H106" s="61">
        <v>0</v>
      </c>
      <c r="I106" s="61">
        <v>0</v>
      </c>
      <c r="J106" s="61">
        <v>0</v>
      </c>
      <c r="K106" s="61">
        <v>0</v>
      </c>
      <c r="L106" s="61">
        <v>0</v>
      </c>
    </row>
    <row r="107" spans="1:12" ht="53.45" customHeight="1" x14ac:dyDescent="0.25">
      <c r="B107" s="6" t="s">
        <v>100</v>
      </c>
      <c r="C107" s="6" t="s">
        <v>101</v>
      </c>
      <c r="D107" s="6" t="s">
        <v>35</v>
      </c>
      <c r="E107" s="23" t="s">
        <v>102</v>
      </c>
      <c r="F107" s="85" t="s">
        <v>555</v>
      </c>
      <c r="G107" s="21">
        <v>300000</v>
      </c>
      <c r="H107" s="21">
        <v>300000</v>
      </c>
      <c r="I107" s="21">
        <v>300000</v>
      </c>
      <c r="J107" s="61"/>
      <c r="K107" s="61"/>
      <c r="L107" s="61"/>
    </row>
    <row r="108" spans="1:12" ht="40.9" customHeight="1" x14ac:dyDescent="0.3">
      <c r="B108" s="1"/>
      <c r="C108" s="1"/>
      <c r="D108" s="1"/>
      <c r="E108" s="1"/>
      <c r="F108" s="175" t="s">
        <v>501</v>
      </c>
      <c r="G108" s="134">
        <f>G109</f>
        <v>85000</v>
      </c>
      <c r="H108" s="134">
        <f>H109</f>
        <v>64100</v>
      </c>
      <c r="I108" s="134">
        <f>I109</f>
        <v>54760.42</v>
      </c>
      <c r="J108" s="61"/>
      <c r="K108" s="61"/>
      <c r="L108" s="61"/>
    </row>
    <row r="109" spans="1:12" ht="45.6" customHeight="1" x14ac:dyDescent="0.25">
      <c r="B109" s="12" t="s">
        <v>213</v>
      </c>
      <c r="C109" s="1">
        <v>3121</v>
      </c>
      <c r="D109" s="1">
        <v>1040</v>
      </c>
      <c r="E109" s="1" t="s">
        <v>222</v>
      </c>
      <c r="F109" s="85" t="s">
        <v>520</v>
      </c>
      <c r="G109" s="61">
        <v>85000</v>
      </c>
      <c r="H109" s="61">
        <v>64100</v>
      </c>
      <c r="I109" s="61">
        <v>54760.42</v>
      </c>
      <c r="J109" s="61"/>
      <c r="K109" s="61"/>
      <c r="L109" s="61"/>
    </row>
    <row r="110" spans="1:12" s="60" customFormat="1" ht="35.25" hidden="1" customHeight="1" x14ac:dyDescent="0.25">
      <c r="A110" s="58"/>
      <c r="B110" s="9"/>
      <c r="C110" s="9"/>
      <c r="D110" s="9"/>
      <c r="E110" s="9"/>
      <c r="F110" s="169" t="s">
        <v>77</v>
      </c>
      <c r="G110" s="21">
        <f t="shared" ref="G110:L110" si="6">G111</f>
        <v>0</v>
      </c>
      <c r="H110" s="21">
        <f t="shared" si="6"/>
        <v>0</v>
      </c>
      <c r="I110" s="21">
        <f t="shared" si="6"/>
        <v>0</v>
      </c>
      <c r="J110" s="21">
        <f t="shared" si="6"/>
        <v>0</v>
      </c>
      <c r="K110" s="21">
        <f t="shared" si="6"/>
        <v>0</v>
      </c>
      <c r="L110" s="21">
        <f t="shared" si="6"/>
        <v>0</v>
      </c>
    </row>
    <row r="111" spans="1:12" ht="76.5" hidden="1" customHeight="1" x14ac:dyDescent="0.25">
      <c r="B111" s="6" t="s">
        <v>78</v>
      </c>
      <c r="C111" s="6" t="s">
        <v>79</v>
      </c>
      <c r="D111" s="6" t="s">
        <v>80</v>
      </c>
      <c r="E111" s="23" t="s">
        <v>81</v>
      </c>
      <c r="F111" s="85" t="s">
        <v>82</v>
      </c>
      <c r="G111" s="61"/>
      <c r="H111" s="61"/>
      <c r="I111" s="61"/>
      <c r="J111" s="61"/>
      <c r="K111" s="61"/>
      <c r="L111" s="61"/>
    </row>
    <row r="112" spans="1:12" s="60" customFormat="1" ht="43.15" customHeight="1" x14ac:dyDescent="0.3">
      <c r="A112" s="58"/>
      <c r="B112" s="9"/>
      <c r="C112" s="9"/>
      <c r="D112" s="9"/>
      <c r="E112" s="9"/>
      <c r="F112" s="175" t="s">
        <v>502</v>
      </c>
      <c r="G112" s="134">
        <f t="shared" ref="G112:L112" si="7">G113+G114+G115+G117+G118+G121+G127</f>
        <v>3814100</v>
      </c>
      <c r="H112" s="134">
        <f t="shared" si="7"/>
        <v>601004</v>
      </c>
      <c r="I112" s="134">
        <f t="shared" si="7"/>
        <v>244514.43</v>
      </c>
      <c r="J112" s="134">
        <f t="shared" si="7"/>
        <v>0</v>
      </c>
      <c r="K112" s="134">
        <f t="shared" si="7"/>
        <v>0</v>
      </c>
      <c r="L112" s="134">
        <f t="shared" si="7"/>
        <v>0</v>
      </c>
    </row>
    <row r="113" spans="1:14" s="60" customFormat="1" ht="52.15" customHeight="1" x14ac:dyDescent="0.25">
      <c r="A113" s="58"/>
      <c r="B113" s="1">
        <v>813031</v>
      </c>
      <c r="C113" s="1">
        <v>3031</v>
      </c>
      <c r="D113" s="1">
        <v>1030</v>
      </c>
      <c r="E113" s="2" t="s">
        <v>106</v>
      </c>
      <c r="F113" s="85" t="s">
        <v>125</v>
      </c>
      <c r="G113" s="61">
        <v>12000</v>
      </c>
      <c r="H113" s="61">
        <v>6000</v>
      </c>
      <c r="I113" s="61">
        <v>0</v>
      </c>
      <c r="J113" s="21"/>
      <c r="K113" s="21"/>
      <c r="L113" s="21"/>
    </row>
    <row r="114" spans="1:14" s="60" customFormat="1" ht="58.5" customHeight="1" x14ac:dyDescent="0.25">
      <c r="A114" s="58"/>
      <c r="B114" s="1">
        <v>813033</v>
      </c>
      <c r="C114" s="1">
        <v>3033</v>
      </c>
      <c r="D114" s="1"/>
      <c r="E114" s="2" t="s">
        <v>113</v>
      </c>
      <c r="F114" s="85" t="s">
        <v>127</v>
      </c>
      <c r="G114" s="61">
        <v>24000</v>
      </c>
      <c r="H114" s="61">
        <v>10000</v>
      </c>
      <c r="I114" s="61">
        <v>2000</v>
      </c>
      <c r="J114" s="21"/>
      <c r="K114" s="21"/>
      <c r="L114" s="21"/>
    </row>
    <row r="115" spans="1:14" ht="112.15" customHeight="1" x14ac:dyDescent="0.25">
      <c r="B115" s="6" t="s">
        <v>83</v>
      </c>
      <c r="C115" s="6" t="s">
        <v>84</v>
      </c>
      <c r="D115" s="6" t="s">
        <v>85</v>
      </c>
      <c r="E115" s="23" t="s">
        <v>86</v>
      </c>
      <c r="F115" s="77" t="s">
        <v>87</v>
      </c>
      <c r="G115" s="61">
        <v>208500</v>
      </c>
      <c r="H115" s="61">
        <v>104500</v>
      </c>
      <c r="I115" s="61">
        <v>9216.18</v>
      </c>
      <c r="J115" s="61"/>
      <c r="K115" s="61"/>
      <c r="L115" s="61"/>
    </row>
    <row r="116" spans="1:14" ht="7.9" hidden="1" customHeight="1" x14ac:dyDescent="0.25">
      <c r="B116" s="6" t="s">
        <v>88</v>
      </c>
      <c r="C116" s="6" t="s">
        <v>89</v>
      </c>
      <c r="D116" s="6"/>
      <c r="E116" s="23" t="s">
        <v>90</v>
      </c>
      <c r="F116" s="77"/>
      <c r="G116" s="61"/>
      <c r="H116" s="61"/>
      <c r="I116" s="61"/>
      <c r="J116" s="61"/>
      <c r="K116" s="61"/>
      <c r="L116" s="61"/>
    </row>
    <row r="117" spans="1:14" ht="117" customHeight="1" x14ac:dyDescent="0.25">
      <c r="B117" s="6" t="s">
        <v>91</v>
      </c>
      <c r="C117" s="6" t="s">
        <v>92</v>
      </c>
      <c r="D117" s="6" t="s">
        <v>93</v>
      </c>
      <c r="E117" s="23" t="s">
        <v>94</v>
      </c>
      <c r="F117" s="77" t="s">
        <v>95</v>
      </c>
      <c r="G117" s="61">
        <v>852000</v>
      </c>
      <c r="H117" s="61">
        <v>334700</v>
      </c>
      <c r="I117" s="61">
        <v>178428</v>
      </c>
      <c r="J117" s="61"/>
      <c r="K117" s="61"/>
      <c r="L117" s="61"/>
    </row>
    <row r="118" spans="1:14" ht="64.900000000000006" customHeight="1" x14ac:dyDescent="0.25">
      <c r="B118" s="6" t="s">
        <v>96</v>
      </c>
      <c r="C118" s="6" t="s">
        <v>97</v>
      </c>
      <c r="D118" s="6" t="s">
        <v>93</v>
      </c>
      <c r="E118" s="23" t="s">
        <v>98</v>
      </c>
      <c r="F118" s="77" t="s">
        <v>99</v>
      </c>
      <c r="G118" s="61">
        <v>74600</v>
      </c>
      <c r="H118" s="61">
        <v>35804</v>
      </c>
      <c r="I118" s="61">
        <v>26311.25</v>
      </c>
      <c r="J118" s="61"/>
      <c r="K118" s="61"/>
      <c r="L118" s="61"/>
    </row>
    <row r="119" spans="1:14" ht="16.5" hidden="1" customHeight="1" x14ac:dyDescent="0.25">
      <c r="B119" s="6" t="s">
        <v>100</v>
      </c>
      <c r="C119" s="6" t="s">
        <v>101</v>
      </c>
      <c r="D119" s="6" t="s">
        <v>35</v>
      </c>
      <c r="E119" s="23" t="s">
        <v>102</v>
      </c>
      <c r="F119" s="77" t="s">
        <v>103</v>
      </c>
      <c r="G119" s="61"/>
      <c r="H119" s="61"/>
      <c r="I119" s="61"/>
      <c r="J119" s="61"/>
      <c r="K119" s="61"/>
      <c r="L119" s="61"/>
    </row>
    <row r="120" spans="1:14" ht="16.5" hidden="1" customHeight="1" x14ac:dyDescent="0.25">
      <c r="B120" s="6"/>
      <c r="C120" s="6"/>
      <c r="D120" s="6"/>
      <c r="E120" s="23"/>
      <c r="F120" s="77"/>
      <c r="G120" s="61"/>
      <c r="H120" s="61"/>
      <c r="I120" s="61"/>
      <c r="J120" s="61"/>
      <c r="K120" s="61"/>
      <c r="L120" s="61"/>
    </row>
    <row r="121" spans="1:14" ht="97.9" customHeight="1" x14ac:dyDescent="0.25">
      <c r="B121" s="6" t="s">
        <v>121</v>
      </c>
      <c r="C121" s="6" t="s">
        <v>122</v>
      </c>
      <c r="D121" s="6" t="s">
        <v>123</v>
      </c>
      <c r="E121" s="23" t="s">
        <v>124</v>
      </c>
      <c r="F121" s="77" t="s">
        <v>239</v>
      </c>
      <c r="G121" s="61">
        <v>143000</v>
      </c>
      <c r="H121" s="61">
        <v>110000</v>
      </c>
      <c r="I121" s="61">
        <v>28559</v>
      </c>
      <c r="J121" s="61"/>
      <c r="K121" s="61"/>
      <c r="L121" s="61"/>
      <c r="M121" s="202"/>
      <c r="N121" s="202"/>
    </row>
    <row r="122" spans="1:14" ht="48" hidden="1" customHeight="1" x14ac:dyDescent="0.25">
      <c r="B122" s="6" t="s">
        <v>100</v>
      </c>
      <c r="C122" s="6" t="s">
        <v>101</v>
      </c>
      <c r="D122" s="6" t="s">
        <v>35</v>
      </c>
      <c r="E122" s="23" t="s">
        <v>102</v>
      </c>
      <c r="F122" s="78" t="s">
        <v>260</v>
      </c>
      <c r="G122" s="61">
        <v>0</v>
      </c>
      <c r="H122" s="61">
        <v>0</v>
      </c>
      <c r="I122" s="61">
        <v>0</v>
      </c>
      <c r="J122" s="61"/>
      <c r="K122" s="61"/>
      <c r="L122" s="61"/>
    </row>
    <row r="123" spans="1:14" ht="63.75" hidden="1" customHeight="1" x14ac:dyDescent="0.25">
      <c r="B123" s="6"/>
      <c r="C123" s="6"/>
      <c r="D123" s="6"/>
      <c r="E123" s="23"/>
      <c r="F123" s="79" t="s">
        <v>317</v>
      </c>
      <c r="G123" s="21">
        <f>G126+G124+G125</f>
        <v>0</v>
      </c>
      <c r="H123" s="21">
        <f>H126+H124+H125</f>
        <v>0</v>
      </c>
      <c r="I123" s="21">
        <f>I126+I124+I125</f>
        <v>0</v>
      </c>
      <c r="J123" s="21">
        <f>SUM(J124:J126)</f>
        <v>0</v>
      </c>
      <c r="K123" s="21">
        <f>SUM(K124:K126)</f>
        <v>0</v>
      </c>
      <c r="L123" s="21">
        <f>SUM(L124:L126)</f>
        <v>0</v>
      </c>
    </row>
    <row r="124" spans="1:14" ht="54.75" hidden="1" customHeight="1" x14ac:dyDescent="0.25">
      <c r="B124" s="6" t="s">
        <v>251</v>
      </c>
      <c r="C124" s="6" t="s">
        <v>252</v>
      </c>
      <c r="D124" s="6" t="s">
        <v>221</v>
      </c>
      <c r="E124" s="23" t="s">
        <v>365</v>
      </c>
      <c r="F124" s="78" t="s">
        <v>503</v>
      </c>
      <c r="G124" s="61"/>
      <c r="H124" s="61"/>
      <c r="I124" s="61"/>
      <c r="J124" s="61"/>
      <c r="K124" s="61"/>
      <c r="L124" s="61"/>
    </row>
    <row r="125" spans="1:14" ht="54.75" hidden="1" customHeight="1" x14ac:dyDescent="0.25">
      <c r="B125" s="6" t="s">
        <v>436</v>
      </c>
      <c r="C125" s="6" t="s">
        <v>437</v>
      </c>
      <c r="D125" s="6" t="s">
        <v>58</v>
      </c>
      <c r="E125" s="23" t="s">
        <v>438</v>
      </c>
      <c r="F125" s="78" t="s">
        <v>441</v>
      </c>
      <c r="G125" s="61"/>
      <c r="H125" s="61"/>
      <c r="I125" s="61"/>
      <c r="J125" s="61"/>
      <c r="K125" s="61"/>
      <c r="L125" s="61"/>
    </row>
    <row r="126" spans="1:14" ht="64.5" hidden="1" customHeight="1" x14ac:dyDescent="0.25">
      <c r="B126" s="26" t="s">
        <v>121</v>
      </c>
      <c r="C126" s="26" t="s">
        <v>122</v>
      </c>
      <c r="D126" s="26" t="s">
        <v>123</v>
      </c>
      <c r="E126" s="62" t="s">
        <v>124</v>
      </c>
      <c r="F126" s="78" t="s">
        <v>318</v>
      </c>
      <c r="G126" s="61"/>
      <c r="H126" s="61"/>
      <c r="I126" s="61"/>
      <c r="J126" s="61"/>
      <c r="K126" s="61"/>
      <c r="L126" s="61"/>
    </row>
    <row r="127" spans="1:14" ht="96" customHeight="1" x14ac:dyDescent="0.25">
      <c r="B127" s="6" t="s">
        <v>100</v>
      </c>
      <c r="C127" s="6" t="s">
        <v>101</v>
      </c>
      <c r="D127" s="6" t="s">
        <v>35</v>
      </c>
      <c r="E127" s="23" t="s">
        <v>102</v>
      </c>
      <c r="F127" s="78" t="s">
        <v>558</v>
      </c>
      <c r="G127" s="21">
        <v>2500000</v>
      </c>
      <c r="H127" s="21">
        <v>0</v>
      </c>
      <c r="I127" s="21">
        <v>0</v>
      </c>
      <c r="J127" s="61"/>
      <c r="K127" s="61"/>
      <c r="L127" s="61"/>
    </row>
    <row r="128" spans="1:14" s="60" customFormat="1" ht="42" customHeight="1" x14ac:dyDescent="0.3">
      <c r="A128" s="58"/>
      <c r="B128" s="26"/>
      <c r="C128" s="26"/>
      <c r="D128" s="26"/>
      <c r="E128" s="62"/>
      <c r="F128" s="175" t="s">
        <v>571</v>
      </c>
      <c r="G128" s="134">
        <f t="shared" ref="G128:L128" si="8">G129+G130+G131+G132+G133+G134+G135+G136+G137+G145</f>
        <v>10196248</v>
      </c>
      <c r="H128" s="134">
        <f t="shared" si="8"/>
        <v>4584080</v>
      </c>
      <c r="I128" s="134">
        <f t="shared" si="8"/>
        <v>2181924.1800000002</v>
      </c>
      <c r="J128" s="134">
        <f t="shared" si="8"/>
        <v>0</v>
      </c>
      <c r="K128" s="134">
        <f t="shared" si="8"/>
        <v>0</v>
      </c>
      <c r="L128" s="134">
        <f t="shared" si="8"/>
        <v>0</v>
      </c>
    </row>
    <row r="129" spans="2:12" ht="49.9" customHeight="1" x14ac:dyDescent="0.25">
      <c r="B129" s="6" t="s">
        <v>104</v>
      </c>
      <c r="C129" s="6" t="s">
        <v>105</v>
      </c>
      <c r="D129" s="6" t="s">
        <v>93</v>
      </c>
      <c r="E129" s="8" t="s">
        <v>106</v>
      </c>
      <c r="F129" s="85" t="s">
        <v>125</v>
      </c>
      <c r="G129" s="61">
        <v>25000</v>
      </c>
      <c r="H129" s="61">
        <v>13000</v>
      </c>
      <c r="I129" s="61">
        <v>2266.65</v>
      </c>
      <c r="J129" s="61"/>
      <c r="K129" s="61"/>
      <c r="L129" s="61"/>
    </row>
    <row r="130" spans="2:12" ht="42.6" customHeight="1" x14ac:dyDescent="0.25">
      <c r="B130" s="6" t="s">
        <v>107</v>
      </c>
      <c r="C130" s="6" t="s">
        <v>108</v>
      </c>
      <c r="D130" s="6" t="s">
        <v>109</v>
      </c>
      <c r="E130" s="8" t="s">
        <v>110</v>
      </c>
      <c r="F130" s="85" t="s">
        <v>126</v>
      </c>
      <c r="G130" s="61">
        <v>153000</v>
      </c>
      <c r="H130" s="61">
        <v>76500</v>
      </c>
      <c r="I130" s="61">
        <v>47710.6</v>
      </c>
      <c r="J130" s="61"/>
      <c r="K130" s="61"/>
      <c r="L130" s="61"/>
    </row>
    <row r="131" spans="2:12" ht="51.6" customHeight="1" x14ac:dyDescent="0.25">
      <c r="B131" s="6" t="s">
        <v>111</v>
      </c>
      <c r="C131" s="6" t="s">
        <v>112</v>
      </c>
      <c r="D131" s="6" t="s">
        <v>109</v>
      </c>
      <c r="E131" s="23" t="s">
        <v>113</v>
      </c>
      <c r="F131" s="85" t="s">
        <v>127</v>
      </c>
      <c r="G131" s="61">
        <v>3000000</v>
      </c>
      <c r="H131" s="61">
        <v>1176000</v>
      </c>
      <c r="I131" s="61">
        <v>717904.25</v>
      </c>
      <c r="J131" s="61"/>
      <c r="K131" s="61"/>
      <c r="L131" s="61"/>
    </row>
    <row r="132" spans="2:12" ht="63" x14ac:dyDescent="0.25">
      <c r="B132" s="6" t="s">
        <v>114</v>
      </c>
      <c r="C132" s="6" t="s">
        <v>115</v>
      </c>
      <c r="D132" s="6" t="s">
        <v>109</v>
      </c>
      <c r="E132" s="23" t="s">
        <v>116</v>
      </c>
      <c r="F132" s="85" t="s">
        <v>128</v>
      </c>
      <c r="G132" s="61">
        <v>160000</v>
      </c>
      <c r="H132" s="61">
        <v>92000</v>
      </c>
      <c r="I132" s="61">
        <v>0</v>
      </c>
      <c r="J132" s="61"/>
      <c r="K132" s="61"/>
      <c r="L132" s="61"/>
    </row>
    <row r="133" spans="2:12" ht="130.15" customHeight="1" x14ac:dyDescent="0.25">
      <c r="B133" s="6" t="s">
        <v>117</v>
      </c>
      <c r="C133" s="6" t="s">
        <v>118</v>
      </c>
      <c r="D133" s="6" t="s">
        <v>119</v>
      </c>
      <c r="E133" s="8" t="s">
        <v>120</v>
      </c>
      <c r="F133" s="85" t="s">
        <v>129</v>
      </c>
      <c r="G133" s="61">
        <v>311200</v>
      </c>
      <c r="H133" s="61">
        <v>226400</v>
      </c>
      <c r="I133" s="61">
        <v>105464.9</v>
      </c>
      <c r="J133" s="61"/>
      <c r="K133" s="61"/>
      <c r="L133" s="61"/>
    </row>
    <row r="134" spans="2:12" ht="114.6" customHeight="1" x14ac:dyDescent="0.25">
      <c r="B134" s="6" t="s">
        <v>83</v>
      </c>
      <c r="C134" s="6" t="s">
        <v>84</v>
      </c>
      <c r="D134" s="6" t="s">
        <v>85</v>
      </c>
      <c r="E134" s="23" t="s">
        <v>86</v>
      </c>
      <c r="F134" s="85" t="s">
        <v>130</v>
      </c>
      <c r="G134" s="61">
        <v>320500</v>
      </c>
      <c r="H134" s="61">
        <v>225400</v>
      </c>
      <c r="I134" s="61">
        <v>72067.33</v>
      </c>
      <c r="J134" s="61"/>
      <c r="K134" s="61"/>
      <c r="L134" s="61"/>
    </row>
    <row r="135" spans="2:12" ht="157.5" x14ac:dyDescent="0.25">
      <c r="B135" s="6" t="s">
        <v>91</v>
      </c>
      <c r="C135" s="6" t="s">
        <v>92</v>
      </c>
      <c r="D135" s="6" t="s">
        <v>93</v>
      </c>
      <c r="E135" s="23" t="s">
        <v>94</v>
      </c>
      <c r="F135" s="85" t="s">
        <v>433</v>
      </c>
      <c r="G135" s="61">
        <v>404800</v>
      </c>
      <c r="H135" s="61">
        <v>234880</v>
      </c>
      <c r="I135" s="61">
        <v>152476.71</v>
      </c>
      <c r="J135" s="61"/>
      <c r="K135" s="61"/>
      <c r="L135" s="61"/>
    </row>
    <row r="136" spans="2:12" ht="118.9" customHeight="1" x14ac:dyDescent="0.25">
      <c r="B136" s="6" t="s">
        <v>96</v>
      </c>
      <c r="C136" s="6" t="s">
        <v>97</v>
      </c>
      <c r="D136" s="6" t="s">
        <v>93</v>
      </c>
      <c r="E136" s="23" t="s">
        <v>98</v>
      </c>
      <c r="F136" s="85" t="s">
        <v>504</v>
      </c>
      <c r="G136" s="61">
        <v>286200</v>
      </c>
      <c r="H136" s="61">
        <v>148582</v>
      </c>
      <c r="I136" s="61">
        <v>131950.35</v>
      </c>
      <c r="J136" s="61"/>
      <c r="K136" s="61"/>
      <c r="L136" s="61"/>
    </row>
    <row r="137" spans="2:12" ht="89.45" customHeight="1" x14ac:dyDescent="0.25">
      <c r="B137" s="6" t="s">
        <v>121</v>
      </c>
      <c r="C137" s="6" t="s">
        <v>122</v>
      </c>
      <c r="D137" s="6" t="s">
        <v>123</v>
      </c>
      <c r="E137" s="23" t="s">
        <v>124</v>
      </c>
      <c r="F137" s="85" t="s">
        <v>448</v>
      </c>
      <c r="G137" s="61">
        <v>4451300</v>
      </c>
      <c r="H137" s="61">
        <v>1307070</v>
      </c>
      <c r="I137" s="61">
        <v>952083.39</v>
      </c>
      <c r="J137" s="61"/>
      <c r="K137" s="61"/>
      <c r="L137" s="61"/>
    </row>
    <row r="138" spans="2:12" ht="43.5" hidden="1" customHeight="1" x14ac:dyDescent="0.25">
      <c r="B138" s="6"/>
      <c r="C138" s="6"/>
      <c r="D138" s="6"/>
      <c r="E138" s="23"/>
      <c r="F138" s="176" t="s">
        <v>204</v>
      </c>
      <c r="G138" s="21">
        <f>G139+G140+G142+G141+G143+G144+G154</f>
        <v>0</v>
      </c>
      <c r="H138" s="21"/>
      <c r="I138" s="21">
        <f>I139+I140+I142+I141+I143+I144+I154</f>
        <v>0</v>
      </c>
      <c r="J138" s="21">
        <f>J139+J140+J142+J141+J143+J144+J154</f>
        <v>0</v>
      </c>
      <c r="K138" s="21">
        <f>K139+K140+K142+K141+K143+K144+K154</f>
        <v>0</v>
      </c>
      <c r="L138" s="21">
        <f>L139+L140+L142+L141+L143+L144+L154</f>
        <v>0</v>
      </c>
    </row>
    <row r="139" spans="2:12" ht="116.25" hidden="1" customHeight="1" x14ac:dyDescent="0.25">
      <c r="B139" s="6" t="s">
        <v>229</v>
      </c>
      <c r="C139" s="6" t="s">
        <v>230</v>
      </c>
      <c r="D139" s="6" t="s">
        <v>231</v>
      </c>
      <c r="E139" s="23" t="s">
        <v>232</v>
      </c>
      <c r="F139" s="24"/>
      <c r="G139" s="61"/>
      <c r="H139" s="61"/>
      <c r="I139" s="61"/>
      <c r="J139" s="61"/>
      <c r="K139" s="61"/>
      <c r="L139" s="61"/>
    </row>
    <row r="140" spans="2:12" ht="58.5" hidden="1" customHeight="1" x14ac:dyDescent="0.25">
      <c r="B140" s="6" t="s">
        <v>121</v>
      </c>
      <c r="C140" s="6" t="s">
        <v>122</v>
      </c>
      <c r="D140" s="6" t="s">
        <v>123</v>
      </c>
      <c r="E140" s="23" t="s">
        <v>124</v>
      </c>
      <c r="F140" s="24"/>
      <c r="G140" s="61"/>
      <c r="H140" s="61"/>
      <c r="I140" s="61"/>
      <c r="J140" s="61"/>
      <c r="K140" s="61"/>
      <c r="L140" s="61"/>
    </row>
    <row r="141" spans="2:12" ht="129.75" hidden="1" customHeight="1" x14ac:dyDescent="0.25">
      <c r="B141" s="6" t="s">
        <v>96</v>
      </c>
      <c r="C141" s="6" t="s">
        <v>97</v>
      </c>
      <c r="D141" s="6" t="s">
        <v>93</v>
      </c>
      <c r="E141" s="23" t="s">
        <v>98</v>
      </c>
      <c r="F141" s="24"/>
      <c r="G141" s="61"/>
      <c r="H141" s="61"/>
      <c r="I141" s="61"/>
      <c r="J141" s="61"/>
      <c r="K141" s="61"/>
      <c r="L141" s="61"/>
    </row>
    <row r="142" spans="2:12" ht="58.5" hidden="1" customHeight="1" x14ac:dyDescent="0.25">
      <c r="B142" s="6" t="s">
        <v>251</v>
      </c>
      <c r="C142" s="6" t="s">
        <v>252</v>
      </c>
      <c r="D142" s="6" t="s">
        <v>221</v>
      </c>
      <c r="E142" s="23" t="s">
        <v>191</v>
      </c>
      <c r="F142" s="24"/>
      <c r="G142" s="61"/>
      <c r="H142" s="61"/>
      <c r="I142" s="61"/>
      <c r="J142" s="61"/>
      <c r="K142" s="61"/>
      <c r="L142" s="61"/>
    </row>
    <row r="143" spans="2:12" ht="58.5" hidden="1" customHeight="1" x14ac:dyDescent="0.25">
      <c r="B143" s="6" t="s">
        <v>251</v>
      </c>
      <c r="C143" s="6" t="s">
        <v>252</v>
      </c>
      <c r="D143" s="6" t="s">
        <v>221</v>
      </c>
      <c r="E143" s="23" t="s">
        <v>191</v>
      </c>
      <c r="F143" s="24"/>
      <c r="G143" s="61"/>
      <c r="H143" s="61"/>
      <c r="I143" s="61"/>
      <c r="J143" s="61"/>
      <c r="K143" s="61"/>
      <c r="L143" s="61"/>
    </row>
    <row r="144" spans="2:12" ht="39" hidden="1" customHeight="1" x14ac:dyDescent="0.25">
      <c r="B144" s="6"/>
      <c r="C144" s="6"/>
      <c r="D144" s="6"/>
      <c r="E144" s="23"/>
      <c r="F144" s="24"/>
      <c r="G144" s="61"/>
      <c r="H144" s="61"/>
      <c r="I144" s="61"/>
      <c r="J144" s="61"/>
      <c r="K144" s="61"/>
      <c r="L144" s="61"/>
    </row>
    <row r="145" spans="2:12" ht="39" customHeight="1" x14ac:dyDescent="0.25">
      <c r="B145" s="6" t="s">
        <v>100</v>
      </c>
      <c r="C145" s="6" t="s">
        <v>101</v>
      </c>
      <c r="D145" s="6" t="s">
        <v>35</v>
      </c>
      <c r="E145" s="23" t="s">
        <v>102</v>
      </c>
      <c r="F145" s="24"/>
      <c r="G145" s="61">
        <f t="shared" ref="G145:L145" si="9">G146+G148+G147</f>
        <v>1084248</v>
      </c>
      <c r="H145" s="61">
        <f t="shared" si="9"/>
        <v>1084248</v>
      </c>
      <c r="I145" s="61">
        <f t="shared" si="9"/>
        <v>0</v>
      </c>
      <c r="J145" s="61">
        <f t="shared" si="9"/>
        <v>0</v>
      </c>
      <c r="K145" s="61">
        <f t="shared" si="9"/>
        <v>0</v>
      </c>
      <c r="L145" s="61">
        <f t="shared" si="9"/>
        <v>0</v>
      </c>
    </row>
    <row r="146" spans="2:12" ht="78.75" x14ac:dyDescent="0.25">
      <c r="B146" s="6"/>
      <c r="C146" s="6"/>
      <c r="D146" s="6"/>
      <c r="E146" s="23"/>
      <c r="F146" s="24" t="s">
        <v>556</v>
      </c>
      <c r="G146" s="61">
        <v>622080</v>
      </c>
      <c r="H146" s="61">
        <v>622080</v>
      </c>
      <c r="I146" s="61">
        <v>0</v>
      </c>
      <c r="J146" s="61"/>
      <c r="K146" s="61"/>
      <c r="L146" s="61"/>
    </row>
    <row r="147" spans="2:12" ht="47.25" x14ac:dyDescent="0.25">
      <c r="B147" s="6"/>
      <c r="C147" s="6"/>
      <c r="D147" s="6"/>
      <c r="E147" s="23"/>
      <c r="F147" s="24" t="s">
        <v>572</v>
      </c>
      <c r="G147" s="61">
        <v>300000</v>
      </c>
      <c r="H147" s="61">
        <v>300000</v>
      </c>
      <c r="I147" s="61">
        <v>0</v>
      </c>
      <c r="J147" s="61"/>
      <c r="K147" s="61"/>
      <c r="L147" s="61"/>
    </row>
    <row r="148" spans="2:12" ht="94.5" x14ac:dyDescent="0.25">
      <c r="B148" s="6"/>
      <c r="C148" s="6"/>
      <c r="D148" s="6"/>
      <c r="E148" s="23"/>
      <c r="F148" s="24" t="s">
        <v>557</v>
      </c>
      <c r="G148" s="61">
        <v>162168</v>
      </c>
      <c r="H148" s="61">
        <v>162168</v>
      </c>
      <c r="I148" s="61">
        <v>0</v>
      </c>
      <c r="J148" s="61"/>
      <c r="K148" s="61"/>
      <c r="L148" s="61"/>
    </row>
    <row r="149" spans="2:12" ht="15.6" hidden="1" customHeight="1" x14ac:dyDescent="0.25">
      <c r="B149" s="6"/>
      <c r="C149" s="6"/>
      <c r="D149" s="6"/>
      <c r="E149" s="23"/>
      <c r="F149" s="24"/>
      <c r="G149" s="61"/>
      <c r="H149" s="61"/>
      <c r="I149" s="61"/>
      <c r="J149" s="61"/>
      <c r="K149" s="61"/>
      <c r="L149" s="61"/>
    </row>
    <row r="150" spans="2:12" ht="60" customHeight="1" x14ac:dyDescent="0.3">
      <c r="B150" s="6"/>
      <c r="C150" s="6"/>
      <c r="D150" s="6"/>
      <c r="E150" s="23"/>
      <c r="F150" s="175" t="s">
        <v>352</v>
      </c>
      <c r="G150" s="134">
        <f>G151+G152+G153+G154+G155+G156+G157+G158</f>
        <v>44670</v>
      </c>
      <c r="H150" s="134">
        <f>H151+H152+H153+H154+H155+H156+H157+H158</f>
        <v>12816</v>
      </c>
      <c r="I150" s="134">
        <f>I151+I152+I153+I154+I155+I156+I157+I158</f>
        <v>6408</v>
      </c>
      <c r="J150" s="134">
        <f>J152+J153+J155+J154+J156+J157+J158+J151</f>
        <v>0</v>
      </c>
      <c r="K150" s="134">
        <f>K152+K153+K155+K154+K156+K157+K158+K151</f>
        <v>0</v>
      </c>
      <c r="L150" s="134">
        <f>L152+L153+L155+L154+L156+L157+L158+L151</f>
        <v>0</v>
      </c>
    </row>
    <row r="151" spans="2:12" ht="39" hidden="1" customHeight="1" x14ac:dyDescent="0.25">
      <c r="B151" s="6" t="s">
        <v>346</v>
      </c>
      <c r="C151" s="6" t="s">
        <v>347</v>
      </c>
      <c r="D151" s="6" t="s">
        <v>334</v>
      </c>
      <c r="E151" s="8" t="s">
        <v>348</v>
      </c>
      <c r="F151" s="24"/>
      <c r="G151" s="61"/>
      <c r="H151" s="61"/>
      <c r="I151" s="61"/>
      <c r="J151" s="61"/>
      <c r="K151" s="61"/>
      <c r="L151" s="61"/>
    </row>
    <row r="152" spans="2:12" ht="55.5" hidden="1" customHeight="1" x14ac:dyDescent="0.25">
      <c r="B152" s="6" t="s">
        <v>251</v>
      </c>
      <c r="C152" s="6" t="s">
        <v>252</v>
      </c>
      <c r="D152" s="6" t="s">
        <v>221</v>
      </c>
      <c r="E152" s="23"/>
      <c r="F152" s="24"/>
      <c r="G152" s="61"/>
      <c r="H152" s="61"/>
      <c r="I152" s="61"/>
      <c r="J152" s="61"/>
      <c r="K152" s="61"/>
      <c r="L152" s="61"/>
    </row>
    <row r="153" spans="2:12" ht="63" x14ac:dyDescent="0.25">
      <c r="B153" s="6" t="s">
        <v>73</v>
      </c>
      <c r="C153" s="6" t="s">
        <v>74</v>
      </c>
      <c r="D153" s="6" t="s">
        <v>75</v>
      </c>
      <c r="E153" s="23" t="s">
        <v>505</v>
      </c>
      <c r="F153" s="24" t="s">
        <v>500</v>
      </c>
      <c r="G153" s="61">
        <v>44670</v>
      </c>
      <c r="H153" s="61">
        <v>12816</v>
      </c>
      <c r="I153" s="61">
        <v>6408</v>
      </c>
      <c r="J153" s="61"/>
      <c r="K153" s="61"/>
      <c r="L153" s="61"/>
    </row>
    <row r="154" spans="2:12" ht="40.5" hidden="1" customHeight="1" x14ac:dyDescent="0.25">
      <c r="B154" s="6" t="s">
        <v>320</v>
      </c>
      <c r="C154" s="6" t="s">
        <v>230</v>
      </c>
      <c r="D154" s="6"/>
      <c r="E154" s="23"/>
      <c r="F154" s="24" t="s">
        <v>319</v>
      </c>
      <c r="G154" s="61"/>
      <c r="H154" s="61"/>
      <c r="I154" s="61"/>
      <c r="J154" s="61"/>
      <c r="K154" s="61"/>
      <c r="L154" s="61"/>
    </row>
    <row r="155" spans="2:12" ht="34.15" hidden="1" customHeight="1" x14ac:dyDescent="0.25">
      <c r="B155" s="6" t="s">
        <v>213</v>
      </c>
      <c r="C155" s="6" t="s">
        <v>321</v>
      </c>
      <c r="D155" s="6" t="s">
        <v>139</v>
      </c>
      <c r="E155" s="23"/>
      <c r="F155" s="24" t="s">
        <v>440</v>
      </c>
      <c r="G155" s="61"/>
      <c r="H155" s="61"/>
      <c r="I155" s="61"/>
      <c r="J155" s="61"/>
      <c r="K155" s="61"/>
      <c r="L155" s="61"/>
    </row>
    <row r="156" spans="2:12" ht="63" hidden="1" x14ac:dyDescent="0.25">
      <c r="B156" s="6" t="s">
        <v>342</v>
      </c>
      <c r="C156" s="6" t="s">
        <v>165</v>
      </c>
      <c r="D156" s="6" t="s">
        <v>166</v>
      </c>
      <c r="E156" s="8" t="s">
        <v>167</v>
      </c>
      <c r="F156" s="24" t="s">
        <v>439</v>
      </c>
      <c r="G156" s="61"/>
      <c r="H156" s="61"/>
      <c r="I156" s="61"/>
      <c r="J156" s="61"/>
      <c r="K156" s="61"/>
      <c r="L156" s="61"/>
    </row>
    <row r="157" spans="2:12" ht="78.75" hidden="1" x14ac:dyDescent="0.25">
      <c r="B157" s="6" t="s">
        <v>100</v>
      </c>
      <c r="C157" s="6" t="s">
        <v>101</v>
      </c>
      <c r="D157" s="6" t="s">
        <v>35</v>
      </c>
      <c r="E157" s="8" t="s">
        <v>102</v>
      </c>
      <c r="F157" s="24" t="s">
        <v>345</v>
      </c>
      <c r="G157" s="61"/>
      <c r="H157" s="61"/>
      <c r="I157" s="61"/>
      <c r="J157" s="61"/>
      <c r="K157" s="61"/>
      <c r="L157" s="61"/>
    </row>
    <row r="158" spans="2:12" ht="94.5" hidden="1" x14ac:dyDescent="0.25">
      <c r="B158" s="6" t="s">
        <v>343</v>
      </c>
      <c r="C158" s="6" t="s">
        <v>245</v>
      </c>
      <c r="D158" s="6" t="s">
        <v>35</v>
      </c>
      <c r="E158" s="23" t="s">
        <v>246</v>
      </c>
      <c r="F158" s="24" t="s">
        <v>344</v>
      </c>
      <c r="G158" s="61"/>
      <c r="H158" s="61"/>
      <c r="I158" s="61"/>
      <c r="J158" s="61"/>
      <c r="K158" s="61"/>
      <c r="L158" s="61"/>
    </row>
    <row r="159" spans="2:12" ht="56.25" x14ac:dyDescent="0.3">
      <c r="B159" s="6"/>
      <c r="C159" s="6"/>
      <c r="D159" s="6"/>
      <c r="E159" s="23"/>
      <c r="F159" s="141" t="s">
        <v>633</v>
      </c>
      <c r="G159" s="134">
        <f t="shared" ref="G159:L159" si="10">G160+G161+G162</f>
        <v>342000</v>
      </c>
      <c r="H159" s="134">
        <f t="shared" si="10"/>
        <v>342000</v>
      </c>
      <c r="I159" s="134">
        <f t="shared" si="10"/>
        <v>311500</v>
      </c>
      <c r="J159" s="134">
        <f t="shared" si="10"/>
        <v>0</v>
      </c>
      <c r="K159" s="134">
        <f t="shared" si="10"/>
        <v>0</v>
      </c>
      <c r="L159" s="134">
        <f t="shared" si="10"/>
        <v>0</v>
      </c>
    </row>
    <row r="160" spans="2:12" ht="47.25" x14ac:dyDescent="0.25">
      <c r="B160" s="26" t="s">
        <v>436</v>
      </c>
      <c r="C160" s="26" t="s">
        <v>437</v>
      </c>
      <c r="D160" s="26" t="s">
        <v>58</v>
      </c>
      <c r="E160" s="34" t="s">
        <v>438</v>
      </c>
      <c r="F160" s="24" t="s">
        <v>609</v>
      </c>
      <c r="G160" s="61">
        <v>25000</v>
      </c>
      <c r="H160" s="61">
        <v>25000</v>
      </c>
      <c r="I160" s="61">
        <v>0</v>
      </c>
      <c r="J160" s="61"/>
      <c r="K160" s="61"/>
      <c r="L160" s="61"/>
    </row>
    <row r="161" spans="1:179" ht="78.75" x14ac:dyDescent="0.25">
      <c r="B161" s="6" t="s">
        <v>96</v>
      </c>
      <c r="C161" s="6" t="s">
        <v>97</v>
      </c>
      <c r="D161" s="6" t="s">
        <v>93</v>
      </c>
      <c r="E161" s="23" t="s">
        <v>608</v>
      </c>
      <c r="F161" s="24" t="s">
        <v>613</v>
      </c>
      <c r="G161" s="61">
        <v>5500</v>
      </c>
      <c r="H161" s="61">
        <v>5500</v>
      </c>
      <c r="I161" s="61">
        <v>0</v>
      </c>
      <c r="J161" s="61"/>
      <c r="K161" s="61"/>
      <c r="L161" s="61"/>
    </row>
    <row r="162" spans="1:179" ht="34.9" customHeight="1" x14ac:dyDescent="0.25">
      <c r="B162" s="6" t="s">
        <v>121</v>
      </c>
      <c r="C162" s="6" t="s">
        <v>122</v>
      </c>
      <c r="D162" s="6" t="s">
        <v>123</v>
      </c>
      <c r="E162" s="23" t="s">
        <v>124</v>
      </c>
      <c r="F162" s="24" t="s">
        <v>610</v>
      </c>
      <c r="G162" s="61">
        <v>311500</v>
      </c>
      <c r="H162" s="61">
        <v>311500</v>
      </c>
      <c r="I162" s="61">
        <v>311500</v>
      </c>
      <c r="J162" s="61"/>
      <c r="K162" s="61"/>
      <c r="L162" s="61"/>
    </row>
    <row r="163" spans="1:179" s="68" customFormat="1" ht="25.5" customHeight="1" x14ac:dyDescent="0.3">
      <c r="A163" s="67"/>
      <c r="B163" s="32"/>
      <c r="C163" s="32"/>
      <c r="D163" s="32"/>
      <c r="E163" s="32" t="s">
        <v>6</v>
      </c>
      <c r="F163" s="175"/>
      <c r="G163" s="134">
        <f t="shared" ref="G163:L163" si="11">G150+G128+G112+G108+G67+G159</f>
        <v>34346625</v>
      </c>
      <c r="H163" s="134">
        <f t="shared" si="11"/>
        <v>20636914</v>
      </c>
      <c r="I163" s="134">
        <f t="shared" si="11"/>
        <v>13064384.930000003</v>
      </c>
      <c r="J163" s="134">
        <f t="shared" si="11"/>
        <v>2242910</v>
      </c>
      <c r="K163" s="134">
        <f t="shared" si="11"/>
        <v>2242910</v>
      </c>
      <c r="L163" s="134">
        <f t="shared" si="11"/>
        <v>1727500</v>
      </c>
      <c r="M163" s="113"/>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c r="FS163" s="60"/>
      <c r="FT163" s="60"/>
      <c r="FU163" s="60"/>
      <c r="FV163" s="60"/>
      <c r="FW163" s="60"/>
    </row>
    <row r="164" spans="1:179" s="68" customFormat="1" ht="60" customHeight="1" x14ac:dyDescent="0.3">
      <c r="A164" s="67"/>
      <c r="B164" s="195" t="s">
        <v>207</v>
      </c>
      <c r="C164" s="196"/>
      <c r="D164" s="196"/>
      <c r="E164" s="197" t="s">
        <v>206</v>
      </c>
      <c r="F164" s="198"/>
      <c r="G164" s="199"/>
      <c r="H164" s="199"/>
      <c r="I164" s="199"/>
      <c r="J164" s="199"/>
      <c r="K164" s="199"/>
      <c r="L164" s="199"/>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c r="EO164" s="60"/>
      <c r="EP164" s="60"/>
      <c r="EQ164" s="60"/>
      <c r="ER164" s="60"/>
      <c r="ES164" s="60"/>
      <c r="ET164" s="60"/>
      <c r="EU164" s="60"/>
      <c r="EV164" s="60"/>
      <c r="EW164" s="60"/>
      <c r="EX164" s="60"/>
      <c r="EY164" s="60"/>
      <c r="EZ164" s="60"/>
      <c r="FA164" s="60"/>
      <c r="FB164" s="60"/>
      <c r="FC164" s="60"/>
      <c r="FD164" s="60"/>
      <c r="FE164" s="60"/>
      <c r="FF164" s="60"/>
      <c r="FG164" s="60"/>
      <c r="FH164" s="60"/>
      <c r="FI164" s="60"/>
      <c r="FJ164" s="60"/>
      <c r="FK164" s="60"/>
      <c r="FL164" s="60"/>
      <c r="FM164" s="60"/>
      <c r="FN164" s="60"/>
      <c r="FO164" s="60"/>
      <c r="FP164" s="60"/>
      <c r="FQ164" s="60"/>
      <c r="FR164" s="60"/>
      <c r="FS164" s="60"/>
      <c r="FT164" s="60"/>
      <c r="FU164" s="60"/>
      <c r="FV164" s="60"/>
      <c r="FW164" s="60"/>
    </row>
    <row r="165" spans="1:179" s="68" customFormat="1" ht="75" hidden="1" customHeight="1" x14ac:dyDescent="0.3">
      <c r="A165" s="67"/>
      <c r="B165" s="10"/>
      <c r="C165" s="10"/>
      <c r="D165" s="10"/>
      <c r="E165" s="11"/>
      <c r="F165" s="175" t="s">
        <v>312</v>
      </c>
      <c r="G165" s="134">
        <f>G166+G167</f>
        <v>0</v>
      </c>
      <c r="H165" s="134">
        <f>H166+H167</f>
        <v>0</v>
      </c>
      <c r="I165" s="134">
        <f>I166+I167</f>
        <v>0</v>
      </c>
      <c r="J165" s="134"/>
      <c r="K165" s="134"/>
      <c r="L165" s="134"/>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c r="EX165" s="60"/>
      <c r="EY165" s="60"/>
      <c r="EZ165" s="60"/>
      <c r="FA165" s="60"/>
      <c r="FB165" s="60"/>
      <c r="FC165" s="60"/>
      <c r="FD165" s="60"/>
      <c r="FE165" s="60"/>
      <c r="FF165" s="60"/>
      <c r="FG165" s="60"/>
      <c r="FH165" s="60"/>
      <c r="FI165" s="60"/>
      <c r="FJ165" s="60"/>
      <c r="FK165" s="60"/>
      <c r="FL165" s="60"/>
      <c r="FM165" s="60"/>
      <c r="FN165" s="60"/>
      <c r="FO165" s="60"/>
      <c r="FP165" s="60"/>
      <c r="FQ165" s="60"/>
      <c r="FR165" s="60"/>
      <c r="FS165" s="60"/>
      <c r="FT165" s="60"/>
      <c r="FU165" s="60"/>
      <c r="FV165" s="60"/>
      <c r="FW165" s="60"/>
    </row>
    <row r="166" spans="1:179" s="68" customFormat="1" ht="73.5" hidden="1" customHeight="1" x14ac:dyDescent="0.3">
      <c r="A166" s="67"/>
      <c r="B166" s="10" t="s">
        <v>362</v>
      </c>
      <c r="C166" s="10" t="s">
        <v>347</v>
      </c>
      <c r="D166" s="10" t="s">
        <v>334</v>
      </c>
      <c r="E166" s="11" t="s">
        <v>356</v>
      </c>
      <c r="F166" s="177" t="s">
        <v>361</v>
      </c>
      <c r="G166" s="135"/>
      <c r="H166" s="135"/>
      <c r="I166" s="135"/>
      <c r="J166" s="134"/>
      <c r="K166" s="134"/>
      <c r="L166" s="134"/>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c r="FS166" s="60"/>
      <c r="FT166" s="60"/>
      <c r="FU166" s="60"/>
      <c r="FV166" s="60"/>
      <c r="FW166" s="60"/>
    </row>
    <row r="167" spans="1:179" s="68" customFormat="1" ht="102" hidden="1" customHeight="1" x14ac:dyDescent="0.3">
      <c r="A167" s="67"/>
      <c r="B167" s="13" t="s">
        <v>280</v>
      </c>
      <c r="C167" s="14">
        <v>3111</v>
      </c>
      <c r="D167" s="14">
        <v>1040</v>
      </c>
      <c r="E167" s="16" t="s">
        <v>281</v>
      </c>
      <c r="F167" s="177" t="s">
        <v>361</v>
      </c>
      <c r="G167" s="135"/>
      <c r="H167" s="135"/>
      <c r="I167" s="135"/>
      <c r="J167" s="134"/>
      <c r="K167" s="134"/>
      <c r="L167" s="134"/>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60"/>
      <c r="EX167" s="60"/>
      <c r="EY167" s="60"/>
      <c r="EZ167" s="60"/>
      <c r="FA167" s="60"/>
      <c r="FB167" s="60"/>
      <c r="FC167" s="60"/>
      <c r="FD167" s="60"/>
      <c r="FE167" s="60"/>
      <c r="FF167" s="60"/>
      <c r="FG167" s="60"/>
      <c r="FH167" s="60"/>
      <c r="FI167" s="60"/>
      <c r="FJ167" s="60"/>
      <c r="FK167" s="60"/>
      <c r="FL167" s="60"/>
      <c r="FM167" s="60"/>
      <c r="FN167" s="60"/>
      <c r="FO167" s="60"/>
      <c r="FP167" s="60"/>
      <c r="FQ167" s="60"/>
      <c r="FR167" s="60"/>
      <c r="FS167" s="60"/>
      <c r="FT167" s="60"/>
      <c r="FU167" s="60"/>
      <c r="FV167" s="60"/>
      <c r="FW167" s="60"/>
    </row>
    <row r="168" spans="1:179" s="68" customFormat="1" ht="40.9" customHeight="1" x14ac:dyDescent="0.3">
      <c r="A168" s="67"/>
      <c r="B168" s="13"/>
      <c r="C168" s="14"/>
      <c r="D168" s="14"/>
      <c r="E168" s="16"/>
      <c r="F168" s="175" t="s">
        <v>495</v>
      </c>
      <c r="G168" s="134">
        <f>G181+G184+G182+G183</f>
        <v>2394300</v>
      </c>
      <c r="H168" s="134">
        <f>H181+H184+H182+H183</f>
        <v>1469850</v>
      </c>
      <c r="I168" s="134">
        <f>I181+I184+I182+I183</f>
        <v>776838.73</v>
      </c>
      <c r="J168" s="134">
        <f>J181+J184+J182</f>
        <v>0</v>
      </c>
      <c r="K168" s="134">
        <f>K181+K184+K182</f>
        <v>0</v>
      </c>
      <c r="L168" s="134">
        <f>L181+L184+L182</f>
        <v>0</v>
      </c>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c r="EO168" s="60"/>
      <c r="EP168" s="60"/>
      <c r="EQ168" s="60"/>
      <c r="ER168" s="60"/>
      <c r="ES168" s="60"/>
      <c r="ET168" s="60"/>
      <c r="EU168" s="60"/>
      <c r="EV168" s="60"/>
      <c r="EW168" s="60"/>
      <c r="EX168" s="60"/>
      <c r="EY168" s="60"/>
      <c r="EZ168" s="60"/>
      <c r="FA168" s="60"/>
      <c r="FB168" s="60"/>
      <c r="FC168" s="60"/>
      <c r="FD168" s="60"/>
      <c r="FE168" s="60"/>
      <c r="FF168" s="60"/>
      <c r="FG168" s="60"/>
      <c r="FH168" s="60"/>
      <c r="FI168" s="60"/>
      <c r="FJ168" s="60"/>
      <c r="FK168" s="60"/>
      <c r="FL168" s="60"/>
      <c r="FM168" s="60"/>
      <c r="FN168" s="60"/>
      <c r="FO168" s="60"/>
      <c r="FP168" s="60"/>
      <c r="FQ168" s="60"/>
      <c r="FR168" s="60"/>
      <c r="FS168" s="60"/>
      <c r="FT168" s="60"/>
      <c r="FU168" s="60"/>
      <c r="FV168" s="60"/>
      <c r="FW168" s="60"/>
    </row>
    <row r="169" spans="1:179" s="68" customFormat="1" ht="118.5" hidden="1" customHeight="1" x14ac:dyDescent="0.25">
      <c r="A169" s="67"/>
      <c r="B169" s="12" t="s">
        <v>280</v>
      </c>
      <c r="C169" s="1">
        <v>3111</v>
      </c>
      <c r="D169" s="1">
        <v>1040</v>
      </c>
      <c r="E169" s="2" t="s">
        <v>281</v>
      </c>
      <c r="F169" s="85" t="s">
        <v>434</v>
      </c>
      <c r="G169" s="61"/>
      <c r="H169" s="61"/>
      <c r="I169" s="61"/>
      <c r="J169" s="61"/>
      <c r="K169" s="61"/>
      <c r="L169" s="61"/>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c r="EO169" s="60"/>
      <c r="EP169" s="60"/>
      <c r="EQ169" s="60"/>
      <c r="ER169" s="60"/>
      <c r="ES169" s="60"/>
      <c r="ET169" s="60"/>
      <c r="EU169" s="60"/>
      <c r="EV169" s="60"/>
      <c r="EW169" s="60"/>
      <c r="EX169" s="60"/>
      <c r="EY169" s="60"/>
      <c r="EZ169" s="60"/>
      <c r="FA169" s="60"/>
      <c r="FB169" s="60"/>
      <c r="FC169" s="60"/>
      <c r="FD169" s="60"/>
      <c r="FE169" s="60"/>
      <c r="FF169" s="60"/>
      <c r="FG169" s="60"/>
      <c r="FH169" s="60"/>
      <c r="FI169" s="60"/>
      <c r="FJ169" s="60"/>
      <c r="FK169" s="60"/>
      <c r="FL169" s="60"/>
      <c r="FM169" s="60"/>
      <c r="FN169" s="60"/>
      <c r="FO169" s="60"/>
      <c r="FP169" s="60"/>
      <c r="FQ169" s="60"/>
      <c r="FR169" s="60"/>
      <c r="FS169" s="60"/>
      <c r="FT169" s="60"/>
      <c r="FU169" s="60"/>
      <c r="FV169" s="60"/>
      <c r="FW169" s="60"/>
    </row>
    <row r="170" spans="1:179" s="68" customFormat="1" ht="68.25" hidden="1" customHeight="1" x14ac:dyDescent="0.25">
      <c r="A170" s="67"/>
      <c r="B170" s="12" t="s">
        <v>380</v>
      </c>
      <c r="C170" s="1">
        <v>3112</v>
      </c>
      <c r="D170" s="1">
        <v>1040</v>
      </c>
      <c r="E170" s="2" t="s">
        <v>417</v>
      </c>
      <c r="F170" s="178" t="s">
        <v>208</v>
      </c>
      <c r="G170" s="61"/>
      <c r="H170" s="61"/>
      <c r="I170" s="61"/>
      <c r="J170" s="61"/>
      <c r="K170" s="61"/>
      <c r="L170" s="61"/>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row>
    <row r="171" spans="1:179" s="68" customFormat="1" ht="93" hidden="1" customHeight="1" x14ac:dyDescent="0.25">
      <c r="A171" s="67"/>
      <c r="B171" s="12" t="s">
        <v>380</v>
      </c>
      <c r="C171" s="1">
        <v>3112</v>
      </c>
      <c r="D171" s="1">
        <v>1040</v>
      </c>
      <c r="E171" s="2" t="s">
        <v>417</v>
      </c>
      <c r="F171" s="85" t="s">
        <v>253</v>
      </c>
      <c r="G171" s="61"/>
      <c r="H171" s="61"/>
      <c r="I171" s="61"/>
      <c r="J171" s="61"/>
      <c r="K171" s="61"/>
      <c r="L171" s="61"/>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row>
    <row r="172" spans="1:179" s="68" customFormat="1" ht="39.75" hidden="1" customHeight="1" x14ac:dyDescent="0.25">
      <c r="A172" s="67"/>
      <c r="B172" s="12" t="s">
        <v>381</v>
      </c>
      <c r="C172" s="1"/>
      <c r="D172" s="1"/>
      <c r="E172" s="9"/>
      <c r="F172" s="85" t="s">
        <v>282</v>
      </c>
      <c r="G172" s="61"/>
      <c r="H172" s="61"/>
      <c r="I172" s="61"/>
      <c r="J172" s="61"/>
      <c r="K172" s="61"/>
      <c r="L172" s="61"/>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row>
    <row r="173" spans="1:179" s="68" customFormat="1" ht="43.5" hidden="1" customHeight="1" x14ac:dyDescent="0.25">
      <c r="A173" s="67"/>
      <c r="B173" s="12"/>
      <c r="C173" s="1"/>
      <c r="D173" s="1"/>
      <c r="E173" s="9"/>
      <c r="F173" s="85"/>
      <c r="G173" s="61"/>
      <c r="H173" s="61"/>
      <c r="I173" s="61"/>
      <c r="J173" s="61"/>
      <c r="K173" s="61"/>
      <c r="L173" s="61"/>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row>
    <row r="174" spans="1:179" s="68" customFormat="1" ht="41.25" hidden="1" customHeight="1" x14ac:dyDescent="0.25">
      <c r="A174" s="67"/>
      <c r="B174" s="12" t="s">
        <v>382</v>
      </c>
      <c r="C174" s="1"/>
      <c r="D174" s="9"/>
      <c r="E174" s="9"/>
      <c r="F174" s="85"/>
      <c r="G174" s="61"/>
      <c r="H174" s="61"/>
      <c r="I174" s="61"/>
      <c r="J174" s="61"/>
      <c r="K174" s="61"/>
      <c r="L174" s="61"/>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c r="DS174" s="60"/>
      <c r="DT174" s="60"/>
      <c r="DU174" s="60"/>
      <c r="DV174" s="60"/>
      <c r="DW174" s="60"/>
      <c r="DX174" s="60"/>
      <c r="DY174" s="60"/>
      <c r="DZ174" s="60"/>
      <c r="EA174" s="60"/>
      <c r="EB174" s="60"/>
      <c r="EC174" s="60"/>
      <c r="ED174" s="60"/>
      <c r="EE174" s="60"/>
      <c r="EF174" s="60"/>
      <c r="EG174" s="60"/>
      <c r="EH174" s="60"/>
      <c r="EI174" s="60"/>
      <c r="EJ174" s="60"/>
      <c r="EK174" s="60"/>
      <c r="EL174" s="60"/>
      <c r="EM174" s="60"/>
      <c r="EN174" s="60"/>
      <c r="EO174" s="60"/>
      <c r="EP174" s="60"/>
      <c r="EQ174" s="60"/>
      <c r="ER174" s="60"/>
      <c r="ES174" s="60"/>
      <c r="ET174" s="60"/>
      <c r="EU174" s="60"/>
      <c r="EV174" s="60"/>
      <c r="EW174" s="60"/>
      <c r="EX174" s="60"/>
      <c r="EY174" s="60"/>
      <c r="EZ174" s="60"/>
      <c r="FA174" s="60"/>
      <c r="FB174" s="60"/>
      <c r="FC174" s="60"/>
      <c r="FD174" s="60"/>
      <c r="FE174" s="60"/>
      <c r="FF174" s="60"/>
      <c r="FG174" s="60"/>
      <c r="FH174" s="60"/>
      <c r="FI174" s="60"/>
      <c r="FJ174" s="60"/>
      <c r="FK174" s="60"/>
      <c r="FL174" s="60"/>
      <c r="FM174" s="60"/>
      <c r="FN174" s="60"/>
      <c r="FO174" s="60"/>
      <c r="FP174" s="60"/>
      <c r="FQ174" s="60"/>
      <c r="FR174" s="60"/>
      <c r="FS174" s="60"/>
      <c r="FT174" s="60"/>
      <c r="FU174" s="60"/>
      <c r="FV174" s="60"/>
      <c r="FW174" s="60"/>
    </row>
    <row r="175" spans="1:179" s="68" customFormat="1" ht="34.5" hidden="1" customHeight="1" x14ac:dyDescent="0.25">
      <c r="A175" s="67"/>
      <c r="B175" s="12" t="s">
        <v>383</v>
      </c>
      <c r="C175" s="1"/>
      <c r="D175" s="9"/>
      <c r="E175" s="9"/>
      <c r="F175" s="85"/>
      <c r="G175" s="61"/>
      <c r="H175" s="61"/>
      <c r="I175" s="61"/>
      <c r="J175" s="61"/>
      <c r="K175" s="61"/>
      <c r="L175" s="61"/>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c r="EX175" s="60"/>
      <c r="EY175" s="60"/>
      <c r="EZ175" s="60"/>
      <c r="FA175" s="60"/>
      <c r="FB175" s="60"/>
      <c r="FC175" s="60"/>
      <c r="FD175" s="60"/>
      <c r="FE175" s="60"/>
      <c r="FF175" s="60"/>
      <c r="FG175" s="60"/>
      <c r="FH175" s="60"/>
      <c r="FI175" s="60"/>
      <c r="FJ175" s="60"/>
      <c r="FK175" s="60"/>
      <c r="FL175" s="60"/>
      <c r="FM175" s="60"/>
      <c r="FN175" s="60"/>
      <c r="FO175" s="60"/>
      <c r="FP175" s="60"/>
      <c r="FQ175" s="60"/>
      <c r="FR175" s="60"/>
      <c r="FS175" s="60"/>
      <c r="FT175" s="60"/>
      <c r="FU175" s="60"/>
      <c r="FV175" s="60"/>
      <c r="FW175" s="60"/>
    </row>
    <row r="176" spans="1:179" s="68" customFormat="1" ht="151.5" hidden="1" customHeight="1" x14ac:dyDescent="0.25">
      <c r="A176" s="67"/>
      <c r="B176" s="12" t="s">
        <v>384</v>
      </c>
      <c r="C176" s="1">
        <v>3111</v>
      </c>
      <c r="D176" s="1">
        <v>1040</v>
      </c>
      <c r="E176" s="2" t="s">
        <v>281</v>
      </c>
      <c r="F176" s="176" t="s">
        <v>204</v>
      </c>
      <c r="G176" s="61"/>
      <c r="H176" s="61"/>
      <c r="I176" s="61"/>
      <c r="J176" s="21">
        <f>J178</f>
        <v>0</v>
      </c>
      <c r="K176" s="21">
        <f>K178</f>
        <v>0</v>
      </c>
      <c r="L176" s="21">
        <f>L178</f>
        <v>0</v>
      </c>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c r="EO176" s="60"/>
      <c r="EP176" s="60"/>
      <c r="EQ176" s="60"/>
      <c r="ER176" s="60"/>
      <c r="ES176" s="60"/>
      <c r="ET176" s="60"/>
      <c r="EU176" s="60"/>
      <c r="EV176" s="60"/>
      <c r="EW176" s="60"/>
      <c r="EX176" s="60"/>
      <c r="EY176" s="60"/>
      <c r="EZ176" s="60"/>
      <c r="FA176" s="60"/>
      <c r="FB176" s="60"/>
      <c r="FC176" s="60"/>
      <c r="FD176" s="60"/>
      <c r="FE176" s="60"/>
      <c r="FF176" s="60"/>
      <c r="FG176" s="60"/>
      <c r="FH176" s="60"/>
      <c r="FI176" s="60"/>
      <c r="FJ176" s="60"/>
      <c r="FK176" s="60"/>
      <c r="FL176" s="60"/>
      <c r="FM176" s="60"/>
      <c r="FN176" s="60"/>
      <c r="FO176" s="60"/>
      <c r="FP176" s="60"/>
      <c r="FQ176" s="60"/>
      <c r="FR176" s="60"/>
      <c r="FS176" s="60"/>
      <c r="FT176" s="60"/>
      <c r="FU176" s="60"/>
      <c r="FV176" s="60"/>
      <c r="FW176" s="60"/>
    </row>
    <row r="177" spans="1:179" s="60" customFormat="1" ht="161.25" hidden="1" customHeight="1" x14ac:dyDescent="0.25">
      <c r="A177" s="58"/>
      <c r="B177" s="12" t="s">
        <v>385</v>
      </c>
      <c r="C177" s="1">
        <v>7691</v>
      </c>
      <c r="D177" s="1"/>
      <c r="E177" s="2" t="s">
        <v>226</v>
      </c>
      <c r="F177" s="85" t="s">
        <v>492</v>
      </c>
      <c r="G177" s="61"/>
      <c r="H177" s="61"/>
      <c r="I177" s="61"/>
      <c r="J177" s="61"/>
      <c r="K177" s="61"/>
      <c r="L177" s="21"/>
    </row>
    <row r="178" spans="1:179" s="60" customFormat="1" ht="69" hidden="1" customHeight="1" x14ac:dyDescent="0.25">
      <c r="A178" s="58"/>
      <c r="B178" s="12"/>
      <c r="C178" s="9"/>
      <c r="D178" s="9"/>
      <c r="E178" s="9"/>
      <c r="F178" s="176" t="s">
        <v>317</v>
      </c>
      <c r="G178" s="21">
        <f>G179</f>
        <v>0</v>
      </c>
      <c r="H178" s="21">
        <f>H179</f>
        <v>0</v>
      </c>
      <c r="I178" s="21">
        <f>I179</f>
        <v>0</v>
      </c>
      <c r="J178" s="21">
        <f>J180</f>
        <v>0</v>
      </c>
      <c r="K178" s="21">
        <f>K180</f>
        <v>0</v>
      </c>
      <c r="L178" s="21">
        <f>L180</f>
        <v>0</v>
      </c>
    </row>
    <row r="179" spans="1:179" s="60" customFormat="1" ht="69" hidden="1" customHeight="1" x14ac:dyDescent="0.25">
      <c r="A179" s="58"/>
      <c r="B179" s="12" t="s">
        <v>280</v>
      </c>
      <c r="C179" s="9"/>
      <c r="D179" s="9"/>
      <c r="E179" s="9"/>
      <c r="F179" s="85" t="s">
        <v>459</v>
      </c>
      <c r="G179" s="61"/>
      <c r="H179" s="61"/>
      <c r="I179" s="61"/>
      <c r="J179" s="21"/>
      <c r="K179" s="21"/>
      <c r="L179" s="21"/>
    </row>
    <row r="180" spans="1:179" s="60" customFormat="1" ht="45" hidden="1" customHeight="1" x14ac:dyDescent="0.25">
      <c r="A180" s="58"/>
      <c r="B180" s="9"/>
      <c r="C180" s="9"/>
      <c r="D180" s="9"/>
      <c r="E180" s="9"/>
      <c r="F180" s="85" t="s">
        <v>379</v>
      </c>
      <c r="G180" s="61"/>
      <c r="H180" s="61"/>
      <c r="I180" s="61"/>
      <c r="J180" s="61"/>
      <c r="K180" s="61"/>
      <c r="L180" s="61"/>
    </row>
    <row r="181" spans="1:179" s="60" customFormat="1" ht="104.45" customHeight="1" x14ac:dyDescent="0.25">
      <c r="A181" s="58"/>
      <c r="B181" s="26" t="s">
        <v>280</v>
      </c>
      <c r="C181" s="26" t="s">
        <v>496</v>
      </c>
      <c r="D181" s="26" t="s">
        <v>139</v>
      </c>
      <c r="E181" s="2" t="s">
        <v>497</v>
      </c>
      <c r="F181" s="85" t="s">
        <v>521</v>
      </c>
      <c r="G181" s="61">
        <v>1841800</v>
      </c>
      <c r="H181" s="61">
        <v>941350</v>
      </c>
      <c r="I181" s="61">
        <v>731604.73</v>
      </c>
      <c r="J181" s="61"/>
      <c r="K181" s="61"/>
      <c r="L181" s="61"/>
    </row>
    <row r="182" spans="1:179" s="60" customFormat="1" ht="143.25" hidden="1" customHeight="1" x14ac:dyDescent="0.25">
      <c r="A182" s="58"/>
      <c r="B182" s="26"/>
      <c r="C182" s="26"/>
      <c r="D182" s="26"/>
      <c r="E182" s="2"/>
      <c r="F182" s="85"/>
      <c r="G182" s="61"/>
      <c r="H182" s="61"/>
      <c r="I182" s="61"/>
      <c r="J182" s="61"/>
      <c r="K182" s="61"/>
      <c r="L182" s="61"/>
    </row>
    <row r="183" spans="1:179" s="60" customFormat="1" ht="102.6" customHeight="1" x14ac:dyDescent="0.25">
      <c r="A183" s="58"/>
      <c r="B183" s="26" t="s">
        <v>280</v>
      </c>
      <c r="C183" s="26" t="s">
        <v>496</v>
      </c>
      <c r="D183" s="26" t="s">
        <v>139</v>
      </c>
      <c r="E183" s="2" t="s">
        <v>497</v>
      </c>
      <c r="F183" s="85" t="s">
        <v>614</v>
      </c>
      <c r="G183" s="61">
        <v>425000</v>
      </c>
      <c r="H183" s="61">
        <v>425000</v>
      </c>
      <c r="I183" s="61"/>
      <c r="J183" s="61"/>
      <c r="K183" s="61"/>
      <c r="L183" s="61"/>
    </row>
    <row r="184" spans="1:179" s="60" customFormat="1" ht="45.6" customHeight="1" x14ac:dyDescent="0.25">
      <c r="A184" s="58"/>
      <c r="B184" s="26" t="s">
        <v>380</v>
      </c>
      <c r="C184" s="26" t="s">
        <v>498</v>
      </c>
      <c r="D184" s="26" t="s">
        <v>139</v>
      </c>
      <c r="E184" s="2" t="s">
        <v>417</v>
      </c>
      <c r="F184" s="85" t="s">
        <v>522</v>
      </c>
      <c r="G184" s="61">
        <v>127500</v>
      </c>
      <c r="H184" s="61">
        <v>103500</v>
      </c>
      <c r="I184" s="61">
        <v>45234</v>
      </c>
      <c r="J184" s="61"/>
      <c r="K184" s="61"/>
      <c r="L184" s="61"/>
    </row>
    <row r="185" spans="1:179" s="60" customFormat="1" ht="69" hidden="1" customHeight="1" x14ac:dyDescent="0.25">
      <c r="A185" s="58"/>
      <c r="B185" s="26"/>
      <c r="C185" s="26"/>
      <c r="D185" s="26"/>
      <c r="E185" s="2"/>
      <c r="F185" s="85"/>
      <c r="G185" s="61"/>
      <c r="H185" s="61"/>
      <c r="I185" s="61"/>
      <c r="J185" s="61"/>
      <c r="K185" s="61"/>
      <c r="L185" s="61"/>
    </row>
    <row r="186" spans="1:179" s="68" customFormat="1" ht="25.5" customHeight="1" x14ac:dyDescent="0.3">
      <c r="A186" s="67"/>
      <c r="B186" s="32"/>
      <c r="C186" s="32"/>
      <c r="D186" s="32"/>
      <c r="E186" s="142" t="s">
        <v>209</v>
      </c>
      <c r="F186" s="175"/>
      <c r="G186" s="134">
        <f t="shared" ref="G186:L186" si="12">G168+G165+G178</f>
        <v>2394300</v>
      </c>
      <c r="H186" s="134">
        <f t="shared" si="12"/>
        <v>1469850</v>
      </c>
      <c r="I186" s="134">
        <f t="shared" si="12"/>
        <v>776838.73</v>
      </c>
      <c r="J186" s="134">
        <f t="shared" si="12"/>
        <v>0</v>
      </c>
      <c r="K186" s="134">
        <f t="shared" si="12"/>
        <v>0</v>
      </c>
      <c r="L186" s="134">
        <f t="shared" si="12"/>
        <v>0</v>
      </c>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c r="EX186" s="60"/>
      <c r="EY186" s="60"/>
      <c r="EZ186" s="60"/>
      <c r="FA186" s="60"/>
      <c r="FB186" s="60"/>
      <c r="FC186" s="60"/>
      <c r="FD186" s="60"/>
      <c r="FE186" s="60"/>
      <c r="FF186" s="60"/>
      <c r="FG186" s="60"/>
      <c r="FH186" s="60"/>
      <c r="FI186" s="60"/>
      <c r="FJ186" s="60"/>
      <c r="FK186" s="60"/>
      <c r="FL186" s="60"/>
      <c r="FM186" s="60"/>
      <c r="FN186" s="60"/>
      <c r="FO186" s="60"/>
      <c r="FP186" s="60"/>
      <c r="FQ186" s="60"/>
      <c r="FR186" s="60"/>
      <c r="FS186" s="60"/>
      <c r="FT186" s="60"/>
      <c r="FU186" s="60"/>
      <c r="FV186" s="60"/>
      <c r="FW186" s="60"/>
    </row>
    <row r="187" spans="1:179" ht="73.900000000000006" customHeight="1" x14ac:dyDescent="0.3">
      <c r="B187" s="143">
        <v>1000000</v>
      </c>
      <c r="C187" s="139"/>
      <c r="D187" s="139"/>
      <c r="E187" s="138" t="s">
        <v>131</v>
      </c>
      <c r="F187" s="177"/>
      <c r="G187" s="135"/>
      <c r="H187" s="135"/>
      <c r="I187" s="135"/>
      <c r="J187" s="135"/>
      <c r="K187" s="135"/>
      <c r="L187" s="135"/>
    </row>
    <row r="188" spans="1:179" ht="47.25" hidden="1" x14ac:dyDescent="0.25">
      <c r="B188" s="80">
        <v>1010000</v>
      </c>
      <c r="C188" s="73"/>
      <c r="D188" s="73"/>
      <c r="E188" s="5" t="s">
        <v>131</v>
      </c>
      <c r="F188" s="85"/>
      <c r="G188" s="61"/>
      <c r="H188" s="61"/>
      <c r="I188" s="61"/>
      <c r="J188" s="61"/>
      <c r="K188" s="61"/>
      <c r="L188" s="61"/>
    </row>
    <row r="189" spans="1:179" ht="39" customHeight="1" x14ac:dyDescent="0.3">
      <c r="B189" s="1"/>
      <c r="C189" s="1"/>
      <c r="D189" s="1"/>
      <c r="E189" s="1"/>
      <c r="F189" s="175" t="s">
        <v>501</v>
      </c>
      <c r="G189" s="134">
        <f t="shared" ref="G189:L189" si="13">G191</f>
        <v>159500</v>
      </c>
      <c r="H189" s="134">
        <f t="shared" si="13"/>
        <v>67000</v>
      </c>
      <c r="I189" s="134">
        <f t="shared" si="13"/>
        <v>12150.6</v>
      </c>
      <c r="J189" s="134">
        <f t="shared" si="13"/>
        <v>0</v>
      </c>
      <c r="K189" s="134">
        <f t="shared" si="13"/>
        <v>0</v>
      </c>
      <c r="L189" s="134">
        <f t="shared" si="13"/>
        <v>0</v>
      </c>
    </row>
    <row r="190" spans="1:179" ht="78" hidden="1" customHeight="1" x14ac:dyDescent="0.25">
      <c r="B190" s="6" t="s">
        <v>137</v>
      </c>
      <c r="C190" s="6" t="s">
        <v>138</v>
      </c>
      <c r="D190" s="6" t="s">
        <v>139</v>
      </c>
      <c r="E190" s="8" t="s">
        <v>140</v>
      </c>
      <c r="F190" s="85" t="s">
        <v>132</v>
      </c>
      <c r="G190" s="61"/>
      <c r="H190" s="61"/>
      <c r="I190" s="61"/>
      <c r="J190" s="61"/>
      <c r="K190" s="61"/>
      <c r="L190" s="61"/>
    </row>
    <row r="191" spans="1:179" ht="38.450000000000003" customHeight="1" x14ac:dyDescent="0.25">
      <c r="B191" s="26" t="s">
        <v>137</v>
      </c>
      <c r="C191" s="26" t="s">
        <v>138</v>
      </c>
      <c r="D191" s="26" t="s">
        <v>139</v>
      </c>
      <c r="E191" s="34" t="s">
        <v>140</v>
      </c>
      <c r="F191" s="85"/>
      <c r="G191" s="61">
        <v>159500</v>
      </c>
      <c r="H191" s="61">
        <v>67000</v>
      </c>
      <c r="I191" s="61">
        <v>12150.6</v>
      </c>
      <c r="J191" s="61"/>
      <c r="K191" s="61"/>
      <c r="L191" s="61"/>
    </row>
    <row r="192" spans="1:179" ht="61.5" hidden="1" customHeight="1" x14ac:dyDescent="0.25">
      <c r="B192" s="6"/>
      <c r="C192" s="6"/>
      <c r="D192" s="6"/>
      <c r="E192" s="8"/>
      <c r="F192" s="85"/>
      <c r="G192" s="61"/>
      <c r="H192" s="61"/>
      <c r="I192" s="61"/>
      <c r="J192" s="61"/>
      <c r="K192" s="61"/>
      <c r="L192" s="61"/>
    </row>
    <row r="193" spans="1:13" s="60" customFormat="1" ht="39" customHeight="1" x14ac:dyDescent="0.3">
      <c r="A193" s="58"/>
      <c r="B193" s="9"/>
      <c r="C193" s="9"/>
      <c r="D193" s="9"/>
      <c r="E193" s="9"/>
      <c r="F193" s="175" t="s">
        <v>262</v>
      </c>
      <c r="G193" s="134">
        <f t="shared" ref="G193:L193" si="14">G194+G196+G197+G198+G199+G200</f>
        <v>1719415</v>
      </c>
      <c r="H193" s="134">
        <f t="shared" si="14"/>
        <v>1719415</v>
      </c>
      <c r="I193" s="134">
        <f t="shared" si="14"/>
        <v>1381594.81</v>
      </c>
      <c r="J193" s="134">
        <f t="shared" si="14"/>
        <v>1251000</v>
      </c>
      <c r="K193" s="134">
        <f t="shared" si="14"/>
        <v>1251000</v>
      </c>
      <c r="L193" s="134">
        <f t="shared" si="14"/>
        <v>43000</v>
      </c>
    </row>
    <row r="194" spans="1:13" ht="78.75" x14ac:dyDescent="0.25">
      <c r="B194" s="30" t="s">
        <v>133</v>
      </c>
      <c r="C194" s="30" t="s">
        <v>134</v>
      </c>
      <c r="D194" s="30" t="s">
        <v>135</v>
      </c>
      <c r="E194" s="23" t="s">
        <v>136</v>
      </c>
      <c r="F194" s="81" t="s">
        <v>573</v>
      </c>
      <c r="G194" s="82">
        <v>1220645</v>
      </c>
      <c r="H194" s="82">
        <v>1220645</v>
      </c>
      <c r="I194" s="82">
        <v>1121997.55</v>
      </c>
      <c r="J194" s="82">
        <v>751000</v>
      </c>
      <c r="K194" s="82">
        <v>751000</v>
      </c>
      <c r="L194" s="82">
        <v>43000</v>
      </c>
    </row>
    <row r="195" spans="1:13" ht="86.25" hidden="1" customHeight="1" x14ac:dyDescent="0.25">
      <c r="B195" s="1"/>
      <c r="C195" s="1"/>
      <c r="D195" s="1"/>
      <c r="E195" s="1"/>
      <c r="F195" s="85" t="s">
        <v>418</v>
      </c>
      <c r="G195" s="61"/>
      <c r="H195" s="61"/>
      <c r="I195" s="61"/>
      <c r="J195" s="61"/>
      <c r="K195" s="61"/>
      <c r="L195" s="61"/>
    </row>
    <row r="196" spans="1:13" ht="15.6" hidden="1" customHeight="1" x14ac:dyDescent="0.25">
      <c r="B196" s="1"/>
      <c r="C196" s="1"/>
      <c r="D196" s="1"/>
      <c r="E196" s="1"/>
      <c r="F196" s="85"/>
      <c r="G196" s="61"/>
      <c r="H196" s="61"/>
      <c r="I196" s="61"/>
      <c r="J196" s="61"/>
      <c r="K196" s="61"/>
      <c r="L196" s="61"/>
    </row>
    <row r="197" spans="1:13" ht="78.75" x14ac:dyDescent="0.25">
      <c r="B197" s="6" t="s">
        <v>141</v>
      </c>
      <c r="C197" s="6" t="s">
        <v>142</v>
      </c>
      <c r="D197" s="6" t="s">
        <v>143</v>
      </c>
      <c r="E197" s="8" t="s">
        <v>144</v>
      </c>
      <c r="F197" s="77" t="s">
        <v>419</v>
      </c>
      <c r="G197" s="61">
        <v>242280</v>
      </c>
      <c r="H197" s="61">
        <v>242280</v>
      </c>
      <c r="I197" s="61">
        <v>145178.29999999999</v>
      </c>
      <c r="J197" s="61"/>
      <c r="K197" s="61"/>
      <c r="L197" s="61"/>
    </row>
    <row r="198" spans="1:13" ht="47.25" x14ac:dyDescent="0.25">
      <c r="B198" s="6" t="s">
        <v>145</v>
      </c>
      <c r="C198" s="6" t="s">
        <v>146</v>
      </c>
      <c r="D198" s="6" t="s">
        <v>143</v>
      </c>
      <c r="E198" s="8" t="s">
        <v>147</v>
      </c>
      <c r="F198" s="77" t="s">
        <v>420</v>
      </c>
      <c r="G198" s="61">
        <v>97940</v>
      </c>
      <c r="H198" s="61">
        <v>97940</v>
      </c>
      <c r="I198" s="61">
        <v>80420.759999999995</v>
      </c>
      <c r="J198" s="61"/>
      <c r="K198" s="61"/>
      <c r="L198" s="61"/>
    </row>
    <row r="199" spans="1:13" ht="94.5" x14ac:dyDescent="0.25">
      <c r="B199" s="6" t="s">
        <v>148</v>
      </c>
      <c r="C199" s="6" t="s">
        <v>149</v>
      </c>
      <c r="D199" s="6" t="s">
        <v>143</v>
      </c>
      <c r="E199" s="8" t="s">
        <v>150</v>
      </c>
      <c r="F199" s="77" t="s">
        <v>435</v>
      </c>
      <c r="G199" s="61">
        <v>35950</v>
      </c>
      <c r="H199" s="61">
        <v>35950</v>
      </c>
      <c r="I199" s="61">
        <v>9998.2000000000007</v>
      </c>
      <c r="J199" s="61"/>
      <c r="K199" s="61"/>
      <c r="L199" s="61"/>
    </row>
    <row r="200" spans="1:13" ht="47.25" x14ac:dyDescent="0.25">
      <c r="B200" s="12">
        <v>1017622</v>
      </c>
      <c r="C200" s="12">
        <v>7622</v>
      </c>
      <c r="D200" s="12" t="s">
        <v>151</v>
      </c>
      <c r="E200" s="2" t="s">
        <v>152</v>
      </c>
      <c r="F200" s="85" t="s">
        <v>552</v>
      </c>
      <c r="G200" s="61">
        <v>122600</v>
      </c>
      <c r="H200" s="61">
        <v>122600</v>
      </c>
      <c r="I200" s="61">
        <v>24000</v>
      </c>
      <c r="J200" s="61">
        <v>500000</v>
      </c>
      <c r="K200" s="61">
        <v>500000</v>
      </c>
      <c r="L200" s="61">
        <v>0</v>
      </c>
    </row>
    <row r="201" spans="1:13" ht="44.25" hidden="1" customHeight="1" x14ac:dyDescent="0.25">
      <c r="B201" s="12"/>
      <c r="C201" s="12"/>
      <c r="D201" s="12"/>
      <c r="E201" s="2"/>
      <c r="F201" s="176" t="s">
        <v>204</v>
      </c>
      <c r="G201" s="21">
        <f t="shared" ref="G201:L201" si="15">G203+G205+G206+G207+G202+G204</f>
        <v>0</v>
      </c>
      <c r="H201" s="21"/>
      <c r="I201" s="21">
        <f t="shared" si="15"/>
        <v>0</v>
      </c>
      <c r="J201" s="21">
        <f t="shared" si="15"/>
        <v>0</v>
      </c>
      <c r="K201" s="21">
        <f t="shared" si="15"/>
        <v>0</v>
      </c>
      <c r="L201" s="21">
        <f t="shared" si="15"/>
        <v>0</v>
      </c>
      <c r="M201" s="59">
        <f>M203+M205+M206+M207</f>
        <v>0</v>
      </c>
    </row>
    <row r="202" spans="1:13" ht="143.25" hidden="1" customHeight="1" x14ac:dyDescent="0.25">
      <c r="B202" s="12" t="s">
        <v>271</v>
      </c>
      <c r="C202" s="12" t="s">
        <v>273</v>
      </c>
      <c r="D202" s="12" t="s">
        <v>237</v>
      </c>
      <c r="E202" s="2" t="s">
        <v>272</v>
      </c>
      <c r="F202" s="85" t="s">
        <v>274</v>
      </c>
      <c r="G202" s="61"/>
      <c r="H202" s="61"/>
      <c r="I202" s="61"/>
      <c r="J202" s="21"/>
      <c r="K202" s="21"/>
      <c r="L202" s="21"/>
      <c r="M202" s="83"/>
    </row>
    <row r="203" spans="1:13" ht="70.5" hidden="1" customHeight="1" x14ac:dyDescent="0.25">
      <c r="B203" s="12" t="s">
        <v>141</v>
      </c>
      <c r="C203" s="12" t="s">
        <v>142</v>
      </c>
      <c r="D203" s="26" t="s">
        <v>143</v>
      </c>
      <c r="E203" s="8" t="s">
        <v>240</v>
      </c>
      <c r="F203" s="85" t="s">
        <v>275</v>
      </c>
      <c r="G203" s="61"/>
      <c r="H203" s="61"/>
      <c r="I203" s="61"/>
      <c r="J203" s="61"/>
      <c r="K203" s="61"/>
      <c r="L203" s="61"/>
    </row>
    <row r="204" spans="1:13" ht="70.5" hidden="1" customHeight="1" x14ac:dyDescent="0.25">
      <c r="B204" s="12" t="s">
        <v>145</v>
      </c>
      <c r="C204" s="12" t="s">
        <v>146</v>
      </c>
      <c r="D204" s="26" t="s">
        <v>143</v>
      </c>
      <c r="E204" s="8" t="s">
        <v>147</v>
      </c>
      <c r="F204" s="85" t="s">
        <v>278</v>
      </c>
      <c r="G204" s="61"/>
      <c r="H204" s="61"/>
      <c r="I204" s="61"/>
      <c r="J204" s="61"/>
      <c r="K204" s="61"/>
      <c r="L204" s="61"/>
    </row>
    <row r="205" spans="1:13" ht="33" hidden="1" customHeight="1" x14ac:dyDescent="0.25">
      <c r="B205" s="12" t="s">
        <v>241</v>
      </c>
      <c r="C205" s="12" t="s">
        <v>242</v>
      </c>
      <c r="D205" s="12" t="s">
        <v>143</v>
      </c>
      <c r="E205" s="2" t="s">
        <v>243</v>
      </c>
      <c r="F205" s="85" t="s">
        <v>276</v>
      </c>
      <c r="G205" s="61"/>
      <c r="H205" s="61"/>
      <c r="I205" s="61"/>
      <c r="J205" s="61"/>
      <c r="K205" s="61"/>
      <c r="L205" s="61"/>
    </row>
    <row r="206" spans="1:13" ht="45" hidden="1" customHeight="1" x14ac:dyDescent="0.25">
      <c r="B206" s="12" t="s">
        <v>133</v>
      </c>
      <c r="C206" s="12" t="s">
        <v>134</v>
      </c>
      <c r="D206" s="12" t="s">
        <v>135</v>
      </c>
      <c r="E206" s="2" t="s">
        <v>136</v>
      </c>
      <c r="F206" s="85" t="s">
        <v>277</v>
      </c>
      <c r="G206" s="61"/>
      <c r="H206" s="61"/>
      <c r="I206" s="61"/>
      <c r="J206" s="61"/>
      <c r="K206" s="61"/>
      <c r="L206" s="61"/>
    </row>
    <row r="207" spans="1:13" ht="13.5" hidden="1" customHeight="1" x14ac:dyDescent="0.25">
      <c r="B207" s="12" t="s">
        <v>248</v>
      </c>
      <c r="C207" s="12" t="s">
        <v>249</v>
      </c>
      <c r="D207" s="12" t="s">
        <v>151</v>
      </c>
      <c r="E207" s="2" t="s">
        <v>152</v>
      </c>
      <c r="F207" s="85" t="s">
        <v>250</v>
      </c>
      <c r="G207" s="61"/>
      <c r="H207" s="61"/>
      <c r="I207" s="61"/>
      <c r="J207" s="61"/>
      <c r="K207" s="61"/>
      <c r="L207" s="61"/>
    </row>
    <row r="208" spans="1:13" ht="63.75" hidden="1" customHeight="1" x14ac:dyDescent="0.25">
      <c r="B208" s="12"/>
      <c r="C208" s="12"/>
      <c r="D208" s="12"/>
      <c r="E208" s="2"/>
      <c r="F208" s="169" t="s">
        <v>317</v>
      </c>
      <c r="G208" s="61">
        <f t="shared" ref="G208:L208" si="16">G210+G211+G212+G213+G209</f>
        <v>0</v>
      </c>
      <c r="H208" s="61">
        <f t="shared" si="16"/>
        <v>0</v>
      </c>
      <c r="I208" s="61">
        <f t="shared" si="16"/>
        <v>0</v>
      </c>
      <c r="J208" s="61">
        <f t="shared" si="16"/>
        <v>0</v>
      </c>
      <c r="K208" s="61">
        <f t="shared" si="16"/>
        <v>0</v>
      </c>
      <c r="L208" s="61">
        <f t="shared" si="16"/>
        <v>0</v>
      </c>
    </row>
    <row r="209" spans="2:12" ht="45" hidden="1" customHeight="1" x14ac:dyDescent="0.25">
      <c r="B209" s="12" t="s">
        <v>324</v>
      </c>
      <c r="C209" s="12" t="s">
        <v>330</v>
      </c>
      <c r="D209" s="12"/>
      <c r="E209" s="2"/>
      <c r="F209" s="85" t="s">
        <v>422</v>
      </c>
      <c r="G209" s="61"/>
      <c r="H209" s="61"/>
      <c r="I209" s="61"/>
      <c r="J209" s="61"/>
      <c r="K209" s="61"/>
      <c r="L209" s="61"/>
    </row>
    <row r="210" spans="2:12" ht="84.75" hidden="1" customHeight="1" x14ac:dyDescent="0.25">
      <c r="B210" s="12" t="s">
        <v>133</v>
      </c>
      <c r="C210" s="12" t="s">
        <v>134</v>
      </c>
      <c r="D210" s="12" t="s">
        <v>135</v>
      </c>
      <c r="E210" s="2" t="s">
        <v>136</v>
      </c>
      <c r="F210" s="85" t="s">
        <v>421</v>
      </c>
      <c r="G210" s="61"/>
      <c r="H210" s="61"/>
      <c r="I210" s="61"/>
      <c r="J210" s="61"/>
      <c r="K210" s="61"/>
      <c r="L210" s="61"/>
    </row>
    <row r="211" spans="2:12" ht="87" hidden="1" customHeight="1" x14ac:dyDescent="0.25">
      <c r="B211" s="12" t="s">
        <v>141</v>
      </c>
      <c r="C211" s="12" t="s">
        <v>142</v>
      </c>
      <c r="D211" s="12" t="s">
        <v>143</v>
      </c>
      <c r="E211" s="2" t="s">
        <v>423</v>
      </c>
      <c r="F211" s="85" t="s">
        <v>460</v>
      </c>
      <c r="G211" s="61"/>
      <c r="H211" s="61"/>
      <c r="I211" s="61"/>
      <c r="J211" s="61"/>
      <c r="K211" s="61"/>
      <c r="L211" s="61"/>
    </row>
    <row r="212" spans="2:12" ht="72" hidden="1" customHeight="1" x14ac:dyDescent="0.25">
      <c r="B212" s="12" t="s">
        <v>145</v>
      </c>
      <c r="C212" s="12" t="s">
        <v>146</v>
      </c>
      <c r="D212" s="12" t="s">
        <v>143</v>
      </c>
      <c r="E212" s="2" t="s">
        <v>147</v>
      </c>
      <c r="F212" s="85" t="s">
        <v>461</v>
      </c>
      <c r="G212" s="61"/>
      <c r="H212" s="61"/>
      <c r="I212" s="61"/>
      <c r="J212" s="61"/>
      <c r="K212" s="61"/>
      <c r="L212" s="61"/>
    </row>
    <row r="213" spans="2:12" ht="49.5" hidden="1" customHeight="1" x14ac:dyDescent="0.25">
      <c r="B213" s="12" t="s">
        <v>248</v>
      </c>
      <c r="C213" s="12" t="s">
        <v>249</v>
      </c>
      <c r="D213" s="12" t="s">
        <v>151</v>
      </c>
      <c r="E213" s="2" t="s">
        <v>152</v>
      </c>
      <c r="F213" s="85" t="s">
        <v>462</v>
      </c>
      <c r="G213" s="61"/>
      <c r="H213" s="61"/>
      <c r="I213" s="61"/>
      <c r="J213" s="61"/>
      <c r="K213" s="61"/>
      <c r="L213" s="61"/>
    </row>
    <row r="214" spans="2:12" ht="70.5" hidden="1" customHeight="1" x14ac:dyDescent="0.25">
      <c r="B214" s="12"/>
      <c r="C214" s="12"/>
      <c r="D214" s="12"/>
      <c r="E214" s="2"/>
      <c r="F214" s="169" t="s">
        <v>312</v>
      </c>
      <c r="G214" s="21">
        <f t="shared" ref="G214:L214" si="17">G216+G217+G218+G219+G220+G221+G215</f>
        <v>0</v>
      </c>
      <c r="H214" s="21">
        <f t="shared" si="17"/>
        <v>0</v>
      </c>
      <c r="I214" s="21">
        <f>I216+I217+I218+I219+I220+I221+I215</f>
        <v>0</v>
      </c>
      <c r="J214" s="21">
        <f t="shared" si="17"/>
        <v>0</v>
      </c>
      <c r="K214" s="21">
        <f t="shared" si="17"/>
        <v>0</v>
      </c>
      <c r="L214" s="21">
        <f t="shared" si="17"/>
        <v>0</v>
      </c>
    </row>
    <row r="215" spans="2:12" ht="73.5" hidden="1" customHeight="1" x14ac:dyDescent="0.25">
      <c r="B215" s="6" t="s">
        <v>349</v>
      </c>
      <c r="C215" s="6" t="s">
        <v>347</v>
      </c>
      <c r="D215" s="6" t="s">
        <v>334</v>
      </c>
      <c r="E215" s="8" t="s">
        <v>356</v>
      </c>
      <c r="F215" s="24" t="s">
        <v>322</v>
      </c>
      <c r="G215" s="61"/>
      <c r="H215" s="61"/>
      <c r="I215" s="61"/>
      <c r="J215" s="61"/>
      <c r="K215" s="61"/>
      <c r="L215" s="61"/>
    </row>
    <row r="216" spans="2:12" ht="104.25" hidden="1" customHeight="1" x14ac:dyDescent="0.25">
      <c r="B216" s="12" t="s">
        <v>271</v>
      </c>
      <c r="C216" s="12" t="s">
        <v>273</v>
      </c>
      <c r="D216" s="12" t="s">
        <v>237</v>
      </c>
      <c r="E216" s="2" t="s">
        <v>272</v>
      </c>
      <c r="F216" s="85" t="s">
        <v>331</v>
      </c>
      <c r="G216" s="61"/>
      <c r="H216" s="61"/>
      <c r="I216" s="61"/>
      <c r="J216" s="61"/>
      <c r="K216" s="61"/>
      <c r="L216" s="61"/>
    </row>
    <row r="217" spans="2:12" ht="43.5" hidden="1" customHeight="1" x14ac:dyDescent="0.25">
      <c r="B217" s="12" t="s">
        <v>326</v>
      </c>
      <c r="C217" s="12" t="s">
        <v>323</v>
      </c>
      <c r="D217" s="12" t="s">
        <v>430</v>
      </c>
      <c r="E217" s="2" t="s">
        <v>431</v>
      </c>
      <c r="F217" s="85" t="s">
        <v>331</v>
      </c>
      <c r="G217" s="61"/>
      <c r="H217" s="61"/>
      <c r="I217" s="61"/>
      <c r="J217" s="61"/>
      <c r="K217" s="61"/>
      <c r="L217" s="61"/>
    </row>
    <row r="218" spans="2:12" ht="43.5" hidden="1" customHeight="1" x14ac:dyDescent="0.25">
      <c r="B218" s="12" t="s">
        <v>324</v>
      </c>
      <c r="C218" s="12" t="s">
        <v>330</v>
      </c>
      <c r="D218" s="12" t="s">
        <v>430</v>
      </c>
      <c r="E218" s="2" t="s">
        <v>429</v>
      </c>
      <c r="F218" s="85" t="s">
        <v>331</v>
      </c>
      <c r="G218" s="61"/>
      <c r="H218" s="61"/>
      <c r="I218" s="61"/>
      <c r="J218" s="61"/>
      <c r="K218" s="61"/>
      <c r="L218" s="61"/>
    </row>
    <row r="219" spans="2:12" ht="81.75" hidden="1" customHeight="1" x14ac:dyDescent="0.25">
      <c r="B219" s="12" t="s">
        <v>327</v>
      </c>
      <c r="C219" s="12" t="s">
        <v>329</v>
      </c>
      <c r="D219" s="12" t="s">
        <v>428</v>
      </c>
      <c r="E219" s="2" t="s">
        <v>427</v>
      </c>
      <c r="F219" s="85" t="s">
        <v>331</v>
      </c>
      <c r="G219" s="61"/>
      <c r="H219" s="61"/>
      <c r="I219" s="61"/>
      <c r="J219" s="61"/>
      <c r="K219" s="61"/>
      <c r="L219" s="61"/>
    </row>
    <row r="220" spans="2:12" ht="75.75" hidden="1" customHeight="1" x14ac:dyDescent="0.25">
      <c r="B220" s="12" t="s">
        <v>325</v>
      </c>
      <c r="C220" s="12" t="s">
        <v>328</v>
      </c>
      <c r="D220" s="12" t="s">
        <v>135</v>
      </c>
      <c r="E220" s="2" t="s">
        <v>426</v>
      </c>
      <c r="F220" s="85" t="s">
        <v>331</v>
      </c>
      <c r="G220" s="61"/>
      <c r="H220" s="61"/>
      <c r="I220" s="61"/>
      <c r="J220" s="61"/>
      <c r="K220" s="61"/>
      <c r="L220" s="61"/>
    </row>
    <row r="221" spans="2:12" ht="88.5" hidden="1" customHeight="1" x14ac:dyDescent="0.25">
      <c r="B221" s="12" t="s">
        <v>241</v>
      </c>
      <c r="C221" s="12" t="s">
        <v>242</v>
      </c>
      <c r="D221" s="12" t="s">
        <v>425</v>
      </c>
      <c r="E221" s="2" t="s">
        <v>424</v>
      </c>
      <c r="F221" s="85" t="s">
        <v>331</v>
      </c>
      <c r="G221" s="61"/>
      <c r="H221" s="61"/>
      <c r="I221" s="61"/>
      <c r="J221" s="61"/>
      <c r="K221" s="61"/>
      <c r="L221" s="61"/>
    </row>
    <row r="222" spans="2:12" ht="44.45" customHeight="1" x14ac:dyDescent="0.3">
      <c r="B222" s="12"/>
      <c r="C222" s="12"/>
      <c r="D222" s="12"/>
      <c r="E222" s="2"/>
      <c r="F222" s="175" t="s">
        <v>600</v>
      </c>
      <c r="G222" s="134">
        <f t="shared" ref="G222:L222" si="18">G223+G224</f>
        <v>22000</v>
      </c>
      <c r="H222" s="134">
        <f t="shared" si="18"/>
        <v>22000</v>
      </c>
      <c r="I222" s="134">
        <f t="shared" si="18"/>
        <v>2000</v>
      </c>
      <c r="J222" s="134">
        <f t="shared" si="18"/>
        <v>43000</v>
      </c>
      <c r="K222" s="134">
        <f t="shared" si="18"/>
        <v>43000</v>
      </c>
      <c r="L222" s="134">
        <f t="shared" si="18"/>
        <v>42930</v>
      </c>
    </row>
    <row r="223" spans="2:12" ht="58.15" customHeight="1" x14ac:dyDescent="0.25">
      <c r="B223" s="12" t="s">
        <v>327</v>
      </c>
      <c r="C223" s="12" t="s">
        <v>329</v>
      </c>
      <c r="D223" s="12" t="s">
        <v>428</v>
      </c>
      <c r="E223" s="2" t="s">
        <v>427</v>
      </c>
      <c r="F223" s="85" t="s">
        <v>601</v>
      </c>
      <c r="G223" s="61">
        <v>2000</v>
      </c>
      <c r="H223" s="61">
        <v>2000</v>
      </c>
      <c r="I223" s="61">
        <v>2000</v>
      </c>
      <c r="J223" s="61">
        <v>43000</v>
      </c>
      <c r="K223" s="61">
        <v>43000</v>
      </c>
      <c r="L223" s="61">
        <v>42930</v>
      </c>
    </row>
    <row r="224" spans="2:12" ht="73.150000000000006" customHeight="1" x14ac:dyDescent="0.25">
      <c r="B224" s="12" t="s">
        <v>145</v>
      </c>
      <c r="C224" s="12" t="s">
        <v>146</v>
      </c>
      <c r="D224" s="12" t="s">
        <v>143</v>
      </c>
      <c r="E224" s="2" t="s">
        <v>147</v>
      </c>
      <c r="F224" s="85" t="s">
        <v>615</v>
      </c>
      <c r="G224" s="61">
        <v>20000</v>
      </c>
      <c r="H224" s="61">
        <v>20000</v>
      </c>
      <c r="I224" s="21">
        <v>0</v>
      </c>
      <c r="J224" s="21"/>
      <c r="K224" s="21"/>
      <c r="L224" s="21"/>
    </row>
    <row r="225" spans="1:13" s="68" customFormat="1" ht="36.6" customHeight="1" x14ac:dyDescent="0.3">
      <c r="A225" s="67"/>
      <c r="B225" s="15"/>
      <c r="C225" s="15"/>
      <c r="D225" s="15"/>
      <c r="E225" s="32" t="s">
        <v>6</v>
      </c>
      <c r="F225" s="175"/>
      <c r="G225" s="134">
        <f t="shared" ref="G225:L225" si="19">G222+G193+G189</f>
        <v>1900915</v>
      </c>
      <c r="H225" s="134">
        <f t="shared" si="19"/>
        <v>1808415</v>
      </c>
      <c r="I225" s="134">
        <f t="shared" si="19"/>
        <v>1395745.4100000001</v>
      </c>
      <c r="J225" s="134">
        <f t="shared" si="19"/>
        <v>1294000</v>
      </c>
      <c r="K225" s="134">
        <f t="shared" si="19"/>
        <v>1294000</v>
      </c>
      <c r="L225" s="134">
        <f t="shared" si="19"/>
        <v>85930</v>
      </c>
    </row>
    <row r="226" spans="1:13" ht="100.15" customHeight="1" x14ac:dyDescent="0.3">
      <c r="B226" s="143">
        <v>1200000</v>
      </c>
      <c r="C226" s="144"/>
      <c r="D226" s="144"/>
      <c r="E226" s="138" t="s">
        <v>175</v>
      </c>
      <c r="F226" s="177"/>
      <c r="G226" s="135"/>
      <c r="H226" s="135"/>
      <c r="I226" s="135"/>
      <c r="J226" s="135"/>
      <c r="K226" s="135"/>
      <c r="L226" s="135"/>
    </row>
    <row r="227" spans="1:13" ht="114" hidden="1" customHeight="1" x14ac:dyDescent="0.3">
      <c r="B227" s="27">
        <v>1210000</v>
      </c>
      <c r="C227" s="145"/>
      <c r="D227" s="145"/>
      <c r="E227" s="11" t="s">
        <v>176</v>
      </c>
      <c r="F227" s="177"/>
      <c r="G227" s="135"/>
      <c r="H227" s="135"/>
      <c r="I227" s="135"/>
      <c r="J227" s="135"/>
      <c r="K227" s="135"/>
      <c r="L227" s="135"/>
    </row>
    <row r="228" spans="1:13" ht="64.150000000000006" customHeight="1" x14ac:dyDescent="0.3">
      <c r="B228" s="14"/>
      <c r="C228" s="14"/>
      <c r="D228" s="14"/>
      <c r="E228" s="14"/>
      <c r="F228" s="175" t="s">
        <v>634</v>
      </c>
      <c r="G228" s="134">
        <f t="shared" ref="G228:L228" si="20">G242+G246+G249+G268+G269</f>
        <v>35028709.509999998</v>
      </c>
      <c r="H228" s="134">
        <f t="shared" si="20"/>
        <v>27106684.509999998</v>
      </c>
      <c r="I228" s="134">
        <f t="shared" si="20"/>
        <v>20891053.600000001</v>
      </c>
      <c r="J228" s="134">
        <f t="shared" si="20"/>
        <v>4201000</v>
      </c>
      <c r="K228" s="134">
        <f t="shared" si="20"/>
        <v>2701000</v>
      </c>
      <c r="L228" s="146">
        <f t="shared" si="20"/>
        <v>1078626.0900000001</v>
      </c>
      <c r="M228" s="36"/>
    </row>
    <row r="229" spans="1:13" ht="74.25" hidden="1" customHeight="1" x14ac:dyDescent="0.25">
      <c r="B229" s="6" t="s">
        <v>26</v>
      </c>
      <c r="C229" s="6" t="s">
        <v>27</v>
      </c>
      <c r="D229" s="6" t="s">
        <v>218</v>
      </c>
      <c r="E229" s="8" t="s">
        <v>28</v>
      </c>
      <c r="F229" s="85" t="s">
        <v>394</v>
      </c>
      <c r="G229" s="21">
        <f>G239+G240+G241</f>
        <v>0</v>
      </c>
      <c r="H229" s="21">
        <f>H239+H240+H241</f>
        <v>0</v>
      </c>
      <c r="I229" s="21">
        <f>I239+I240+I241</f>
        <v>0</v>
      </c>
      <c r="J229" s="21">
        <f>J230+J233+J231+J232+J234</f>
        <v>0</v>
      </c>
      <c r="K229" s="21">
        <f>K230+K233+K231+K232+K234</f>
        <v>0</v>
      </c>
      <c r="L229" s="21">
        <f>L230+L233+L231+L232+L234</f>
        <v>0</v>
      </c>
      <c r="M229" s="35">
        <f>M230+M233+M231+M232+M234</f>
        <v>0</v>
      </c>
    </row>
    <row r="230" spans="1:13" ht="54.75" hidden="1" customHeight="1" x14ac:dyDescent="0.25">
      <c r="B230" s="6"/>
      <c r="C230" s="6"/>
      <c r="D230" s="6"/>
      <c r="E230" s="8"/>
      <c r="F230" s="85" t="s">
        <v>284</v>
      </c>
      <c r="G230" s="61"/>
      <c r="H230" s="61"/>
      <c r="I230" s="61"/>
      <c r="J230" s="21"/>
      <c r="K230" s="21"/>
      <c r="L230" s="21"/>
    </row>
    <row r="231" spans="1:13" ht="46.5" hidden="1" customHeight="1" x14ac:dyDescent="0.25">
      <c r="B231" s="6"/>
      <c r="C231" s="6"/>
      <c r="D231" s="6"/>
      <c r="E231" s="8"/>
      <c r="F231" s="85" t="s">
        <v>284</v>
      </c>
      <c r="G231" s="61"/>
      <c r="H231" s="61"/>
      <c r="I231" s="61"/>
      <c r="J231" s="21"/>
      <c r="K231" s="21"/>
      <c r="L231" s="21"/>
    </row>
    <row r="232" spans="1:13" ht="46.5" hidden="1" customHeight="1" x14ac:dyDescent="0.25">
      <c r="B232" s="6"/>
      <c r="C232" s="6"/>
      <c r="D232" s="6"/>
      <c r="E232" s="8"/>
      <c r="F232" s="85" t="s">
        <v>284</v>
      </c>
      <c r="G232" s="61"/>
      <c r="H232" s="61"/>
      <c r="I232" s="61"/>
      <c r="J232" s="21"/>
      <c r="K232" s="21"/>
      <c r="L232" s="21"/>
    </row>
    <row r="233" spans="1:13" ht="48.75" hidden="1" customHeight="1" x14ac:dyDescent="0.25">
      <c r="B233" s="6"/>
      <c r="C233" s="6"/>
      <c r="D233" s="6"/>
      <c r="E233" s="8"/>
      <c r="F233" s="85" t="s">
        <v>284</v>
      </c>
      <c r="G233" s="61"/>
      <c r="H233" s="61"/>
      <c r="I233" s="61"/>
      <c r="J233" s="21"/>
      <c r="K233" s="21"/>
      <c r="L233" s="21"/>
    </row>
    <row r="234" spans="1:13" ht="38.25" hidden="1" customHeight="1" x14ac:dyDescent="0.25">
      <c r="B234" s="6"/>
      <c r="C234" s="6"/>
      <c r="D234" s="6"/>
      <c r="E234" s="8"/>
      <c r="F234" s="85" t="s">
        <v>284</v>
      </c>
      <c r="G234" s="61"/>
      <c r="H234" s="61"/>
      <c r="I234" s="61"/>
      <c r="J234" s="21"/>
      <c r="K234" s="21"/>
      <c r="L234" s="21"/>
    </row>
    <row r="235" spans="1:13" ht="78.75" hidden="1" customHeight="1" x14ac:dyDescent="0.25">
      <c r="B235" s="6"/>
      <c r="C235" s="6"/>
      <c r="D235" s="6"/>
      <c r="E235" s="8"/>
      <c r="F235" s="85" t="s">
        <v>284</v>
      </c>
      <c r="G235" s="61"/>
      <c r="H235" s="61"/>
      <c r="I235" s="61"/>
      <c r="J235" s="21"/>
      <c r="K235" s="21"/>
      <c r="L235" s="21"/>
    </row>
    <row r="236" spans="1:13" ht="78.75" hidden="1" customHeight="1" x14ac:dyDescent="0.25">
      <c r="B236" s="6"/>
      <c r="C236" s="6"/>
      <c r="D236" s="6"/>
      <c r="E236" s="8"/>
      <c r="F236" s="85" t="s">
        <v>284</v>
      </c>
      <c r="G236" s="88"/>
      <c r="H236" s="88"/>
      <c r="I236" s="88"/>
      <c r="J236" s="21"/>
      <c r="K236" s="21"/>
      <c r="L236" s="21"/>
    </row>
    <row r="237" spans="1:13" ht="41.25" hidden="1" customHeight="1" x14ac:dyDescent="0.25">
      <c r="B237" s="6"/>
      <c r="C237" s="6"/>
      <c r="D237" s="6"/>
      <c r="E237" s="8"/>
      <c r="F237" s="85" t="s">
        <v>284</v>
      </c>
      <c r="G237" s="61"/>
      <c r="H237" s="61"/>
      <c r="I237" s="61"/>
      <c r="J237" s="21"/>
      <c r="K237" s="21"/>
      <c r="L237" s="21"/>
    </row>
    <row r="238" spans="1:13" ht="42.75" hidden="1" customHeight="1" x14ac:dyDescent="0.25">
      <c r="B238" s="6"/>
      <c r="C238" s="6"/>
      <c r="D238" s="6"/>
      <c r="E238" s="8"/>
      <c r="F238" s="85" t="s">
        <v>284</v>
      </c>
      <c r="G238" s="61"/>
      <c r="H238" s="61"/>
      <c r="I238" s="61"/>
      <c r="J238" s="21"/>
      <c r="K238" s="21"/>
      <c r="L238" s="21"/>
    </row>
    <row r="239" spans="1:13" ht="42.75" hidden="1" customHeight="1" x14ac:dyDescent="0.25">
      <c r="B239" s="6"/>
      <c r="C239" s="6"/>
      <c r="D239" s="6"/>
      <c r="E239" s="8"/>
      <c r="F239" s="85" t="s">
        <v>393</v>
      </c>
      <c r="G239" s="61"/>
      <c r="H239" s="61"/>
      <c r="I239" s="61"/>
      <c r="J239" s="21"/>
      <c r="K239" s="21"/>
      <c r="L239" s="21"/>
    </row>
    <row r="240" spans="1:13" ht="42.75" hidden="1" customHeight="1" x14ac:dyDescent="0.25">
      <c r="B240" s="6"/>
      <c r="C240" s="6"/>
      <c r="D240" s="6"/>
      <c r="E240" s="8"/>
      <c r="F240" s="85" t="s">
        <v>392</v>
      </c>
      <c r="G240" s="61"/>
      <c r="H240" s="61"/>
      <c r="I240" s="61"/>
      <c r="J240" s="21"/>
      <c r="K240" s="21"/>
      <c r="L240" s="21"/>
    </row>
    <row r="241" spans="2:12" ht="76.5" hidden="1" customHeight="1" x14ac:dyDescent="0.25">
      <c r="B241" s="6"/>
      <c r="C241" s="6"/>
      <c r="D241" s="6"/>
      <c r="E241" s="8"/>
      <c r="F241" s="85" t="s">
        <v>447</v>
      </c>
      <c r="G241" s="61"/>
      <c r="H241" s="61"/>
      <c r="I241" s="61"/>
      <c r="J241" s="21"/>
      <c r="K241" s="21"/>
      <c r="L241" s="21"/>
    </row>
    <row r="242" spans="2:12" ht="63" x14ac:dyDescent="0.25">
      <c r="B242" s="6" t="s">
        <v>540</v>
      </c>
      <c r="C242" s="6" t="s">
        <v>541</v>
      </c>
      <c r="D242" s="6" t="s">
        <v>9</v>
      </c>
      <c r="E242" s="8" t="s">
        <v>539</v>
      </c>
      <c r="F242" s="85" t="s">
        <v>542</v>
      </c>
      <c r="G242" s="61">
        <f>G243+G244+G245</f>
        <v>675000</v>
      </c>
      <c r="H242" s="61">
        <f>H243+H244+H245</f>
        <v>675000</v>
      </c>
      <c r="I242" s="61">
        <f>I243+I244+I245</f>
        <v>6955.1</v>
      </c>
      <c r="J242" s="61"/>
      <c r="K242" s="21"/>
      <c r="L242" s="21"/>
    </row>
    <row r="243" spans="2:12" ht="63" x14ac:dyDescent="0.25">
      <c r="B243" s="6"/>
      <c r="C243" s="6"/>
      <c r="D243" s="6"/>
      <c r="E243" s="8"/>
      <c r="F243" s="85" t="s">
        <v>546</v>
      </c>
      <c r="G243" s="61">
        <v>155000</v>
      </c>
      <c r="H243" s="61">
        <v>155000</v>
      </c>
      <c r="I243" s="61">
        <v>2140.0300000000002</v>
      </c>
      <c r="J243" s="21"/>
      <c r="K243" s="21"/>
      <c r="L243" s="21"/>
    </row>
    <row r="244" spans="2:12" ht="69.599999999999994" customHeight="1" x14ac:dyDescent="0.25">
      <c r="B244" s="6"/>
      <c r="C244" s="6"/>
      <c r="D244" s="6"/>
      <c r="E244" s="8"/>
      <c r="F244" s="85" t="s">
        <v>544</v>
      </c>
      <c r="G244" s="61">
        <v>420000</v>
      </c>
      <c r="H244" s="61">
        <v>420000</v>
      </c>
      <c r="I244" s="61">
        <v>4815.07</v>
      </c>
      <c r="J244" s="21"/>
      <c r="K244" s="21"/>
      <c r="L244" s="21"/>
    </row>
    <row r="245" spans="2:12" ht="58.15" customHeight="1" x14ac:dyDescent="0.25">
      <c r="B245" s="6" t="s">
        <v>540</v>
      </c>
      <c r="C245" s="6" t="s">
        <v>541</v>
      </c>
      <c r="D245" s="6" t="s">
        <v>9</v>
      </c>
      <c r="E245" s="8" t="s">
        <v>539</v>
      </c>
      <c r="F245" s="85" t="s">
        <v>592</v>
      </c>
      <c r="G245" s="61">
        <v>100000</v>
      </c>
      <c r="H245" s="61">
        <v>100000</v>
      </c>
      <c r="I245" s="61">
        <v>0</v>
      </c>
      <c r="J245" s="21"/>
      <c r="K245" s="21"/>
      <c r="L245" s="21"/>
    </row>
    <row r="246" spans="2:12" ht="47.25" x14ac:dyDescent="0.25">
      <c r="B246" s="6" t="s">
        <v>403</v>
      </c>
      <c r="C246" s="6" t="s">
        <v>404</v>
      </c>
      <c r="D246" s="6" t="s">
        <v>9</v>
      </c>
      <c r="E246" s="8" t="s">
        <v>254</v>
      </c>
      <c r="F246" s="85" t="s">
        <v>545</v>
      </c>
      <c r="G246" s="61">
        <v>180000</v>
      </c>
      <c r="H246" s="61">
        <v>180000</v>
      </c>
      <c r="I246" s="21">
        <v>0</v>
      </c>
      <c r="J246" s="21"/>
      <c r="K246" s="21"/>
      <c r="L246" s="21"/>
    </row>
    <row r="247" spans="2:12" ht="145.5" hidden="1" customHeight="1" x14ac:dyDescent="0.25">
      <c r="B247" s="29"/>
      <c r="C247" s="29"/>
      <c r="D247" s="30"/>
      <c r="E247" s="8"/>
      <c r="F247" s="85"/>
      <c r="G247" s="61"/>
      <c r="H247" s="61"/>
      <c r="I247" s="61"/>
      <c r="J247" s="21"/>
      <c r="K247" s="21"/>
      <c r="L247" s="21"/>
    </row>
    <row r="248" spans="2:12" ht="67.5" hidden="1" customHeight="1" x14ac:dyDescent="0.25">
      <c r="B248" s="29"/>
      <c r="C248" s="29"/>
      <c r="D248" s="30"/>
      <c r="E248" s="8"/>
      <c r="F248" s="85"/>
      <c r="G248" s="61"/>
      <c r="H248" s="61"/>
      <c r="I248" s="61"/>
      <c r="J248" s="21"/>
      <c r="K248" s="21"/>
      <c r="L248" s="21"/>
    </row>
    <row r="249" spans="2:12" ht="31.5" x14ac:dyDescent="0.25">
      <c r="B249" s="6" t="s">
        <v>7</v>
      </c>
      <c r="C249" s="6" t="s">
        <v>8</v>
      </c>
      <c r="D249" s="7" t="s">
        <v>9</v>
      </c>
      <c r="E249" s="8" t="s">
        <v>10</v>
      </c>
      <c r="F249" s="85" t="s">
        <v>11</v>
      </c>
      <c r="G249" s="61">
        <f>G251+G254+G255+G259</f>
        <v>21673162</v>
      </c>
      <c r="H249" s="61">
        <f>H251+H254+H255+H259</f>
        <v>15389651</v>
      </c>
      <c r="I249" s="61">
        <f>I251+I254+I255+I259</f>
        <v>10695399.389999999</v>
      </c>
      <c r="J249" s="61">
        <f>J251+J254+J255+J259+J267</f>
        <v>1500000</v>
      </c>
      <c r="K249" s="61">
        <f>K251+K254+K255+K259+K267</f>
        <v>0</v>
      </c>
      <c r="L249" s="61">
        <f>L251+L254+L255+L259+L267</f>
        <v>0</v>
      </c>
    </row>
    <row r="250" spans="2:12" ht="111" hidden="1" customHeight="1" x14ac:dyDescent="0.25">
      <c r="B250" s="1"/>
      <c r="C250" s="1"/>
      <c r="D250" s="26"/>
      <c r="E250" s="2"/>
      <c r="F250" s="85"/>
      <c r="G250" s="158"/>
      <c r="H250" s="158"/>
      <c r="I250" s="158"/>
      <c r="J250" s="21"/>
      <c r="K250" s="21"/>
      <c r="L250" s="21"/>
    </row>
    <row r="251" spans="2:12" ht="47.25" x14ac:dyDescent="0.25">
      <c r="B251" s="1"/>
      <c r="C251" s="1"/>
      <c r="D251" s="1"/>
      <c r="E251" s="1"/>
      <c r="F251" s="85" t="s">
        <v>525</v>
      </c>
      <c r="G251" s="61">
        <f>15418900+10162</f>
        <v>15429062</v>
      </c>
      <c r="H251" s="61">
        <v>12251834</v>
      </c>
      <c r="I251" s="86">
        <v>10490860.65</v>
      </c>
      <c r="J251" s="61">
        <v>0</v>
      </c>
      <c r="K251" s="61">
        <v>0</v>
      </c>
      <c r="L251" s="61">
        <v>0</v>
      </c>
    </row>
    <row r="252" spans="2:12" hidden="1" x14ac:dyDescent="0.25">
      <c r="B252" s="1"/>
      <c r="C252" s="1"/>
      <c r="D252" s="1"/>
      <c r="E252" s="1"/>
      <c r="F252" s="85"/>
      <c r="G252" s="61"/>
      <c r="H252" s="61"/>
      <c r="I252" s="159"/>
      <c r="J252" s="61"/>
      <c r="K252" s="61"/>
      <c r="L252" s="61">
        <v>0</v>
      </c>
    </row>
    <row r="253" spans="2:12" hidden="1" x14ac:dyDescent="0.25">
      <c r="B253" s="1"/>
      <c r="C253" s="1"/>
      <c r="D253" s="1"/>
      <c r="E253" s="1"/>
      <c r="F253" s="85"/>
      <c r="G253" s="61"/>
      <c r="H253" s="61"/>
      <c r="I253" s="159"/>
      <c r="J253" s="61"/>
      <c r="K253" s="61"/>
      <c r="L253" s="61"/>
    </row>
    <row r="254" spans="2:12" ht="35.450000000000003" customHeight="1" x14ac:dyDescent="0.25">
      <c r="B254" s="1"/>
      <c r="C254" s="1"/>
      <c r="D254" s="1"/>
      <c r="E254" s="1"/>
      <c r="F254" s="85" t="s">
        <v>377</v>
      </c>
      <c r="G254" s="87">
        <f>2971817+3062283</f>
        <v>6034100</v>
      </c>
      <c r="H254" s="87">
        <v>2927817</v>
      </c>
      <c r="I254" s="86">
        <v>72609.929999999993</v>
      </c>
      <c r="J254" s="61">
        <v>0</v>
      </c>
      <c r="K254" s="61">
        <v>0</v>
      </c>
      <c r="L254" s="61">
        <v>0</v>
      </c>
    </row>
    <row r="255" spans="2:12" ht="33.6" customHeight="1" x14ac:dyDescent="0.25">
      <c r="B255" s="1"/>
      <c r="C255" s="1"/>
      <c r="D255" s="1"/>
      <c r="E255" s="1"/>
      <c r="F255" s="85" t="s">
        <v>535</v>
      </c>
      <c r="G255" s="87">
        <v>50000</v>
      </c>
      <c r="H255" s="87">
        <v>50000</v>
      </c>
      <c r="I255" s="86">
        <v>23812.36</v>
      </c>
      <c r="J255" s="61"/>
      <c r="K255" s="61"/>
      <c r="L255" s="61"/>
    </row>
    <row r="256" spans="2:12" ht="47.25" hidden="1" x14ac:dyDescent="0.25">
      <c r="B256" s="1"/>
      <c r="C256" s="1"/>
      <c r="D256" s="1"/>
      <c r="E256" s="1"/>
      <c r="F256" s="85" t="s">
        <v>480</v>
      </c>
      <c r="G256" s="87"/>
      <c r="H256" s="87"/>
      <c r="I256" s="86"/>
      <c r="J256" s="61">
        <v>0</v>
      </c>
      <c r="K256" s="61">
        <v>0</v>
      </c>
      <c r="L256" s="61">
        <v>0</v>
      </c>
    </row>
    <row r="257" spans="2:12" ht="31.5" hidden="1" x14ac:dyDescent="0.25">
      <c r="B257" s="1"/>
      <c r="C257" s="1"/>
      <c r="D257" s="1"/>
      <c r="E257" s="1"/>
      <c r="F257" s="85" t="s">
        <v>488</v>
      </c>
      <c r="G257" s="87"/>
      <c r="H257" s="87"/>
      <c r="I257" s="86"/>
      <c r="J257" s="61"/>
      <c r="K257" s="61"/>
      <c r="L257" s="61"/>
    </row>
    <row r="258" spans="2:12" ht="31.5" hidden="1" x14ac:dyDescent="0.25">
      <c r="B258" s="1"/>
      <c r="C258" s="1"/>
      <c r="D258" s="1"/>
      <c r="E258" s="1"/>
      <c r="F258" s="85" t="s">
        <v>489</v>
      </c>
      <c r="G258" s="87"/>
      <c r="H258" s="87"/>
      <c r="I258" s="86"/>
      <c r="J258" s="61"/>
      <c r="K258" s="61"/>
      <c r="L258" s="61"/>
    </row>
    <row r="259" spans="2:12" ht="39" customHeight="1" x14ac:dyDescent="0.25">
      <c r="B259" s="1"/>
      <c r="C259" s="1"/>
      <c r="D259" s="1"/>
      <c r="E259" s="1"/>
      <c r="F259" s="85" t="s">
        <v>536</v>
      </c>
      <c r="G259" s="87">
        <v>160000</v>
      </c>
      <c r="H259" s="87">
        <v>160000</v>
      </c>
      <c r="I259" s="86">
        <v>108116.45</v>
      </c>
      <c r="J259" s="61"/>
      <c r="K259" s="61"/>
      <c r="L259" s="61"/>
    </row>
    <row r="260" spans="2:12" hidden="1" x14ac:dyDescent="0.25">
      <c r="B260" s="1"/>
      <c r="C260" s="1"/>
      <c r="D260" s="1"/>
      <c r="E260" s="1"/>
      <c r="F260" s="85" t="s">
        <v>467</v>
      </c>
      <c r="G260" s="87"/>
      <c r="H260" s="87"/>
      <c r="I260" s="87"/>
      <c r="J260" s="61"/>
      <c r="K260" s="61"/>
      <c r="L260" s="61"/>
    </row>
    <row r="261" spans="2:12" hidden="1" x14ac:dyDescent="0.25">
      <c r="B261" s="1"/>
      <c r="C261" s="1"/>
      <c r="D261" s="1"/>
      <c r="E261" s="1"/>
      <c r="F261" s="85" t="s">
        <v>468</v>
      </c>
      <c r="G261" s="87"/>
      <c r="H261" s="87"/>
      <c r="I261" s="87"/>
      <c r="J261" s="61"/>
      <c r="K261" s="61"/>
      <c r="L261" s="61"/>
    </row>
    <row r="262" spans="2:12" ht="47.25" hidden="1" x14ac:dyDescent="0.25">
      <c r="B262" s="1"/>
      <c r="C262" s="1"/>
      <c r="D262" s="1"/>
      <c r="E262" s="1"/>
      <c r="F262" s="85" t="s">
        <v>469</v>
      </c>
      <c r="G262" s="87"/>
      <c r="H262" s="87"/>
      <c r="I262" s="87"/>
      <c r="J262" s="61"/>
      <c r="K262" s="61"/>
      <c r="L262" s="61"/>
    </row>
    <row r="263" spans="2:12" ht="31.5" hidden="1" x14ac:dyDescent="0.25">
      <c r="B263" s="1"/>
      <c r="C263" s="1"/>
      <c r="D263" s="1"/>
      <c r="E263" s="1"/>
      <c r="F263" s="85" t="s">
        <v>390</v>
      </c>
      <c r="G263" s="61"/>
      <c r="H263" s="61"/>
      <c r="I263" s="61"/>
      <c r="J263" s="61"/>
      <c r="K263" s="61"/>
      <c r="L263" s="61"/>
    </row>
    <row r="264" spans="2:12" ht="47.25" hidden="1" x14ac:dyDescent="0.25">
      <c r="B264" s="1"/>
      <c r="C264" s="1"/>
      <c r="D264" s="1"/>
      <c r="E264" s="1"/>
      <c r="F264" s="85" t="s">
        <v>391</v>
      </c>
      <c r="G264" s="61"/>
      <c r="H264" s="61"/>
      <c r="I264" s="61"/>
      <c r="J264" s="61"/>
      <c r="K264" s="61"/>
      <c r="L264" s="61"/>
    </row>
    <row r="265" spans="2:12" hidden="1" x14ac:dyDescent="0.25">
      <c r="B265" s="1"/>
      <c r="C265" s="1"/>
      <c r="D265" s="1"/>
      <c r="E265" s="1"/>
      <c r="F265" s="85"/>
      <c r="G265" s="61"/>
      <c r="H265" s="61"/>
      <c r="I265" s="61"/>
      <c r="J265" s="61"/>
      <c r="K265" s="61"/>
      <c r="L265" s="61"/>
    </row>
    <row r="266" spans="2:12" hidden="1" x14ac:dyDescent="0.25">
      <c r="B266" s="1"/>
      <c r="C266" s="1"/>
      <c r="D266" s="1"/>
      <c r="E266" s="1"/>
      <c r="F266" s="85" t="s">
        <v>446</v>
      </c>
      <c r="G266" s="61"/>
      <c r="H266" s="61"/>
      <c r="I266" s="61"/>
      <c r="J266" s="61"/>
      <c r="K266" s="61"/>
      <c r="L266" s="61"/>
    </row>
    <row r="267" spans="2:12" ht="39" customHeight="1" x14ac:dyDescent="0.25">
      <c r="B267" s="1"/>
      <c r="C267" s="1"/>
      <c r="D267" s="1"/>
      <c r="E267" s="1"/>
      <c r="F267" s="179" t="s">
        <v>569</v>
      </c>
      <c r="G267" s="61"/>
      <c r="H267" s="61"/>
      <c r="I267" s="61"/>
      <c r="J267" s="61">
        <v>1500000</v>
      </c>
      <c r="K267" s="61">
        <v>0</v>
      </c>
      <c r="L267" s="61">
        <v>0</v>
      </c>
    </row>
    <row r="268" spans="2:12" ht="63" x14ac:dyDescent="0.25">
      <c r="B268" s="1">
        <v>1217310</v>
      </c>
      <c r="C268" s="1">
        <v>7310</v>
      </c>
      <c r="D268" s="26" t="s">
        <v>15</v>
      </c>
      <c r="E268" s="2" t="s">
        <v>192</v>
      </c>
      <c r="F268" s="85" t="s">
        <v>568</v>
      </c>
      <c r="G268" s="61"/>
      <c r="H268" s="61"/>
      <c r="I268" s="61"/>
      <c r="J268" s="61">
        <f>1734000+967000</f>
        <v>2701000</v>
      </c>
      <c r="K268" s="61">
        <f>1734000+967000</f>
        <v>2701000</v>
      </c>
      <c r="L268" s="61">
        <v>1078626.0900000001</v>
      </c>
    </row>
    <row r="269" spans="2:12" ht="31.5" x14ac:dyDescent="0.25">
      <c r="B269" s="3">
        <v>1217693</v>
      </c>
      <c r="C269" s="3">
        <v>7693</v>
      </c>
      <c r="D269" s="4" t="s">
        <v>4</v>
      </c>
      <c r="E269" s="5" t="s">
        <v>12</v>
      </c>
      <c r="F269" s="85" t="s">
        <v>493</v>
      </c>
      <c r="G269" s="21">
        <f>G271+G338+G339+G340</f>
        <v>12500547.51</v>
      </c>
      <c r="H269" s="21">
        <f>H271+H338+H339+H340</f>
        <v>10862033.51</v>
      </c>
      <c r="I269" s="21">
        <f>I271+I338+I339+I340</f>
        <v>10188699.110000001</v>
      </c>
      <c r="J269" s="21">
        <v>0</v>
      </c>
      <c r="K269" s="21">
        <v>0</v>
      </c>
      <c r="L269" s="21">
        <v>0</v>
      </c>
    </row>
    <row r="270" spans="2:12" ht="30.75" hidden="1" customHeight="1" x14ac:dyDescent="0.25">
      <c r="B270" s="1"/>
      <c r="C270" s="1"/>
      <c r="D270" s="1"/>
      <c r="E270" s="1"/>
      <c r="F270" s="85" t="s">
        <v>293</v>
      </c>
      <c r="G270" s="61"/>
      <c r="H270" s="61"/>
      <c r="I270" s="61"/>
      <c r="J270" s="61">
        <v>0</v>
      </c>
      <c r="K270" s="61">
        <v>0</v>
      </c>
      <c r="L270" s="61">
        <v>0</v>
      </c>
    </row>
    <row r="271" spans="2:12" ht="46.15" customHeight="1" x14ac:dyDescent="0.25">
      <c r="B271" s="1"/>
      <c r="C271" s="1"/>
      <c r="D271" s="1"/>
      <c r="E271" s="1"/>
      <c r="F271" s="85" t="s">
        <v>294</v>
      </c>
      <c r="G271" s="61">
        <v>3277000</v>
      </c>
      <c r="H271" s="61">
        <v>1638486</v>
      </c>
      <c r="I271" s="61">
        <v>1638480.12</v>
      </c>
      <c r="J271" s="61">
        <v>0</v>
      </c>
      <c r="K271" s="61">
        <v>0</v>
      </c>
      <c r="L271" s="61">
        <v>0</v>
      </c>
    </row>
    <row r="272" spans="2:12" ht="26.25" hidden="1" customHeight="1" x14ac:dyDescent="0.25">
      <c r="B272" s="1"/>
      <c r="C272" s="1"/>
      <c r="D272" s="1"/>
      <c r="E272" s="1"/>
      <c r="F272" s="85"/>
      <c r="G272" s="61"/>
      <c r="H272" s="61"/>
      <c r="I272" s="61"/>
      <c r="J272" s="61"/>
      <c r="K272" s="61"/>
      <c r="L272" s="61"/>
    </row>
    <row r="273" spans="2:12" ht="26.25" hidden="1" customHeight="1" x14ac:dyDescent="0.25">
      <c r="B273" s="1"/>
      <c r="C273" s="1"/>
      <c r="D273" s="1"/>
      <c r="E273" s="1"/>
      <c r="F273" s="85"/>
      <c r="G273" s="61"/>
      <c r="H273" s="61"/>
      <c r="I273" s="61"/>
      <c r="J273" s="61"/>
      <c r="K273" s="61"/>
      <c r="L273" s="61"/>
    </row>
    <row r="274" spans="2:12" ht="26.25" hidden="1" customHeight="1" x14ac:dyDescent="0.25">
      <c r="B274" s="31"/>
      <c r="C274" s="1"/>
      <c r="D274" s="12"/>
      <c r="E274" s="2"/>
      <c r="F274" s="85"/>
      <c r="G274" s="88"/>
      <c r="H274" s="88"/>
      <c r="I274" s="88"/>
      <c r="J274" s="61"/>
      <c r="K274" s="61"/>
      <c r="L274" s="61"/>
    </row>
    <row r="275" spans="2:12" ht="26.25" hidden="1" customHeight="1" x14ac:dyDescent="0.25">
      <c r="B275" s="1"/>
      <c r="C275" s="1"/>
      <c r="D275" s="1"/>
      <c r="E275" s="2"/>
      <c r="F275" s="85"/>
      <c r="G275" s="61"/>
      <c r="H275" s="61"/>
      <c r="I275" s="61"/>
      <c r="J275" s="61"/>
      <c r="K275" s="61"/>
      <c r="L275" s="61"/>
    </row>
    <row r="276" spans="2:12" ht="26.25" hidden="1" customHeight="1" x14ac:dyDescent="0.25">
      <c r="B276" s="1"/>
      <c r="C276" s="1"/>
      <c r="D276" s="1"/>
      <c r="E276" s="2"/>
      <c r="F276" s="85"/>
      <c r="G276" s="61"/>
      <c r="H276" s="61"/>
      <c r="I276" s="61"/>
      <c r="J276" s="61"/>
      <c r="K276" s="61"/>
      <c r="L276" s="61"/>
    </row>
    <row r="277" spans="2:12" ht="26.25" hidden="1" customHeight="1" x14ac:dyDescent="0.25">
      <c r="B277" s="1"/>
      <c r="C277" s="1"/>
      <c r="D277" s="1"/>
      <c r="E277" s="2"/>
      <c r="F277" s="85"/>
      <c r="G277" s="61"/>
      <c r="H277" s="61"/>
      <c r="I277" s="61"/>
      <c r="J277" s="61"/>
      <c r="K277" s="61"/>
      <c r="L277" s="61"/>
    </row>
    <row r="278" spans="2:12" ht="26.25" hidden="1" customHeight="1" x14ac:dyDescent="0.25">
      <c r="B278" s="1"/>
      <c r="C278" s="1"/>
      <c r="D278" s="1"/>
      <c r="E278" s="2"/>
      <c r="F278" s="85"/>
      <c r="G278" s="61"/>
      <c r="H278" s="61"/>
      <c r="I278" s="61"/>
      <c r="J278" s="61"/>
      <c r="K278" s="61"/>
      <c r="L278" s="61"/>
    </row>
    <row r="279" spans="2:12" ht="26.25" hidden="1" customHeight="1" x14ac:dyDescent="0.25">
      <c r="B279" s="1"/>
      <c r="C279" s="1"/>
      <c r="D279" s="1"/>
      <c r="E279" s="2"/>
      <c r="F279" s="85"/>
      <c r="G279" s="61"/>
      <c r="H279" s="61"/>
      <c r="I279" s="61"/>
      <c r="J279" s="61"/>
      <c r="K279" s="61"/>
      <c r="L279" s="61"/>
    </row>
    <row r="280" spans="2:12" ht="26.25" hidden="1" customHeight="1" x14ac:dyDescent="0.25">
      <c r="B280" s="1"/>
      <c r="C280" s="1"/>
      <c r="D280" s="1"/>
      <c r="E280" s="2"/>
      <c r="F280" s="85"/>
      <c r="G280" s="61"/>
      <c r="H280" s="61"/>
      <c r="I280" s="61"/>
      <c r="J280" s="61"/>
      <c r="K280" s="61"/>
      <c r="L280" s="61"/>
    </row>
    <row r="281" spans="2:12" ht="26.25" hidden="1" customHeight="1" x14ac:dyDescent="0.25">
      <c r="B281" s="1"/>
      <c r="C281" s="1"/>
      <c r="D281" s="1"/>
      <c r="E281" s="2"/>
      <c r="F281" s="85"/>
      <c r="G281" s="61"/>
      <c r="H281" s="61"/>
      <c r="I281" s="61"/>
      <c r="J281" s="61"/>
      <c r="K281" s="61"/>
      <c r="L281" s="61"/>
    </row>
    <row r="282" spans="2:12" ht="26.25" hidden="1" customHeight="1" x14ac:dyDescent="0.25">
      <c r="B282" s="1"/>
      <c r="C282" s="1"/>
      <c r="D282" s="1"/>
      <c r="E282" s="2"/>
      <c r="F282" s="85"/>
      <c r="G282" s="61"/>
      <c r="H282" s="61"/>
      <c r="I282" s="61"/>
      <c r="J282" s="61"/>
      <c r="K282" s="61"/>
      <c r="L282" s="61"/>
    </row>
    <row r="283" spans="2:12" ht="26.25" hidden="1" customHeight="1" x14ac:dyDescent="0.25">
      <c r="B283" s="1"/>
      <c r="C283" s="1"/>
      <c r="D283" s="1"/>
      <c r="E283" s="2"/>
      <c r="F283" s="85"/>
      <c r="G283" s="61"/>
      <c r="H283" s="61"/>
      <c r="I283" s="61"/>
      <c r="J283" s="61"/>
      <c r="K283" s="61"/>
      <c r="L283" s="61"/>
    </row>
    <row r="284" spans="2:12" ht="26.25" hidden="1" customHeight="1" x14ac:dyDescent="0.25">
      <c r="B284" s="1"/>
      <c r="C284" s="1"/>
      <c r="D284" s="1"/>
      <c r="E284" s="2"/>
      <c r="F284" s="85"/>
      <c r="G284" s="61"/>
      <c r="H284" s="61"/>
      <c r="I284" s="61"/>
      <c r="J284" s="61"/>
      <c r="K284" s="61"/>
      <c r="L284" s="61"/>
    </row>
    <row r="285" spans="2:12" ht="26.25" hidden="1" customHeight="1" x14ac:dyDescent="0.25">
      <c r="B285" s="1"/>
      <c r="C285" s="1"/>
      <c r="D285" s="1"/>
      <c r="E285" s="2"/>
      <c r="F285" s="85"/>
      <c r="G285" s="61"/>
      <c r="H285" s="61"/>
      <c r="I285" s="61"/>
      <c r="J285" s="61"/>
      <c r="K285" s="61"/>
      <c r="L285" s="61"/>
    </row>
    <row r="286" spans="2:12" ht="26.25" hidden="1" customHeight="1" x14ac:dyDescent="0.25">
      <c r="B286" s="1"/>
      <c r="C286" s="1"/>
      <c r="D286" s="1"/>
      <c r="E286" s="2"/>
      <c r="F286" s="85"/>
      <c r="G286" s="61"/>
      <c r="H286" s="61"/>
      <c r="I286" s="61"/>
      <c r="J286" s="61"/>
      <c r="K286" s="61"/>
      <c r="L286" s="61"/>
    </row>
    <row r="287" spans="2:12" ht="26.25" hidden="1" customHeight="1" x14ac:dyDescent="0.25">
      <c r="B287" s="1"/>
      <c r="C287" s="1"/>
      <c r="D287" s="1"/>
      <c r="E287" s="2"/>
      <c r="F287" s="85"/>
      <c r="G287" s="61"/>
      <c r="H287" s="61"/>
      <c r="I287" s="61"/>
      <c r="J287" s="61"/>
      <c r="K287" s="61"/>
      <c r="L287" s="61"/>
    </row>
    <row r="288" spans="2:12" ht="26.25" hidden="1" customHeight="1" x14ac:dyDescent="0.25">
      <c r="B288" s="1"/>
      <c r="C288" s="1"/>
      <c r="D288" s="1"/>
      <c r="E288" s="2"/>
      <c r="F288" s="85"/>
      <c r="G288" s="61"/>
      <c r="H288" s="61"/>
      <c r="I288" s="61"/>
      <c r="J288" s="61"/>
      <c r="K288" s="61"/>
      <c r="L288" s="61"/>
    </row>
    <row r="289" spans="2:12" ht="26.25" hidden="1" customHeight="1" x14ac:dyDescent="0.25">
      <c r="B289" s="29"/>
      <c r="C289" s="30"/>
      <c r="D289" s="30"/>
      <c r="E289" s="8"/>
      <c r="F289" s="85"/>
      <c r="G289" s="61"/>
      <c r="H289" s="61"/>
      <c r="I289" s="61"/>
      <c r="J289" s="61"/>
      <c r="K289" s="61"/>
      <c r="L289" s="61"/>
    </row>
    <row r="290" spans="2:12" ht="26.25" hidden="1" customHeight="1" x14ac:dyDescent="0.25">
      <c r="B290" s="3"/>
      <c r="C290" s="3"/>
      <c r="D290" s="4"/>
      <c r="E290" s="5"/>
      <c r="F290" s="85"/>
      <c r="G290" s="21"/>
      <c r="H290" s="21"/>
      <c r="I290" s="21"/>
      <c r="J290" s="61"/>
      <c r="K290" s="61"/>
      <c r="L290" s="61"/>
    </row>
    <row r="291" spans="2:12" ht="26.25" hidden="1" customHeight="1" x14ac:dyDescent="0.25">
      <c r="B291" s="3"/>
      <c r="C291" s="3"/>
      <c r="D291" s="4"/>
      <c r="E291" s="5"/>
      <c r="F291" s="85"/>
      <c r="G291" s="89"/>
      <c r="H291" s="89"/>
      <c r="I291" s="89"/>
      <c r="J291" s="61"/>
      <c r="K291" s="61"/>
      <c r="L291" s="61"/>
    </row>
    <row r="292" spans="2:12" ht="26.25" hidden="1" customHeight="1" x14ac:dyDescent="0.25">
      <c r="B292" s="3"/>
      <c r="C292" s="3"/>
      <c r="D292" s="4"/>
      <c r="E292" s="5"/>
      <c r="F292" s="85"/>
      <c r="G292" s="61"/>
      <c r="H292" s="61"/>
      <c r="I292" s="61"/>
      <c r="J292" s="61"/>
      <c r="K292" s="61"/>
      <c r="L292" s="61"/>
    </row>
    <row r="293" spans="2:12" ht="26.25" hidden="1" customHeight="1" x14ac:dyDescent="0.25">
      <c r="B293" s="3"/>
      <c r="C293" s="3"/>
      <c r="D293" s="4"/>
      <c r="E293" s="5"/>
      <c r="F293" s="85"/>
      <c r="G293" s="61"/>
      <c r="H293" s="61"/>
      <c r="I293" s="61"/>
      <c r="J293" s="61"/>
      <c r="K293" s="61"/>
      <c r="L293" s="61"/>
    </row>
    <row r="294" spans="2:12" ht="26.25" hidden="1" customHeight="1" x14ac:dyDescent="0.25">
      <c r="B294" s="3"/>
      <c r="C294" s="3"/>
      <c r="D294" s="4"/>
      <c r="E294" s="5"/>
      <c r="F294" s="85"/>
      <c r="G294" s="61"/>
      <c r="H294" s="61"/>
      <c r="I294" s="61"/>
      <c r="J294" s="61"/>
      <c r="K294" s="61"/>
      <c r="L294" s="61"/>
    </row>
    <row r="295" spans="2:12" ht="26.25" hidden="1" customHeight="1" x14ac:dyDescent="0.25">
      <c r="B295" s="3"/>
      <c r="C295" s="3"/>
      <c r="D295" s="4"/>
      <c r="E295" s="5"/>
      <c r="F295" s="85"/>
      <c r="G295" s="61"/>
      <c r="H295" s="61"/>
      <c r="I295" s="61"/>
      <c r="J295" s="61"/>
      <c r="K295" s="61"/>
      <c r="L295" s="61"/>
    </row>
    <row r="296" spans="2:12" ht="26.25" hidden="1" customHeight="1" x14ac:dyDescent="0.25">
      <c r="B296" s="3"/>
      <c r="C296" s="3"/>
      <c r="D296" s="4"/>
      <c r="E296" s="5"/>
      <c r="F296" s="85"/>
      <c r="G296" s="61"/>
      <c r="H296" s="61"/>
      <c r="I296" s="61"/>
      <c r="J296" s="61"/>
      <c r="K296" s="61"/>
      <c r="L296" s="61"/>
    </row>
    <row r="297" spans="2:12" ht="26.25" hidden="1" customHeight="1" x14ac:dyDescent="0.25">
      <c r="B297" s="3"/>
      <c r="C297" s="3"/>
      <c r="D297" s="4"/>
      <c r="E297" s="5"/>
      <c r="F297" s="85"/>
      <c r="G297" s="61"/>
      <c r="H297" s="61"/>
      <c r="I297" s="61"/>
      <c r="J297" s="61"/>
      <c r="K297" s="61"/>
      <c r="L297" s="61"/>
    </row>
    <row r="298" spans="2:12" ht="26.25" hidden="1" customHeight="1" x14ac:dyDescent="0.25">
      <c r="B298" s="3"/>
      <c r="C298" s="3"/>
      <c r="D298" s="4"/>
      <c r="E298" s="5"/>
      <c r="F298" s="85"/>
      <c r="G298" s="61"/>
      <c r="H298" s="61"/>
      <c r="I298" s="61"/>
      <c r="J298" s="61"/>
      <c r="K298" s="61"/>
      <c r="L298" s="61"/>
    </row>
    <row r="299" spans="2:12" ht="26.25" hidden="1" customHeight="1" x14ac:dyDescent="0.25">
      <c r="B299" s="3"/>
      <c r="C299" s="3"/>
      <c r="D299" s="4"/>
      <c r="E299" s="5"/>
      <c r="F299" s="85"/>
      <c r="G299" s="61"/>
      <c r="H299" s="61"/>
      <c r="I299" s="61"/>
      <c r="J299" s="61"/>
      <c r="K299" s="61"/>
      <c r="L299" s="61"/>
    </row>
    <row r="300" spans="2:12" ht="26.25" hidden="1" customHeight="1" x14ac:dyDescent="0.25">
      <c r="B300" s="3"/>
      <c r="C300" s="3"/>
      <c r="D300" s="4"/>
      <c r="E300" s="5"/>
      <c r="F300" s="85"/>
      <c r="G300" s="61"/>
      <c r="H300" s="61"/>
      <c r="I300" s="61"/>
      <c r="J300" s="61"/>
      <c r="K300" s="61"/>
      <c r="L300" s="61"/>
    </row>
    <row r="301" spans="2:12" ht="26.25" hidden="1" customHeight="1" x14ac:dyDescent="0.25">
      <c r="B301" s="3"/>
      <c r="C301" s="3"/>
      <c r="D301" s="4"/>
      <c r="E301" s="5"/>
      <c r="F301" s="85"/>
      <c r="G301" s="21"/>
      <c r="H301" s="21"/>
      <c r="I301" s="21"/>
      <c r="J301" s="61"/>
      <c r="K301" s="61"/>
      <c r="L301" s="61"/>
    </row>
    <row r="302" spans="2:12" ht="26.25" hidden="1" customHeight="1" x14ac:dyDescent="0.25">
      <c r="B302" s="6"/>
      <c r="C302" s="6"/>
      <c r="D302" s="7"/>
      <c r="E302" s="1"/>
      <c r="F302" s="176"/>
      <c r="G302" s="90"/>
      <c r="H302" s="90"/>
      <c r="I302" s="90"/>
      <c r="J302" s="90"/>
      <c r="K302" s="90"/>
      <c r="L302" s="90"/>
    </row>
    <row r="303" spans="2:12" ht="26.25" hidden="1" customHeight="1" x14ac:dyDescent="0.25">
      <c r="B303" s="6"/>
      <c r="C303" s="6"/>
      <c r="D303" s="7"/>
      <c r="E303" s="2"/>
      <c r="F303" s="85"/>
      <c r="G303" s="61"/>
      <c r="H303" s="61"/>
      <c r="I303" s="61"/>
      <c r="J303" s="61"/>
      <c r="K303" s="61"/>
      <c r="L303" s="61"/>
    </row>
    <row r="304" spans="2:12" ht="26.25" hidden="1" customHeight="1" x14ac:dyDescent="0.25">
      <c r="B304" s="6"/>
      <c r="C304" s="6"/>
      <c r="D304" s="7"/>
      <c r="E304" s="1"/>
      <c r="F304" s="85"/>
      <c r="G304" s="61"/>
      <c r="H304" s="61"/>
      <c r="I304" s="61"/>
      <c r="J304" s="61"/>
      <c r="K304" s="61"/>
      <c r="L304" s="61"/>
    </row>
    <row r="305" spans="2:12" ht="26.25" hidden="1" customHeight="1" x14ac:dyDescent="0.25">
      <c r="B305" s="6"/>
      <c r="C305" s="6"/>
      <c r="D305" s="7"/>
      <c r="E305" s="1"/>
      <c r="F305" s="85"/>
      <c r="G305" s="61"/>
      <c r="H305" s="61"/>
      <c r="I305" s="61"/>
      <c r="J305" s="61"/>
      <c r="K305" s="61"/>
      <c r="L305" s="61"/>
    </row>
    <row r="306" spans="2:12" ht="52.5" hidden="1" customHeight="1" x14ac:dyDescent="0.25">
      <c r="B306" s="6"/>
      <c r="C306" s="6"/>
      <c r="D306" s="7"/>
      <c r="E306" s="1"/>
      <c r="F306" s="85" t="s">
        <v>366</v>
      </c>
      <c r="G306" s="61"/>
      <c r="H306" s="61"/>
      <c r="I306" s="61"/>
      <c r="J306" s="61"/>
      <c r="K306" s="61"/>
      <c r="L306" s="61"/>
    </row>
    <row r="307" spans="2:12" ht="52.5" hidden="1" customHeight="1" x14ac:dyDescent="0.25">
      <c r="B307" s="6"/>
      <c r="C307" s="6"/>
      <c r="D307" s="7"/>
      <c r="E307" s="1"/>
      <c r="F307" s="85" t="s">
        <v>367</v>
      </c>
      <c r="G307" s="61"/>
      <c r="H307" s="61"/>
      <c r="I307" s="61"/>
      <c r="J307" s="61"/>
      <c r="K307" s="61"/>
      <c r="L307" s="61"/>
    </row>
    <row r="308" spans="2:12" ht="52.5" hidden="1" customHeight="1" x14ac:dyDescent="0.25">
      <c r="B308" s="6"/>
      <c r="C308" s="6"/>
      <c r="D308" s="7"/>
      <c r="E308" s="1"/>
      <c r="F308" s="85" t="s">
        <v>368</v>
      </c>
      <c r="G308" s="61">
        <f>100000-100000</f>
        <v>0</v>
      </c>
      <c r="H308" s="61">
        <f>100000-100000</f>
        <v>0</v>
      </c>
      <c r="I308" s="61">
        <v>0</v>
      </c>
      <c r="J308" s="61"/>
      <c r="K308" s="61"/>
      <c r="L308" s="61"/>
    </row>
    <row r="309" spans="2:12" ht="78.75" hidden="1" customHeight="1" x14ac:dyDescent="0.25">
      <c r="B309" s="6"/>
      <c r="C309" s="6"/>
      <c r="D309" s="7"/>
      <c r="E309" s="1"/>
      <c r="F309" s="85" t="s">
        <v>475</v>
      </c>
      <c r="G309" s="61"/>
      <c r="H309" s="61"/>
      <c r="I309" s="61"/>
      <c r="J309" s="61"/>
      <c r="K309" s="61"/>
      <c r="L309" s="61"/>
    </row>
    <row r="310" spans="2:12" ht="78.75" hidden="1" customHeight="1" x14ac:dyDescent="0.25">
      <c r="B310" s="6"/>
      <c r="C310" s="6"/>
      <c r="D310" s="7"/>
      <c r="E310" s="1"/>
      <c r="F310" s="85" t="s">
        <v>389</v>
      </c>
      <c r="G310" s="61"/>
      <c r="H310" s="61"/>
      <c r="I310" s="61"/>
      <c r="J310" s="61"/>
      <c r="K310" s="61"/>
      <c r="L310" s="61"/>
    </row>
    <row r="311" spans="2:12" ht="26.25" hidden="1" customHeight="1" x14ac:dyDescent="0.25">
      <c r="B311" s="6"/>
      <c r="C311" s="6"/>
      <c r="D311" s="7"/>
      <c r="E311" s="1"/>
      <c r="F311" s="85"/>
      <c r="G311" s="61"/>
      <c r="H311" s="61"/>
      <c r="I311" s="61"/>
      <c r="J311" s="61"/>
      <c r="K311" s="61"/>
      <c r="L311" s="61"/>
    </row>
    <row r="312" spans="2:12" ht="78.75" hidden="1" customHeight="1" x14ac:dyDescent="0.25">
      <c r="B312" s="6"/>
      <c r="C312" s="6"/>
      <c r="D312" s="7"/>
      <c r="E312" s="1"/>
      <c r="F312" s="85" t="s">
        <v>465</v>
      </c>
      <c r="G312" s="61"/>
      <c r="H312" s="61"/>
      <c r="I312" s="61"/>
      <c r="J312" s="61"/>
      <c r="K312" s="61"/>
      <c r="L312" s="61"/>
    </row>
    <row r="313" spans="2:12" ht="52.5" hidden="1" customHeight="1" x14ac:dyDescent="0.25">
      <c r="B313" s="6"/>
      <c r="C313" s="6"/>
      <c r="D313" s="7"/>
      <c r="E313" s="1"/>
      <c r="F313" s="85" t="s">
        <v>466</v>
      </c>
      <c r="G313" s="61"/>
      <c r="H313" s="61"/>
      <c r="I313" s="61"/>
      <c r="J313" s="61"/>
      <c r="K313" s="61"/>
      <c r="L313" s="61"/>
    </row>
    <row r="314" spans="2:12" ht="105" hidden="1" customHeight="1" x14ac:dyDescent="0.25">
      <c r="B314" s="6"/>
      <c r="C314" s="6"/>
      <c r="D314" s="7"/>
      <c r="E314" s="1"/>
      <c r="F314" s="85" t="s">
        <v>474</v>
      </c>
      <c r="G314" s="61"/>
      <c r="H314" s="61"/>
      <c r="I314" s="61"/>
      <c r="J314" s="61"/>
      <c r="K314" s="61"/>
      <c r="L314" s="61"/>
    </row>
    <row r="315" spans="2:12" ht="56.25" hidden="1" customHeight="1" x14ac:dyDescent="0.25">
      <c r="B315" s="6" t="s">
        <v>13</v>
      </c>
      <c r="C315" s="6" t="s">
        <v>3</v>
      </c>
      <c r="D315" s="7" t="s">
        <v>4</v>
      </c>
      <c r="E315" s="8" t="s">
        <v>5</v>
      </c>
      <c r="F315" s="85" t="s">
        <v>378</v>
      </c>
      <c r="G315" s="91"/>
      <c r="H315" s="91"/>
      <c r="I315" s="91"/>
      <c r="J315" s="61"/>
      <c r="K315" s="61"/>
      <c r="L315" s="61"/>
    </row>
    <row r="316" spans="2:12" ht="56.25" hidden="1" customHeight="1" x14ac:dyDescent="0.25">
      <c r="B316" s="6" t="s">
        <v>13</v>
      </c>
      <c r="C316" s="6" t="s">
        <v>3</v>
      </c>
      <c r="D316" s="7" t="s">
        <v>4</v>
      </c>
      <c r="E316" s="8" t="s">
        <v>5</v>
      </c>
      <c r="F316" s="85" t="s">
        <v>388</v>
      </c>
      <c r="G316" s="91"/>
      <c r="H316" s="91"/>
      <c r="I316" s="91"/>
      <c r="J316" s="61"/>
      <c r="K316" s="61"/>
      <c r="L316" s="61"/>
    </row>
    <row r="317" spans="2:12" ht="76.5" hidden="1" customHeight="1" x14ac:dyDescent="0.25">
      <c r="B317" s="92"/>
      <c r="C317" s="92"/>
      <c r="D317" s="93"/>
      <c r="E317" s="2"/>
      <c r="F317" s="169" t="s">
        <v>312</v>
      </c>
      <c r="G317" s="94">
        <f>G319+G318</f>
        <v>0</v>
      </c>
      <c r="H317" s="94">
        <f>H319+H318</f>
        <v>0</v>
      </c>
      <c r="I317" s="94">
        <f>I319+I318</f>
        <v>0</v>
      </c>
      <c r="J317" s="61">
        <f>J319</f>
        <v>0</v>
      </c>
      <c r="K317" s="61">
        <f>K319</f>
        <v>0</v>
      </c>
      <c r="L317" s="61">
        <f>L319</f>
        <v>0</v>
      </c>
    </row>
    <row r="318" spans="2:12" ht="63.75" hidden="1" customHeight="1" x14ac:dyDescent="0.25">
      <c r="B318" s="6" t="s">
        <v>350</v>
      </c>
      <c r="C318" s="6" t="s">
        <v>347</v>
      </c>
      <c r="D318" s="6" t="s">
        <v>334</v>
      </c>
      <c r="E318" s="8" t="s">
        <v>356</v>
      </c>
      <c r="F318" s="85"/>
      <c r="G318" s="61"/>
      <c r="H318" s="61"/>
      <c r="I318" s="61"/>
      <c r="J318" s="61"/>
      <c r="K318" s="61"/>
      <c r="L318" s="61"/>
    </row>
    <row r="319" spans="2:12" ht="47.25" hidden="1" customHeight="1" x14ac:dyDescent="0.25">
      <c r="B319" s="6" t="s">
        <v>359</v>
      </c>
      <c r="C319" s="6" t="s">
        <v>165</v>
      </c>
      <c r="D319" s="7" t="s">
        <v>166</v>
      </c>
      <c r="E319" s="2" t="s">
        <v>167</v>
      </c>
      <c r="F319" s="178"/>
      <c r="G319" s="88"/>
      <c r="H319" s="61"/>
      <c r="I319" s="61"/>
      <c r="J319" s="61"/>
      <c r="K319" s="61"/>
      <c r="L319" s="61"/>
    </row>
    <row r="320" spans="2:12" ht="26.25" hidden="1" customHeight="1" x14ac:dyDescent="0.25">
      <c r="B320" s="6"/>
      <c r="C320" s="6"/>
      <c r="D320" s="6"/>
      <c r="E320" s="8"/>
      <c r="F320" s="169"/>
      <c r="G320" s="21"/>
      <c r="H320" s="21"/>
      <c r="I320" s="21"/>
      <c r="J320" s="21"/>
      <c r="K320" s="21"/>
      <c r="L320" s="21"/>
    </row>
    <row r="321" spans="1:12" ht="26.25" hidden="1" customHeight="1" x14ac:dyDescent="0.25">
      <c r="B321" s="6"/>
      <c r="C321" s="6"/>
      <c r="D321" s="7"/>
      <c r="E321" s="1"/>
      <c r="F321" s="178"/>
      <c r="G321" s="61"/>
      <c r="H321" s="61"/>
      <c r="I321" s="61"/>
      <c r="J321" s="61"/>
      <c r="K321" s="61"/>
      <c r="L321" s="61"/>
    </row>
    <row r="322" spans="1:12" ht="76.5" hidden="1" customHeight="1" x14ac:dyDescent="0.25">
      <c r="B322" s="3"/>
      <c r="C322" s="3"/>
      <c r="D322" s="4"/>
      <c r="E322" s="5"/>
      <c r="F322" s="169" t="s">
        <v>285</v>
      </c>
      <c r="G322" s="95"/>
      <c r="H322" s="95"/>
      <c r="I322" s="95"/>
      <c r="J322" s="84">
        <f>J323+J324+J326+J328+J329+J331+J332+J333+J334+J335+J327+J336+J337+J330</f>
        <v>0</v>
      </c>
      <c r="K322" s="84">
        <f>K323+K324+K326+K328+K329+K331+K332+K333+K334+K335+K327+K336+K337+K330</f>
        <v>0</v>
      </c>
      <c r="L322" s="84">
        <f>L323+L324+L326+L328+L329+L331+L332+L333+L334+L335+L327+L336+L337+L330</f>
        <v>0</v>
      </c>
    </row>
    <row r="323" spans="1:12" ht="341.25" hidden="1" customHeight="1" x14ac:dyDescent="0.25">
      <c r="B323" s="29">
        <v>1217321</v>
      </c>
      <c r="C323" s="29">
        <v>7321</v>
      </c>
      <c r="D323" s="30" t="s">
        <v>15</v>
      </c>
      <c r="E323" s="8" t="s">
        <v>193</v>
      </c>
      <c r="F323" s="85" t="s">
        <v>450</v>
      </c>
      <c r="G323" s="61"/>
      <c r="H323" s="61"/>
      <c r="I323" s="61"/>
      <c r="J323" s="21"/>
      <c r="K323" s="21"/>
      <c r="L323" s="21"/>
    </row>
    <row r="324" spans="1:12" ht="393.75" hidden="1" customHeight="1" x14ac:dyDescent="0.25">
      <c r="B324" s="29">
        <v>1217321</v>
      </c>
      <c r="C324" s="29">
        <v>7321</v>
      </c>
      <c r="D324" s="30" t="s">
        <v>15</v>
      </c>
      <c r="E324" s="8" t="s">
        <v>193</v>
      </c>
      <c r="F324" s="85" t="s">
        <v>451</v>
      </c>
      <c r="G324" s="61"/>
      <c r="H324" s="61"/>
      <c r="I324" s="61"/>
      <c r="J324" s="21"/>
      <c r="K324" s="21"/>
      <c r="L324" s="21"/>
    </row>
    <row r="325" spans="1:12" ht="26.25" hidden="1" customHeight="1" x14ac:dyDescent="0.25">
      <c r="B325" s="29"/>
      <c r="C325" s="29"/>
      <c r="D325" s="30"/>
      <c r="E325" s="8"/>
      <c r="F325" s="85"/>
      <c r="G325" s="61"/>
      <c r="H325" s="61"/>
      <c r="I325" s="61"/>
      <c r="J325" s="21"/>
      <c r="K325" s="21"/>
      <c r="L325" s="21"/>
    </row>
    <row r="326" spans="1:12" ht="105" hidden="1" customHeight="1" x14ac:dyDescent="0.25">
      <c r="B326" s="37">
        <v>1217322</v>
      </c>
      <c r="C326" s="37">
        <v>7322</v>
      </c>
      <c r="D326" s="38" t="s">
        <v>15</v>
      </c>
      <c r="E326" s="34" t="s">
        <v>310</v>
      </c>
      <c r="F326" s="85" t="s">
        <v>311</v>
      </c>
      <c r="G326" s="61"/>
      <c r="H326" s="61"/>
      <c r="I326" s="61"/>
      <c r="J326" s="21"/>
      <c r="K326" s="21"/>
      <c r="L326" s="21"/>
    </row>
    <row r="327" spans="1:12" ht="26.25" hidden="1" customHeight="1" x14ac:dyDescent="0.25">
      <c r="B327" s="29"/>
      <c r="C327" s="29"/>
      <c r="D327" s="30"/>
      <c r="E327" s="8"/>
      <c r="F327" s="85"/>
      <c r="G327" s="61"/>
      <c r="H327" s="61"/>
      <c r="I327" s="61"/>
      <c r="J327" s="21"/>
      <c r="K327" s="21"/>
      <c r="L327" s="21"/>
    </row>
    <row r="328" spans="1:12" ht="26.25" hidden="1" customHeight="1" x14ac:dyDescent="0.25">
      <c r="B328" s="29"/>
      <c r="C328" s="29"/>
      <c r="D328" s="30"/>
      <c r="E328" s="8"/>
      <c r="F328" s="85"/>
      <c r="G328" s="61"/>
      <c r="H328" s="61"/>
      <c r="I328" s="61"/>
      <c r="J328" s="21"/>
      <c r="K328" s="21"/>
      <c r="L328" s="21"/>
    </row>
    <row r="329" spans="1:12" ht="26.25" hidden="1" customHeight="1" x14ac:dyDescent="0.25">
      <c r="B329" s="29"/>
      <c r="C329" s="29"/>
      <c r="D329" s="30"/>
      <c r="E329" s="8"/>
      <c r="F329" s="85"/>
      <c r="G329" s="61"/>
      <c r="H329" s="61"/>
      <c r="I329" s="61"/>
      <c r="J329" s="21"/>
      <c r="K329" s="21"/>
      <c r="L329" s="21"/>
    </row>
    <row r="330" spans="1:12" ht="78.75" hidden="1" customHeight="1" x14ac:dyDescent="0.25">
      <c r="B330" s="37">
        <v>1217322</v>
      </c>
      <c r="C330" s="37">
        <v>7322</v>
      </c>
      <c r="D330" s="38" t="s">
        <v>15</v>
      </c>
      <c r="E330" s="34" t="s">
        <v>310</v>
      </c>
      <c r="F330" s="85" t="s">
        <v>410</v>
      </c>
      <c r="G330" s="61"/>
      <c r="H330" s="61"/>
      <c r="I330" s="61"/>
      <c r="J330" s="21"/>
      <c r="K330" s="21"/>
      <c r="L330" s="21"/>
    </row>
    <row r="331" spans="1:12" ht="131.25" hidden="1" customHeight="1" x14ac:dyDescent="0.25">
      <c r="B331" s="29">
        <v>1217310</v>
      </c>
      <c r="C331" s="29">
        <v>7310</v>
      </c>
      <c r="D331" s="30" t="s">
        <v>15</v>
      </c>
      <c r="E331" s="8" t="s">
        <v>192</v>
      </c>
      <c r="F331" s="85" t="s">
        <v>255</v>
      </c>
      <c r="G331" s="61"/>
      <c r="H331" s="61"/>
      <c r="I331" s="61"/>
      <c r="J331" s="21"/>
      <c r="K331" s="21"/>
      <c r="L331" s="21"/>
    </row>
    <row r="332" spans="1:12" ht="210" hidden="1" customHeight="1" x14ac:dyDescent="0.25">
      <c r="B332" s="29">
        <v>1217310</v>
      </c>
      <c r="C332" s="29">
        <v>7310</v>
      </c>
      <c r="D332" s="30" t="s">
        <v>15</v>
      </c>
      <c r="E332" s="8" t="s">
        <v>192</v>
      </c>
      <c r="F332" s="85" t="s">
        <v>463</v>
      </c>
      <c r="G332" s="61"/>
      <c r="H332" s="61"/>
      <c r="I332" s="61"/>
      <c r="J332" s="21"/>
      <c r="K332" s="21"/>
      <c r="L332" s="21"/>
    </row>
    <row r="333" spans="1:12" ht="26.25" hidden="1" customHeight="1" x14ac:dyDescent="0.25">
      <c r="B333" s="29"/>
      <c r="C333" s="29"/>
      <c r="D333" s="30"/>
      <c r="E333" s="8"/>
      <c r="F333" s="85"/>
      <c r="G333" s="61"/>
      <c r="H333" s="61"/>
      <c r="I333" s="61"/>
      <c r="J333" s="21"/>
      <c r="K333" s="21"/>
      <c r="L333" s="21"/>
    </row>
    <row r="334" spans="1:12" ht="26.25" hidden="1" customHeight="1" x14ac:dyDescent="0.25">
      <c r="B334" s="29"/>
      <c r="C334" s="29"/>
      <c r="D334" s="30"/>
      <c r="E334" s="8"/>
      <c r="F334" s="85"/>
      <c r="G334" s="61"/>
      <c r="H334" s="61"/>
      <c r="I334" s="61"/>
      <c r="J334" s="21"/>
      <c r="K334" s="21"/>
      <c r="L334" s="21"/>
    </row>
    <row r="335" spans="1:12" ht="52.5" hidden="1" customHeight="1" x14ac:dyDescent="0.25">
      <c r="B335" s="29">
        <v>1217330</v>
      </c>
      <c r="C335" s="29">
        <v>7330</v>
      </c>
      <c r="D335" s="30" t="s">
        <v>15</v>
      </c>
      <c r="E335" s="8" t="s">
        <v>197</v>
      </c>
      <c r="F335" s="85" t="s">
        <v>286</v>
      </c>
      <c r="G335" s="61"/>
      <c r="H335" s="61"/>
      <c r="I335" s="61"/>
      <c r="J335" s="21">
        <f>7000000-7000000</f>
        <v>0</v>
      </c>
      <c r="K335" s="21">
        <v>0</v>
      </c>
      <c r="L335" s="21">
        <v>0</v>
      </c>
    </row>
    <row r="336" spans="1:12" s="97" customFormat="1" ht="26.25" hidden="1" customHeight="1" x14ac:dyDescent="0.25">
      <c r="A336" s="96"/>
      <c r="B336" s="29"/>
      <c r="C336" s="29"/>
      <c r="D336" s="30"/>
      <c r="E336" s="8"/>
      <c r="F336" s="85"/>
      <c r="G336" s="61"/>
      <c r="H336" s="61"/>
      <c r="I336" s="61"/>
      <c r="J336" s="21"/>
      <c r="K336" s="21"/>
      <c r="L336" s="21"/>
    </row>
    <row r="337" spans="2:12" ht="4.1500000000000004" hidden="1" customHeight="1" x14ac:dyDescent="0.25">
      <c r="B337" s="29">
        <v>1217364</v>
      </c>
      <c r="C337" s="29">
        <v>7364</v>
      </c>
      <c r="D337" s="30" t="s">
        <v>265</v>
      </c>
      <c r="E337" s="8"/>
      <c r="F337" s="85"/>
      <c r="G337" s="61"/>
      <c r="H337" s="61"/>
      <c r="I337" s="61"/>
      <c r="J337" s="21"/>
      <c r="K337" s="21"/>
      <c r="L337" s="21"/>
    </row>
    <row r="338" spans="2:12" ht="91.15" customHeight="1" x14ac:dyDescent="0.25">
      <c r="B338" s="29"/>
      <c r="C338" s="29"/>
      <c r="D338" s="30"/>
      <c r="E338" s="8"/>
      <c r="F338" s="85" t="s">
        <v>543</v>
      </c>
      <c r="G338" s="61">
        <f>5884055+3171917</f>
        <v>9055972</v>
      </c>
      <c r="H338" s="61">
        <f>5884055+3171917</f>
        <v>9055972</v>
      </c>
      <c r="I338" s="61">
        <v>8407041.4800000004</v>
      </c>
      <c r="J338" s="21"/>
      <c r="K338" s="21"/>
      <c r="L338" s="21"/>
    </row>
    <row r="339" spans="2:12" ht="46.15" customHeight="1" x14ac:dyDescent="0.25">
      <c r="B339" s="29"/>
      <c r="C339" s="29"/>
      <c r="D339" s="30"/>
      <c r="E339" s="8"/>
      <c r="F339" s="85" t="s">
        <v>538</v>
      </c>
      <c r="G339" s="61">
        <v>24398</v>
      </c>
      <c r="H339" s="61">
        <v>24398</v>
      </c>
      <c r="I339" s="61">
        <v>0</v>
      </c>
      <c r="J339" s="21"/>
      <c r="K339" s="21"/>
      <c r="L339" s="21"/>
    </row>
    <row r="340" spans="2:12" ht="58.15" customHeight="1" x14ac:dyDescent="0.25">
      <c r="B340" s="29"/>
      <c r="C340" s="29"/>
      <c r="D340" s="30"/>
      <c r="E340" s="8"/>
      <c r="F340" s="85" t="s">
        <v>570</v>
      </c>
      <c r="G340" s="61">
        <v>143177.51</v>
      </c>
      <c r="H340" s="61">
        <v>143177.51</v>
      </c>
      <c r="I340" s="61">
        <v>143177.51</v>
      </c>
      <c r="J340" s="21"/>
      <c r="K340" s="21"/>
      <c r="L340" s="21"/>
    </row>
    <row r="341" spans="2:12" ht="44.45" customHeight="1" x14ac:dyDescent="0.3">
      <c r="B341" s="3"/>
      <c r="C341" s="3"/>
      <c r="D341" s="4"/>
      <c r="E341" s="5"/>
      <c r="F341" s="180" t="s">
        <v>575</v>
      </c>
      <c r="G341" s="134">
        <f t="shared" ref="G341:L341" si="21">G342+G345+G344</f>
        <v>711567</v>
      </c>
      <c r="H341" s="134">
        <f t="shared" si="21"/>
        <v>510000</v>
      </c>
      <c r="I341" s="134">
        <f t="shared" si="21"/>
        <v>500000</v>
      </c>
      <c r="J341" s="134">
        <f t="shared" si="21"/>
        <v>0</v>
      </c>
      <c r="K341" s="134">
        <f t="shared" si="21"/>
        <v>0</v>
      </c>
      <c r="L341" s="134">
        <f t="shared" si="21"/>
        <v>0</v>
      </c>
    </row>
    <row r="342" spans="2:12" ht="63" x14ac:dyDescent="0.25">
      <c r="B342" s="6" t="s">
        <v>13</v>
      </c>
      <c r="C342" s="6" t="s">
        <v>3</v>
      </c>
      <c r="D342" s="7" t="s">
        <v>4</v>
      </c>
      <c r="E342" s="8" t="s">
        <v>5</v>
      </c>
      <c r="F342" s="179" t="s">
        <v>14</v>
      </c>
      <c r="G342" s="61">
        <v>10000</v>
      </c>
      <c r="H342" s="61">
        <v>10000</v>
      </c>
      <c r="I342" s="61">
        <v>0</v>
      </c>
      <c r="J342" s="61"/>
      <c r="K342" s="61"/>
      <c r="L342" s="61">
        <v>0</v>
      </c>
    </row>
    <row r="343" spans="2:12" ht="145.5" hidden="1" customHeight="1" x14ac:dyDescent="0.25">
      <c r="B343" s="6" t="s">
        <v>13</v>
      </c>
      <c r="C343" s="6" t="s">
        <v>3</v>
      </c>
      <c r="D343" s="7" t="s">
        <v>4</v>
      </c>
      <c r="E343" s="8" t="s">
        <v>5</v>
      </c>
      <c r="F343" s="181" t="s">
        <v>625</v>
      </c>
      <c r="G343" s="21"/>
      <c r="H343" s="21"/>
      <c r="I343" s="21"/>
      <c r="J343" s="21"/>
      <c r="K343" s="21"/>
      <c r="L343" s="21">
        <v>0</v>
      </c>
    </row>
    <row r="344" spans="2:12" ht="99" customHeight="1" x14ac:dyDescent="0.25">
      <c r="B344" s="6" t="s">
        <v>13</v>
      </c>
      <c r="C344" s="6" t="s">
        <v>3</v>
      </c>
      <c r="D344" s="7" t="s">
        <v>4</v>
      </c>
      <c r="E344" s="8" t="s">
        <v>5</v>
      </c>
      <c r="F344" s="179" t="s">
        <v>626</v>
      </c>
      <c r="G344" s="61">
        <v>201567</v>
      </c>
      <c r="H344" s="61">
        <v>0</v>
      </c>
      <c r="I344" s="61">
        <v>0</v>
      </c>
      <c r="J344" s="61"/>
      <c r="K344" s="61"/>
      <c r="L344" s="61"/>
    </row>
    <row r="345" spans="2:12" ht="36.6" customHeight="1" x14ac:dyDescent="0.25">
      <c r="B345" s="3">
        <v>1217693</v>
      </c>
      <c r="C345" s="3">
        <v>7693</v>
      </c>
      <c r="D345" s="4" t="s">
        <v>4</v>
      </c>
      <c r="E345" s="5" t="s">
        <v>12</v>
      </c>
      <c r="F345" s="179" t="s">
        <v>574</v>
      </c>
      <c r="G345" s="61">
        <v>500000</v>
      </c>
      <c r="H345" s="61">
        <v>500000</v>
      </c>
      <c r="I345" s="61">
        <v>500000</v>
      </c>
      <c r="J345" s="21"/>
      <c r="K345" s="21"/>
      <c r="L345" s="21"/>
    </row>
    <row r="346" spans="2:12" ht="76.900000000000006" customHeight="1" x14ac:dyDescent="0.3">
      <c r="B346" s="1"/>
      <c r="C346" s="1"/>
      <c r="D346" s="1"/>
      <c r="E346" s="1"/>
      <c r="F346" s="180" t="s">
        <v>635</v>
      </c>
      <c r="G346" s="134">
        <f>G349</f>
        <v>0</v>
      </c>
      <c r="H346" s="134"/>
      <c r="I346" s="134">
        <f>I349</f>
        <v>0</v>
      </c>
      <c r="J346" s="134">
        <f>J347+J349+J352+J354+J348+J353</f>
        <v>23121860</v>
      </c>
      <c r="K346" s="134">
        <f>K347+K349+K352+K354+K348+K353</f>
        <v>18434177</v>
      </c>
      <c r="L346" s="134">
        <f>L347+L349+L352+L354+L348+L353</f>
        <v>1651492.79</v>
      </c>
    </row>
    <row r="347" spans="2:12" ht="161.44999999999999" customHeight="1" x14ac:dyDescent="0.25">
      <c r="B347" s="98">
        <v>1217310</v>
      </c>
      <c r="C347" s="98">
        <v>7310</v>
      </c>
      <c r="D347" s="26" t="s">
        <v>15</v>
      </c>
      <c r="E347" s="2" t="s">
        <v>550</v>
      </c>
      <c r="F347" s="179" t="s">
        <v>595</v>
      </c>
      <c r="G347" s="21"/>
      <c r="H347" s="21"/>
      <c r="I347" s="21"/>
      <c r="J347" s="61">
        <f>2967000+840000+300000+125705</f>
        <v>4232705</v>
      </c>
      <c r="K347" s="61">
        <f>1007000+840000+150000+125705</f>
        <v>2122705</v>
      </c>
      <c r="L347" s="61">
        <f>125124.21</f>
        <v>125124.21</v>
      </c>
    </row>
    <row r="348" spans="2:12" ht="74.25" customHeight="1" x14ac:dyDescent="0.25">
      <c r="B348" s="98">
        <v>1217310</v>
      </c>
      <c r="C348" s="98">
        <v>7310</v>
      </c>
      <c r="D348" s="26" t="s">
        <v>15</v>
      </c>
      <c r="E348" s="2" t="s">
        <v>550</v>
      </c>
      <c r="F348" s="179" t="s">
        <v>567</v>
      </c>
      <c r="G348" s="21"/>
      <c r="H348" s="21"/>
      <c r="I348" s="21"/>
      <c r="J348" s="61">
        <f>1626000-40000</f>
        <v>1586000</v>
      </c>
      <c r="K348" s="61">
        <v>1586000</v>
      </c>
      <c r="L348" s="61">
        <f>49564.75</f>
        <v>49564.75</v>
      </c>
    </row>
    <row r="349" spans="2:12" ht="136.15" customHeight="1" x14ac:dyDescent="0.25">
      <c r="B349" s="37">
        <v>1217321</v>
      </c>
      <c r="C349" s="98">
        <v>7321</v>
      </c>
      <c r="D349" s="26" t="s">
        <v>15</v>
      </c>
      <c r="E349" s="34" t="s">
        <v>193</v>
      </c>
      <c r="F349" s="85" t="s">
        <v>593</v>
      </c>
      <c r="G349" s="61"/>
      <c r="H349" s="61"/>
      <c r="I349" s="61"/>
      <c r="J349" s="61">
        <f>100000+200000+40000+2377683+150000</f>
        <v>2867683</v>
      </c>
      <c r="K349" s="61">
        <f>300000+40000</f>
        <v>340000</v>
      </c>
      <c r="L349" s="61">
        <f>88787.48+25000</f>
        <v>113787.48</v>
      </c>
    </row>
    <row r="350" spans="2:12" ht="156.75" hidden="1" customHeight="1" x14ac:dyDescent="0.25">
      <c r="B350" s="6" t="s">
        <v>16</v>
      </c>
      <c r="C350" s="6" t="s">
        <v>17</v>
      </c>
      <c r="D350" s="6" t="s">
        <v>9</v>
      </c>
      <c r="E350" s="8" t="s">
        <v>18</v>
      </c>
      <c r="F350" s="176" t="s">
        <v>627</v>
      </c>
      <c r="G350" s="91"/>
      <c r="H350" s="91"/>
      <c r="I350" s="91"/>
      <c r="J350" s="21"/>
      <c r="K350" s="21"/>
      <c r="L350" s="21">
        <v>0</v>
      </c>
    </row>
    <row r="351" spans="2:12" ht="154.5" hidden="1" customHeight="1" x14ac:dyDescent="0.25">
      <c r="B351" s="6"/>
      <c r="C351" s="6"/>
      <c r="D351" s="6"/>
      <c r="E351" s="8"/>
      <c r="F351" s="85" t="s">
        <v>386</v>
      </c>
      <c r="G351" s="88"/>
      <c r="H351" s="88"/>
      <c r="I351" s="88"/>
      <c r="J351" s="21"/>
      <c r="K351" s="21"/>
      <c r="L351" s="21"/>
    </row>
    <row r="352" spans="2:12" ht="93.6" customHeight="1" x14ac:dyDescent="0.25">
      <c r="B352" s="26" t="s">
        <v>563</v>
      </c>
      <c r="C352" s="37">
        <v>7322</v>
      </c>
      <c r="D352" s="37">
        <v>443</v>
      </c>
      <c r="E352" s="99" t="s">
        <v>310</v>
      </c>
      <c r="F352" s="182" t="s">
        <v>564</v>
      </c>
      <c r="G352" s="61"/>
      <c r="H352" s="61"/>
      <c r="I352" s="61"/>
      <c r="J352" s="61">
        <f>280000</f>
        <v>280000</v>
      </c>
      <c r="K352" s="61">
        <f>J352</f>
        <v>280000</v>
      </c>
      <c r="L352" s="61">
        <v>0</v>
      </c>
    </row>
    <row r="353" spans="2:12" ht="71.45" customHeight="1" x14ac:dyDescent="0.25">
      <c r="B353" s="37">
        <v>1217330</v>
      </c>
      <c r="C353" s="37">
        <v>7330</v>
      </c>
      <c r="D353" s="38" t="s">
        <v>15</v>
      </c>
      <c r="E353" s="34" t="s">
        <v>197</v>
      </c>
      <c r="F353" s="182" t="s">
        <v>594</v>
      </c>
      <c r="G353" s="61"/>
      <c r="H353" s="61"/>
      <c r="I353" s="61"/>
      <c r="J353" s="61">
        <v>100000</v>
      </c>
      <c r="K353" s="61">
        <v>100000</v>
      </c>
      <c r="L353" s="61">
        <v>49736.84</v>
      </c>
    </row>
    <row r="354" spans="2:12" ht="111.6" customHeight="1" x14ac:dyDescent="0.25">
      <c r="B354" s="6" t="s">
        <v>214</v>
      </c>
      <c r="C354" s="6" t="s">
        <v>215</v>
      </c>
      <c r="D354" s="6" t="s">
        <v>216</v>
      </c>
      <c r="E354" s="8" t="s">
        <v>217</v>
      </c>
      <c r="F354" s="183" t="s">
        <v>647</v>
      </c>
      <c r="G354" s="61"/>
      <c r="H354" s="61"/>
      <c r="I354" s="61"/>
      <c r="J354" s="61">
        <f>13905472+150000</f>
        <v>14055472</v>
      </c>
      <c r="K354" s="61">
        <f>13905472+100000</f>
        <v>14005472</v>
      </c>
      <c r="L354" s="61">
        <f>113157.89+1145710.34+17569.17+36842.11</f>
        <v>1313279.51</v>
      </c>
    </row>
    <row r="355" spans="2:12" ht="73.900000000000006" customHeight="1" x14ac:dyDescent="0.25">
      <c r="B355" s="6" t="s">
        <v>13</v>
      </c>
      <c r="C355" s="6" t="s">
        <v>3</v>
      </c>
      <c r="D355" s="6" t="s">
        <v>4</v>
      </c>
      <c r="E355" s="8" t="s">
        <v>5</v>
      </c>
      <c r="F355" s="181" t="s">
        <v>636</v>
      </c>
      <c r="G355" s="134">
        <v>3000</v>
      </c>
      <c r="H355" s="134">
        <v>3000</v>
      </c>
      <c r="I355" s="134">
        <v>0</v>
      </c>
      <c r="J355" s="134"/>
      <c r="K355" s="134"/>
      <c r="L355" s="134"/>
    </row>
    <row r="356" spans="2:12" ht="82.9" customHeight="1" x14ac:dyDescent="0.25">
      <c r="B356" s="6" t="s">
        <v>16</v>
      </c>
      <c r="C356" s="6" t="s">
        <v>17</v>
      </c>
      <c r="D356" s="6" t="s">
        <v>9</v>
      </c>
      <c r="E356" s="8" t="s">
        <v>18</v>
      </c>
      <c r="F356" s="181" t="s">
        <v>628</v>
      </c>
      <c r="G356" s="134">
        <v>12900</v>
      </c>
      <c r="H356" s="134">
        <v>12900</v>
      </c>
      <c r="I356" s="134">
        <v>0</v>
      </c>
      <c r="J356" s="160"/>
      <c r="K356" s="160"/>
      <c r="L356" s="160"/>
    </row>
    <row r="357" spans="2:12" ht="62.45" customHeight="1" x14ac:dyDescent="0.25">
      <c r="B357" s="6"/>
      <c r="C357" s="6"/>
      <c r="D357" s="6"/>
      <c r="E357" s="8"/>
      <c r="F357" s="181" t="s">
        <v>629</v>
      </c>
      <c r="G357" s="134">
        <f t="shared" ref="G357:L357" si="22">G358+G363</f>
        <v>883800</v>
      </c>
      <c r="H357" s="134">
        <f t="shared" si="22"/>
        <v>883800</v>
      </c>
      <c r="I357" s="134">
        <f t="shared" si="22"/>
        <v>738940.37</v>
      </c>
      <c r="J357" s="134">
        <f t="shared" si="22"/>
        <v>0</v>
      </c>
      <c r="K357" s="134">
        <f t="shared" si="22"/>
        <v>0</v>
      </c>
      <c r="L357" s="134">
        <f t="shared" si="22"/>
        <v>0</v>
      </c>
    </row>
    <row r="358" spans="2:12" ht="47.45" customHeight="1" x14ac:dyDescent="0.25">
      <c r="B358" s="6" t="s">
        <v>7</v>
      </c>
      <c r="C358" s="6" t="s">
        <v>8</v>
      </c>
      <c r="D358" s="6" t="s">
        <v>9</v>
      </c>
      <c r="E358" s="8" t="s">
        <v>10</v>
      </c>
      <c r="F358" s="179" t="s">
        <v>288</v>
      </c>
      <c r="G358" s="21">
        <f>G359</f>
        <v>479800</v>
      </c>
      <c r="H358" s="21">
        <f>H359</f>
        <v>479800</v>
      </c>
      <c r="I358" s="21">
        <f>I359</f>
        <v>432913.87</v>
      </c>
      <c r="J358" s="21">
        <f>J359+J361+J362</f>
        <v>0</v>
      </c>
      <c r="K358" s="21">
        <f>K359+K361+K362</f>
        <v>0</v>
      </c>
      <c r="L358" s="21">
        <f>L359+L361+L362</f>
        <v>0</v>
      </c>
    </row>
    <row r="359" spans="2:12" ht="54" customHeight="1" x14ac:dyDescent="0.25">
      <c r="B359" s="6"/>
      <c r="C359" s="6"/>
      <c r="D359" s="6"/>
      <c r="E359" s="8"/>
      <c r="F359" s="85" t="s">
        <v>494</v>
      </c>
      <c r="G359" s="61">
        <v>479800</v>
      </c>
      <c r="H359" s="61">
        <v>479800</v>
      </c>
      <c r="I359" s="61">
        <v>432913.87</v>
      </c>
      <c r="J359" s="61"/>
      <c r="K359" s="61"/>
      <c r="L359" s="61">
        <v>0</v>
      </c>
    </row>
    <row r="360" spans="2:12" ht="81" hidden="1" customHeight="1" x14ac:dyDescent="0.25">
      <c r="B360" s="6"/>
      <c r="C360" s="6"/>
      <c r="D360" s="6"/>
      <c r="E360" s="8"/>
      <c r="F360" s="85" t="s">
        <v>296</v>
      </c>
      <c r="G360" s="61"/>
      <c r="H360" s="61"/>
      <c r="I360" s="61"/>
      <c r="J360" s="61"/>
      <c r="K360" s="61"/>
      <c r="L360" s="61"/>
    </row>
    <row r="361" spans="2:12" ht="59.25" hidden="1" customHeight="1" x14ac:dyDescent="0.25">
      <c r="B361" s="6"/>
      <c r="C361" s="6"/>
      <c r="D361" s="6"/>
      <c r="E361" s="8"/>
      <c r="F361" s="85" t="s">
        <v>295</v>
      </c>
      <c r="G361" s="61">
        <v>0</v>
      </c>
      <c r="H361" s="61">
        <v>0</v>
      </c>
      <c r="I361" s="61">
        <v>0</v>
      </c>
      <c r="J361" s="61"/>
      <c r="K361" s="61"/>
      <c r="L361" s="61"/>
    </row>
    <row r="362" spans="2:12" ht="48" hidden="1" customHeight="1" x14ac:dyDescent="0.25">
      <c r="B362" s="6"/>
      <c r="C362" s="6"/>
      <c r="D362" s="6"/>
      <c r="E362" s="8"/>
      <c r="F362" s="85" t="s">
        <v>411</v>
      </c>
      <c r="G362" s="61"/>
      <c r="H362" s="61"/>
      <c r="I362" s="61"/>
      <c r="J362" s="61"/>
      <c r="K362" s="61"/>
      <c r="L362" s="61"/>
    </row>
    <row r="363" spans="2:12" ht="40.9" customHeight="1" x14ac:dyDescent="0.25">
      <c r="B363" s="6" t="s">
        <v>19</v>
      </c>
      <c r="C363" s="6" t="s">
        <v>20</v>
      </c>
      <c r="D363" s="6" t="s">
        <v>21</v>
      </c>
      <c r="E363" s="8" t="s">
        <v>22</v>
      </c>
      <c r="F363" s="179" t="s">
        <v>288</v>
      </c>
      <c r="G363" s="61">
        <f t="shared" ref="G363:L363" si="23">G364+G368</f>
        <v>404000</v>
      </c>
      <c r="H363" s="61">
        <f t="shared" si="23"/>
        <v>404000</v>
      </c>
      <c r="I363" s="61">
        <f t="shared" si="23"/>
        <v>306026.5</v>
      </c>
      <c r="J363" s="61">
        <f t="shared" si="23"/>
        <v>0</v>
      </c>
      <c r="K363" s="61">
        <f t="shared" si="23"/>
        <v>0</v>
      </c>
      <c r="L363" s="61">
        <f t="shared" si="23"/>
        <v>0</v>
      </c>
    </row>
    <row r="364" spans="2:12" ht="39.6" customHeight="1" x14ac:dyDescent="0.25">
      <c r="B364" s="6"/>
      <c r="C364" s="6"/>
      <c r="D364" s="6"/>
      <c r="E364" s="8"/>
      <c r="F364" s="179" t="s">
        <v>287</v>
      </c>
      <c r="G364" s="61">
        <v>366000</v>
      </c>
      <c r="H364" s="61">
        <v>366000</v>
      </c>
      <c r="I364" s="61">
        <v>292856.5</v>
      </c>
      <c r="J364" s="61"/>
      <c r="K364" s="61"/>
      <c r="L364" s="61">
        <v>0</v>
      </c>
    </row>
    <row r="365" spans="2:12" ht="85.5" hidden="1" customHeight="1" x14ac:dyDescent="0.25">
      <c r="B365" s="6"/>
      <c r="C365" s="6"/>
      <c r="D365" s="6"/>
      <c r="E365" s="8"/>
      <c r="F365" s="184" t="s">
        <v>630</v>
      </c>
      <c r="G365" s="21"/>
      <c r="H365" s="21"/>
      <c r="I365" s="21"/>
      <c r="J365" s="21"/>
      <c r="K365" s="21"/>
      <c r="L365" s="21"/>
    </row>
    <row r="366" spans="2:12" ht="51" hidden="1" customHeight="1" x14ac:dyDescent="0.25">
      <c r="B366" s="6"/>
      <c r="C366" s="6"/>
      <c r="D366" s="6"/>
      <c r="E366" s="8"/>
      <c r="F366" s="179" t="s">
        <v>30</v>
      </c>
      <c r="G366" s="61">
        <v>0</v>
      </c>
      <c r="H366" s="61"/>
      <c r="I366" s="61"/>
      <c r="J366" s="61"/>
      <c r="K366" s="61"/>
      <c r="L366" s="61">
        <v>1100000</v>
      </c>
    </row>
    <row r="367" spans="2:12" ht="63.75" hidden="1" customHeight="1" x14ac:dyDescent="0.25">
      <c r="B367" s="6"/>
      <c r="C367" s="6"/>
      <c r="D367" s="6"/>
      <c r="E367" s="8"/>
      <c r="F367" s="179" t="s">
        <v>29</v>
      </c>
      <c r="G367" s="61">
        <v>0</v>
      </c>
      <c r="H367" s="61"/>
      <c r="I367" s="61"/>
      <c r="J367" s="61"/>
      <c r="K367" s="61"/>
      <c r="L367" s="61">
        <v>2706700</v>
      </c>
    </row>
    <row r="368" spans="2:12" ht="42" customHeight="1" x14ac:dyDescent="0.25">
      <c r="B368" s="6"/>
      <c r="C368" s="6"/>
      <c r="D368" s="6"/>
      <c r="E368" s="8"/>
      <c r="F368" s="179" t="s">
        <v>194</v>
      </c>
      <c r="G368" s="61">
        <v>38000</v>
      </c>
      <c r="H368" s="61">
        <v>38000</v>
      </c>
      <c r="I368" s="61">
        <v>13170</v>
      </c>
      <c r="J368" s="61"/>
      <c r="K368" s="61"/>
      <c r="L368" s="61"/>
    </row>
    <row r="369" spans="2:12" ht="0.75" hidden="1" customHeight="1" x14ac:dyDescent="0.25">
      <c r="B369" s="6"/>
      <c r="C369" s="6"/>
      <c r="D369" s="6"/>
      <c r="E369" s="8"/>
      <c r="F369" s="179"/>
      <c r="G369" s="61"/>
      <c r="H369" s="61"/>
      <c r="I369" s="61"/>
      <c r="J369" s="61"/>
      <c r="K369" s="61"/>
      <c r="L369" s="61"/>
    </row>
    <row r="370" spans="2:12" ht="56.45" customHeight="1" x14ac:dyDescent="0.3">
      <c r="B370" s="100"/>
      <c r="C370" s="100"/>
      <c r="D370" s="100"/>
      <c r="E370" s="100"/>
      <c r="F370" s="185" t="s">
        <v>637</v>
      </c>
      <c r="G370" s="134">
        <f t="shared" ref="G370:L370" si="24">G371</f>
        <v>150000</v>
      </c>
      <c r="H370" s="134">
        <f t="shared" si="24"/>
        <v>150000</v>
      </c>
      <c r="I370" s="134">
        <f t="shared" si="24"/>
        <v>0</v>
      </c>
      <c r="J370" s="134">
        <f t="shared" si="24"/>
        <v>0</v>
      </c>
      <c r="K370" s="134">
        <f t="shared" si="24"/>
        <v>0</v>
      </c>
      <c r="L370" s="134">
        <f t="shared" si="24"/>
        <v>0</v>
      </c>
    </row>
    <row r="371" spans="2:12" ht="53.45" customHeight="1" x14ac:dyDescent="0.25">
      <c r="B371" s="6" t="s">
        <v>7</v>
      </c>
      <c r="C371" s="6" t="s">
        <v>8</v>
      </c>
      <c r="D371" s="6" t="s">
        <v>9</v>
      </c>
      <c r="E371" s="8" t="s">
        <v>10</v>
      </c>
      <c r="F371" s="179" t="s">
        <v>195</v>
      </c>
      <c r="G371" s="21">
        <v>150000</v>
      </c>
      <c r="H371" s="21">
        <v>150000</v>
      </c>
      <c r="I371" s="21">
        <f>I372+I374+I375+I378+I373</f>
        <v>0</v>
      </c>
      <c r="J371" s="21">
        <f>J372+J374+J375+J378</f>
        <v>0</v>
      </c>
      <c r="K371" s="21">
        <f>K372+K374+K375+K378</f>
        <v>0</v>
      </c>
      <c r="L371" s="21">
        <f>L372+L374+L375+L378</f>
        <v>0</v>
      </c>
    </row>
    <row r="372" spans="2:12" ht="60" hidden="1" customHeight="1" x14ac:dyDescent="0.25">
      <c r="B372" s="6"/>
      <c r="C372" s="6"/>
      <c r="D372" s="6"/>
      <c r="E372" s="8"/>
      <c r="F372" s="179" t="s">
        <v>297</v>
      </c>
      <c r="G372" s="61"/>
      <c r="H372" s="61"/>
      <c r="I372" s="61"/>
      <c r="J372" s="21"/>
      <c r="K372" s="21"/>
      <c r="L372" s="21"/>
    </row>
    <row r="373" spans="2:12" ht="87" hidden="1" customHeight="1" x14ac:dyDescent="0.25">
      <c r="B373" s="6"/>
      <c r="C373" s="6"/>
      <c r="D373" s="6"/>
      <c r="E373" s="8"/>
      <c r="F373" s="179" t="s">
        <v>481</v>
      </c>
      <c r="G373" s="61"/>
      <c r="H373" s="61"/>
      <c r="I373" s="61"/>
      <c r="J373" s="21"/>
      <c r="K373" s="21"/>
      <c r="L373" s="21"/>
    </row>
    <row r="374" spans="2:12" ht="54.75" hidden="1" customHeight="1" x14ac:dyDescent="0.25">
      <c r="B374" s="6"/>
      <c r="C374" s="6"/>
      <c r="D374" s="6"/>
      <c r="E374" s="8"/>
      <c r="F374" s="179" t="s">
        <v>313</v>
      </c>
      <c r="G374" s="61">
        <v>0</v>
      </c>
      <c r="H374" s="61">
        <v>0</v>
      </c>
      <c r="I374" s="61">
        <v>0</v>
      </c>
      <c r="J374" s="61"/>
      <c r="K374" s="61"/>
      <c r="L374" s="61"/>
    </row>
    <row r="375" spans="2:12" ht="64.5" hidden="1" customHeight="1" x14ac:dyDescent="0.25">
      <c r="B375" s="6"/>
      <c r="C375" s="6"/>
      <c r="D375" s="6"/>
      <c r="E375" s="8"/>
      <c r="F375" s="179" t="s">
        <v>289</v>
      </c>
      <c r="G375" s="61">
        <v>0</v>
      </c>
      <c r="H375" s="61">
        <v>0</v>
      </c>
      <c r="I375" s="61">
        <v>0</v>
      </c>
      <c r="J375" s="61"/>
      <c r="K375" s="61"/>
      <c r="L375" s="61"/>
    </row>
    <row r="376" spans="2:12" ht="43.5" hidden="1" customHeight="1" x14ac:dyDescent="0.25">
      <c r="B376" s="6"/>
      <c r="C376" s="6"/>
      <c r="D376" s="6"/>
      <c r="E376" s="8"/>
      <c r="F376" s="179"/>
      <c r="G376" s="61"/>
      <c r="H376" s="61"/>
      <c r="I376" s="61"/>
      <c r="J376" s="61"/>
      <c r="K376" s="61"/>
      <c r="L376" s="61"/>
    </row>
    <row r="377" spans="2:12" ht="43.5" hidden="1" customHeight="1" x14ac:dyDescent="0.25">
      <c r="B377" s="6"/>
      <c r="C377" s="6"/>
      <c r="D377" s="6"/>
      <c r="E377" s="8"/>
      <c r="F377" s="186"/>
      <c r="G377" s="61"/>
      <c r="H377" s="61"/>
      <c r="I377" s="61"/>
      <c r="J377" s="61"/>
      <c r="K377" s="61"/>
      <c r="L377" s="61"/>
    </row>
    <row r="378" spans="2:12" ht="83.25" hidden="1" customHeight="1" x14ac:dyDescent="0.25">
      <c r="B378" s="6"/>
      <c r="C378" s="6"/>
      <c r="D378" s="6"/>
      <c r="E378" s="8"/>
      <c r="F378" s="179"/>
      <c r="G378" s="61"/>
      <c r="H378" s="61"/>
      <c r="I378" s="61"/>
      <c r="J378" s="61"/>
      <c r="K378" s="61"/>
      <c r="L378" s="61"/>
    </row>
    <row r="379" spans="2:12" ht="42.75" hidden="1" customHeight="1" x14ac:dyDescent="0.25">
      <c r="B379" s="6"/>
      <c r="C379" s="6"/>
      <c r="D379" s="6"/>
      <c r="E379" s="8"/>
      <c r="F379" s="179"/>
      <c r="G379" s="61"/>
      <c r="H379" s="61"/>
      <c r="I379" s="61"/>
      <c r="J379" s="21"/>
      <c r="K379" s="21"/>
      <c r="L379" s="21"/>
    </row>
    <row r="380" spans="2:12" ht="73.150000000000006" customHeight="1" x14ac:dyDescent="0.3">
      <c r="B380" s="6" t="s">
        <v>214</v>
      </c>
      <c r="C380" s="6" t="s">
        <v>215</v>
      </c>
      <c r="D380" s="6" t="s">
        <v>216</v>
      </c>
      <c r="E380" s="8" t="s">
        <v>217</v>
      </c>
      <c r="F380" s="180" t="s">
        <v>638</v>
      </c>
      <c r="G380" s="134">
        <f>G381+G382+G383+G389+G390+G394</f>
        <v>10694000</v>
      </c>
      <c r="H380" s="134">
        <f>H381+H382+H383+H389+H390+H394</f>
        <v>6076000</v>
      </c>
      <c r="I380" s="134">
        <f>I381+I382+I383+I389+I390+I394</f>
        <v>3785154.57</v>
      </c>
      <c r="J380" s="134">
        <f>J381+J385+J384+J382+J387+J383+J388+J391+J392</f>
        <v>0</v>
      </c>
      <c r="K380" s="134">
        <f>K381+K385+K384+K382+K387+K383+K388+K391+K392</f>
        <v>0</v>
      </c>
      <c r="L380" s="134">
        <f>L381+L385+L384+L382+L387+L383+L388+L391+L392</f>
        <v>0</v>
      </c>
    </row>
    <row r="381" spans="2:12" ht="69.599999999999994" customHeight="1" x14ac:dyDescent="0.25">
      <c r="B381" s="6"/>
      <c r="C381" s="6"/>
      <c r="D381" s="6"/>
      <c r="E381" s="8"/>
      <c r="F381" s="179" t="s">
        <v>291</v>
      </c>
      <c r="G381" s="87">
        <v>620000</v>
      </c>
      <c r="H381" s="87">
        <f>440000+180000</f>
        <v>620000</v>
      </c>
      <c r="I381" s="61">
        <v>0</v>
      </c>
      <c r="J381" s="61"/>
      <c r="K381" s="61"/>
      <c r="L381" s="61"/>
    </row>
    <row r="382" spans="2:12" ht="52.9" customHeight="1" x14ac:dyDescent="0.25">
      <c r="B382" s="6"/>
      <c r="C382" s="6"/>
      <c r="D382" s="6"/>
      <c r="E382" s="8"/>
      <c r="F382" s="179" t="s">
        <v>534</v>
      </c>
      <c r="G382" s="61">
        <v>3018000</v>
      </c>
      <c r="H382" s="87">
        <v>2400000</v>
      </c>
      <c r="I382" s="61">
        <v>2400000</v>
      </c>
      <c r="J382" s="61"/>
      <c r="K382" s="61"/>
      <c r="L382" s="61"/>
    </row>
    <row r="383" spans="2:12" ht="39.6" customHeight="1" x14ac:dyDescent="0.25">
      <c r="B383" s="6"/>
      <c r="C383" s="6"/>
      <c r="D383" s="6"/>
      <c r="E383" s="8"/>
      <c r="F383" s="179" t="s">
        <v>577</v>
      </c>
      <c r="G383" s="61">
        <v>896000</v>
      </c>
      <c r="H383" s="61">
        <v>896000</v>
      </c>
      <c r="I383" s="61">
        <f>259992.2+602831.51</f>
        <v>862823.71</v>
      </c>
      <c r="J383" s="61"/>
      <c r="K383" s="61"/>
      <c r="L383" s="61"/>
    </row>
    <row r="384" spans="2:12" ht="0.75" hidden="1" customHeight="1" x14ac:dyDescent="0.25">
      <c r="B384" s="6"/>
      <c r="C384" s="6"/>
      <c r="D384" s="6"/>
      <c r="E384" s="8"/>
      <c r="F384" s="179" t="s">
        <v>306</v>
      </c>
      <c r="G384" s="61"/>
      <c r="H384" s="87">
        <v>600</v>
      </c>
      <c r="I384" s="61"/>
      <c r="J384" s="61"/>
      <c r="K384" s="61"/>
      <c r="L384" s="61"/>
    </row>
    <row r="385" spans="2:12" ht="87.75" hidden="1" customHeight="1" x14ac:dyDescent="0.25">
      <c r="B385" s="6"/>
      <c r="C385" s="6"/>
      <c r="D385" s="6"/>
      <c r="E385" s="8"/>
      <c r="F385" s="179" t="s">
        <v>196</v>
      </c>
      <c r="G385" s="61"/>
      <c r="H385" s="61"/>
      <c r="I385" s="61"/>
      <c r="J385" s="61"/>
      <c r="K385" s="61"/>
      <c r="L385" s="61"/>
    </row>
    <row r="386" spans="2:12" ht="50.25" hidden="1" customHeight="1" x14ac:dyDescent="0.25">
      <c r="B386" s="6"/>
      <c r="C386" s="6"/>
      <c r="D386" s="6"/>
      <c r="E386" s="8"/>
      <c r="F386" s="179" t="s">
        <v>247</v>
      </c>
      <c r="G386" s="61"/>
      <c r="H386" s="61"/>
      <c r="I386" s="61"/>
      <c r="J386" s="61">
        <f>3500000+2000000-5500000</f>
        <v>0</v>
      </c>
      <c r="K386" s="61">
        <v>0</v>
      </c>
      <c r="L386" s="61">
        <v>0</v>
      </c>
    </row>
    <row r="387" spans="2:12" ht="56.25" hidden="1" customHeight="1" x14ac:dyDescent="0.25">
      <c r="B387" s="6"/>
      <c r="C387" s="6"/>
      <c r="D387" s="6"/>
      <c r="E387" s="8"/>
      <c r="F387" s="179" t="s">
        <v>449</v>
      </c>
      <c r="G387" s="61"/>
      <c r="H387" s="61"/>
      <c r="I387" s="61"/>
      <c r="J387" s="61"/>
      <c r="K387" s="61"/>
      <c r="L387" s="61"/>
    </row>
    <row r="388" spans="2:12" ht="61.5" hidden="1" customHeight="1" x14ac:dyDescent="0.25">
      <c r="B388" s="6"/>
      <c r="C388" s="6"/>
      <c r="D388" s="6"/>
      <c r="E388" s="8"/>
      <c r="F388" s="179" t="s">
        <v>292</v>
      </c>
      <c r="G388" s="61"/>
      <c r="H388" s="61"/>
      <c r="I388" s="61"/>
      <c r="J388" s="61"/>
      <c r="K388" s="61"/>
      <c r="L388" s="61"/>
    </row>
    <row r="389" spans="2:12" ht="51" customHeight="1" x14ac:dyDescent="0.25">
      <c r="B389" s="6"/>
      <c r="C389" s="6"/>
      <c r="D389" s="6"/>
      <c r="E389" s="8"/>
      <c r="F389" s="179" t="s">
        <v>537</v>
      </c>
      <c r="G389" s="61">
        <v>1750000</v>
      </c>
      <c r="H389" s="61">
        <v>1750000</v>
      </c>
      <c r="I389" s="61">
        <v>522330.86</v>
      </c>
      <c r="J389" s="61"/>
      <c r="K389" s="61"/>
      <c r="L389" s="61"/>
    </row>
    <row r="390" spans="2:12" ht="40.15" customHeight="1" x14ac:dyDescent="0.25">
      <c r="B390" s="6"/>
      <c r="C390" s="6"/>
      <c r="D390" s="6"/>
      <c r="E390" s="8"/>
      <c r="F390" s="179" t="s">
        <v>578</v>
      </c>
      <c r="G390" s="61">
        <v>410000</v>
      </c>
      <c r="H390" s="61">
        <v>410000</v>
      </c>
      <c r="I390" s="61"/>
      <c r="J390" s="61"/>
      <c r="K390" s="61"/>
      <c r="L390" s="61"/>
    </row>
    <row r="391" spans="2:12" ht="87.75" hidden="1" customHeight="1" x14ac:dyDescent="0.25">
      <c r="B391" s="6"/>
      <c r="C391" s="6"/>
      <c r="D391" s="6"/>
      <c r="E391" s="8"/>
      <c r="F391" s="179"/>
      <c r="G391" s="61"/>
      <c r="H391" s="61"/>
      <c r="I391" s="61"/>
      <c r="J391" s="61"/>
      <c r="K391" s="61"/>
      <c r="L391" s="61"/>
    </row>
    <row r="392" spans="2:12" ht="74.25" hidden="1" customHeight="1" x14ac:dyDescent="0.25">
      <c r="B392" s="6"/>
      <c r="C392" s="6"/>
      <c r="D392" s="6"/>
      <c r="E392" s="8"/>
      <c r="F392" s="179"/>
      <c r="G392" s="61"/>
      <c r="H392" s="61"/>
      <c r="I392" s="61"/>
      <c r="J392" s="61"/>
      <c r="K392" s="61"/>
      <c r="L392" s="61"/>
    </row>
    <row r="393" spans="2:12" ht="90" hidden="1" customHeight="1" x14ac:dyDescent="0.25">
      <c r="B393" s="6"/>
      <c r="C393" s="6"/>
      <c r="D393" s="6"/>
      <c r="E393" s="8"/>
      <c r="F393" s="179"/>
      <c r="G393" s="61"/>
      <c r="H393" s="61"/>
      <c r="I393" s="61"/>
      <c r="J393" s="61"/>
      <c r="K393" s="61"/>
      <c r="L393" s="61"/>
    </row>
    <row r="394" spans="2:12" ht="73.900000000000006" customHeight="1" x14ac:dyDescent="0.25">
      <c r="B394" s="6"/>
      <c r="C394" s="6"/>
      <c r="D394" s="6"/>
      <c r="E394" s="8"/>
      <c r="F394" s="179" t="s">
        <v>587</v>
      </c>
      <c r="G394" s="61">
        <v>4000000</v>
      </c>
      <c r="H394" s="61">
        <v>0</v>
      </c>
      <c r="I394" s="61"/>
      <c r="J394" s="61"/>
      <c r="K394" s="61"/>
      <c r="L394" s="61"/>
    </row>
    <row r="395" spans="2:12" ht="49.15" customHeight="1" x14ac:dyDescent="0.3">
      <c r="B395" s="6"/>
      <c r="C395" s="6"/>
      <c r="D395" s="6"/>
      <c r="E395" s="8"/>
      <c r="F395" s="185" t="s">
        <v>639</v>
      </c>
      <c r="G395" s="134">
        <v>0</v>
      </c>
      <c r="H395" s="134">
        <v>0</v>
      </c>
      <c r="I395" s="134">
        <v>0</v>
      </c>
      <c r="J395" s="134">
        <f>J397+J458+J455+J456+J457</f>
        <v>7323060</v>
      </c>
      <c r="K395" s="134">
        <f>K397+K458+K455+K456+K457</f>
        <v>4295360</v>
      </c>
      <c r="L395" s="134">
        <f>L397+L458+L455+L456+L457</f>
        <v>1991743.16</v>
      </c>
    </row>
    <row r="396" spans="2:12" ht="82.5" hidden="1" customHeight="1" x14ac:dyDescent="0.25">
      <c r="B396" s="3">
        <v>1217310</v>
      </c>
      <c r="C396" s="3">
        <v>7310</v>
      </c>
      <c r="D396" s="4" t="s">
        <v>15</v>
      </c>
      <c r="E396" s="5" t="s">
        <v>192</v>
      </c>
      <c r="F396" s="179" t="s">
        <v>290</v>
      </c>
      <c r="G396" s="21"/>
      <c r="H396" s="21"/>
      <c r="I396" s="21"/>
      <c r="J396" s="61"/>
      <c r="K396" s="61"/>
      <c r="L396" s="61"/>
    </row>
    <row r="397" spans="2:12" ht="43.15" customHeight="1" x14ac:dyDescent="0.25">
      <c r="B397" s="3">
        <v>1217310</v>
      </c>
      <c r="C397" s="3">
        <v>7310</v>
      </c>
      <c r="D397" s="4" t="s">
        <v>15</v>
      </c>
      <c r="E397" s="5" t="s">
        <v>192</v>
      </c>
      <c r="F397" s="179" t="s">
        <v>565</v>
      </c>
      <c r="G397" s="61"/>
      <c r="H397" s="61"/>
      <c r="I397" s="61"/>
      <c r="J397" s="61">
        <v>3377100</v>
      </c>
      <c r="K397" s="61">
        <v>3377100</v>
      </c>
      <c r="L397" s="61">
        <v>1981889.66</v>
      </c>
    </row>
    <row r="398" spans="2:12" ht="158.25" hidden="1" customHeight="1" x14ac:dyDescent="0.25">
      <c r="B398" s="3">
        <v>1217310</v>
      </c>
      <c r="C398" s="3">
        <v>7310</v>
      </c>
      <c r="D398" s="4" t="s">
        <v>409</v>
      </c>
      <c r="E398" s="5" t="s">
        <v>192</v>
      </c>
      <c r="F398" s="179" t="s">
        <v>464</v>
      </c>
      <c r="G398" s="61"/>
      <c r="H398" s="61"/>
      <c r="I398" s="61"/>
      <c r="J398" s="61"/>
      <c r="K398" s="61"/>
      <c r="L398" s="61"/>
    </row>
    <row r="399" spans="2:12" ht="219.75" hidden="1" customHeight="1" x14ac:dyDescent="0.25">
      <c r="B399" s="3">
        <v>1217310</v>
      </c>
      <c r="C399" s="3">
        <v>7310</v>
      </c>
      <c r="D399" s="4" t="s">
        <v>15</v>
      </c>
      <c r="E399" s="5" t="s">
        <v>192</v>
      </c>
      <c r="F399" s="179" t="s">
        <v>491</v>
      </c>
      <c r="G399" s="61"/>
      <c r="H399" s="61"/>
      <c r="I399" s="61"/>
      <c r="J399" s="61"/>
      <c r="K399" s="61"/>
      <c r="L399" s="61"/>
    </row>
    <row r="400" spans="2:12" ht="69" hidden="1" customHeight="1" x14ac:dyDescent="0.25">
      <c r="B400" s="101"/>
      <c r="C400" s="102"/>
      <c r="D400" s="102"/>
      <c r="E400" s="102"/>
      <c r="F400" s="103" t="s">
        <v>631</v>
      </c>
      <c r="G400" s="104">
        <f>G401+G425+G449+G448</f>
        <v>0</v>
      </c>
      <c r="H400" s="104">
        <f>H401+H425+H449+H448</f>
        <v>0</v>
      </c>
      <c r="I400" s="104">
        <f>I401+I425+I449+I448</f>
        <v>0</v>
      </c>
      <c r="J400" s="104">
        <f>J401+J425+J448+J449</f>
        <v>0</v>
      </c>
      <c r="K400" s="104">
        <f>K401+K425+K448+K449</f>
        <v>0</v>
      </c>
      <c r="L400" s="104">
        <f>L401+L425+L448+L449</f>
        <v>0</v>
      </c>
    </row>
    <row r="401" spans="2:12" ht="58.5" hidden="1" customHeight="1" x14ac:dyDescent="0.25">
      <c r="B401" s="6" t="s">
        <v>26</v>
      </c>
      <c r="C401" s="6" t="s">
        <v>27</v>
      </c>
      <c r="D401" s="6" t="s">
        <v>218</v>
      </c>
      <c r="E401" s="8" t="s">
        <v>28</v>
      </c>
      <c r="F401" s="105"/>
      <c r="G401" s="104">
        <f>G402+G403+G423+G404+G405+G406+G407+G408+G409+G414+G415+G416+G417+G418+G419+G420+G421+G422+G410+G411+G412+G413</f>
        <v>0</v>
      </c>
      <c r="H401" s="104">
        <f>H402+H403+H423+H404+H405+H406+H407+H408+H409+H414+H415+H416+H417+H418+H419+H420+H421+H422+H410+H411+H412+H413</f>
        <v>0</v>
      </c>
      <c r="I401" s="104">
        <f>I402+I403+I423+I404+I405+I406+I407+I408+I409+I414+I415+I416+I417+I418+I419+I420+I421+I422+I410+I411+I412+I413</f>
        <v>0</v>
      </c>
      <c r="J401" s="104">
        <f>J402+J403+J423+J404+J405+J406+J407+J408+J409+J414+J415+J416+J417</f>
        <v>0</v>
      </c>
      <c r="K401" s="104">
        <f>K402+K403+K423+K404+K405+K406+K407+K408+K409+K414+K415+K416+K417</f>
        <v>0</v>
      </c>
      <c r="L401" s="104">
        <f>L402+L403+L423+L404+L405+L406+L407+L408+L409+L414+L415+L416+L417</f>
        <v>0</v>
      </c>
    </row>
    <row r="402" spans="2:12" ht="76.5" hidden="1" customHeight="1" x14ac:dyDescent="0.25">
      <c r="B402" s="6"/>
      <c r="C402" s="6"/>
      <c r="D402" s="6"/>
      <c r="E402" s="8"/>
      <c r="F402" s="106" t="s">
        <v>307</v>
      </c>
      <c r="G402" s="107"/>
      <c r="H402" s="107"/>
      <c r="I402" s="107"/>
      <c r="J402" s="108"/>
      <c r="K402" s="108"/>
      <c r="L402" s="108"/>
    </row>
    <row r="403" spans="2:12" ht="56.25" hidden="1" customHeight="1" x14ac:dyDescent="0.25">
      <c r="B403" s="6"/>
      <c r="C403" s="6"/>
      <c r="D403" s="6"/>
      <c r="E403" s="8"/>
      <c r="F403" s="106" t="s">
        <v>308</v>
      </c>
      <c r="G403" s="107"/>
      <c r="H403" s="107"/>
      <c r="I403" s="107"/>
      <c r="J403" s="108"/>
      <c r="K403" s="108"/>
      <c r="L403" s="108"/>
    </row>
    <row r="404" spans="2:12" ht="56.25" hidden="1" customHeight="1" x14ac:dyDescent="0.25">
      <c r="B404" s="6"/>
      <c r="C404" s="6"/>
      <c r="D404" s="6"/>
      <c r="E404" s="8"/>
      <c r="F404" s="106" t="s">
        <v>399</v>
      </c>
      <c r="G404" s="107"/>
      <c r="H404" s="107"/>
      <c r="I404" s="107"/>
      <c r="J404" s="108"/>
      <c r="K404" s="108"/>
      <c r="L404" s="108"/>
    </row>
    <row r="405" spans="2:12" ht="56.25" hidden="1" customHeight="1" x14ac:dyDescent="0.25">
      <c r="B405" s="6"/>
      <c r="C405" s="6"/>
      <c r="D405" s="6"/>
      <c r="E405" s="8"/>
      <c r="F405" s="106" t="s">
        <v>400</v>
      </c>
      <c r="G405" s="107"/>
      <c r="H405" s="107"/>
      <c r="I405" s="107"/>
      <c r="J405" s="108"/>
      <c r="K405" s="108"/>
      <c r="L405" s="108"/>
    </row>
    <row r="406" spans="2:12" ht="56.25" hidden="1" customHeight="1" x14ac:dyDescent="0.25">
      <c r="B406" s="6"/>
      <c r="C406" s="6"/>
      <c r="D406" s="6"/>
      <c r="E406" s="8"/>
      <c r="F406" s="106" t="s">
        <v>401</v>
      </c>
      <c r="G406" s="107"/>
      <c r="H406" s="107"/>
      <c r="I406" s="107"/>
      <c r="J406" s="108"/>
      <c r="K406" s="108"/>
      <c r="L406" s="108"/>
    </row>
    <row r="407" spans="2:12" ht="56.25" hidden="1" customHeight="1" x14ac:dyDescent="0.25">
      <c r="B407" s="6"/>
      <c r="C407" s="6"/>
      <c r="D407" s="6"/>
      <c r="E407" s="8"/>
      <c r="F407" s="106" t="s">
        <v>402</v>
      </c>
      <c r="G407" s="107"/>
      <c r="H407" s="107"/>
      <c r="I407" s="107"/>
      <c r="J407" s="108"/>
      <c r="K407" s="108"/>
      <c r="L407" s="108"/>
    </row>
    <row r="408" spans="2:12" ht="56.25" hidden="1" customHeight="1" x14ac:dyDescent="0.25">
      <c r="B408" s="6"/>
      <c r="C408" s="6"/>
      <c r="D408" s="6"/>
      <c r="E408" s="8"/>
      <c r="F408" s="106" t="s">
        <v>452</v>
      </c>
      <c r="G408" s="107"/>
      <c r="H408" s="107"/>
      <c r="I408" s="107"/>
      <c r="J408" s="108"/>
      <c r="K408" s="108"/>
      <c r="L408" s="108"/>
    </row>
    <row r="409" spans="2:12" ht="67.5" hidden="1" customHeight="1" x14ac:dyDescent="0.25">
      <c r="B409" s="6"/>
      <c r="C409" s="6"/>
      <c r="D409" s="6"/>
      <c r="E409" s="8"/>
      <c r="F409" s="106" t="s">
        <v>453</v>
      </c>
      <c r="G409" s="107"/>
      <c r="H409" s="107"/>
      <c r="I409" s="107"/>
      <c r="J409" s="108"/>
      <c r="K409" s="108"/>
      <c r="L409" s="108"/>
    </row>
    <row r="410" spans="2:12" ht="58.5" hidden="1" customHeight="1" x14ac:dyDescent="0.25">
      <c r="B410" s="6"/>
      <c r="C410" s="6"/>
      <c r="D410" s="6"/>
      <c r="E410" s="8"/>
      <c r="F410" s="106" t="s">
        <v>476</v>
      </c>
      <c r="G410" s="107"/>
      <c r="H410" s="107"/>
      <c r="I410" s="107"/>
      <c r="J410" s="108"/>
      <c r="K410" s="108"/>
      <c r="L410" s="108"/>
    </row>
    <row r="411" spans="2:12" ht="54.75" hidden="1" customHeight="1" x14ac:dyDescent="0.25">
      <c r="B411" s="6"/>
      <c r="C411" s="6"/>
      <c r="D411" s="6"/>
      <c r="E411" s="8"/>
      <c r="F411" s="106" t="s">
        <v>479</v>
      </c>
      <c r="G411" s="107"/>
      <c r="H411" s="107"/>
      <c r="I411" s="107"/>
      <c r="J411" s="108"/>
      <c r="K411" s="108"/>
      <c r="L411" s="108"/>
    </row>
    <row r="412" spans="2:12" ht="58.5" hidden="1" customHeight="1" x14ac:dyDescent="0.25">
      <c r="B412" s="6"/>
      <c r="C412" s="6"/>
      <c r="D412" s="6"/>
      <c r="E412" s="8"/>
      <c r="F412" s="106" t="s">
        <v>477</v>
      </c>
      <c r="G412" s="107"/>
      <c r="H412" s="107"/>
      <c r="I412" s="107"/>
      <c r="J412" s="108"/>
      <c r="K412" s="108"/>
      <c r="L412" s="108"/>
    </row>
    <row r="413" spans="2:12" ht="54.75" hidden="1" customHeight="1" x14ac:dyDescent="0.25">
      <c r="B413" s="6"/>
      <c r="C413" s="6"/>
      <c r="D413" s="6"/>
      <c r="E413" s="8"/>
      <c r="F413" s="106" t="s">
        <v>478</v>
      </c>
      <c r="G413" s="107"/>
      <c r="H413" s="107"/>
      <c r="I413" s="107"/>
      <c r="J413" s="108"/>
      <c r="K413" s="108"/>
      <c r="L413" s="108"/>
    </row>
    <row r="414" spans="2:12" ht="56.25" hidden="1" customHeight="1" x14ac:dyDescent="0.25">
      <c r="B414" s="6"/>
      <c r="C414" s="6"/>
      <c r="D414" s="6"/>
      <c r="E414" s="8"/>
      <c r="F414" s="106" t="s">
        <v>395</v>
      </c>
      <c r="G414" s="107"/>
      <c r="H414" s="107"/>
      <c r="I414" s="107"/>
      <c r="J414" s="108"/>
      <c r="K414" s="108"/>
      <c r="L414" s="108"/>
    </row>
    <row r="415" spans="2:12" ht="56.25" hidden="1" customHeight="1" x14ac:dyDescent="0.25">
      <c r="B415" s="6"/>
      <c r="C415" s="6"/>
      <c r="D415" s="6"/>
      <c r="E415" s="8"/>
      <c r="F415" s="106" t="s">
        <v>473</v>
      </c>
      <c r="G415" s="107"/>
      <c r="H415" s="107"/>
      <c r="I415" s="161"/>
      <c r="J415" s="108"/>
      <c r="K415" s="108"/>
      <c r="L415" s="108"/>
    </row>
    <row r="416" spans="2:12" ht="56.25" hidden="1" customHeight="1" x14ac:dyDescent="0.25">
      <c r="B416" s="6"/>
      <c r="C416" s="6"/>
      <c r="D416" s="6"/>
      <c r="E416" s="8"/>
      <c r="F416" s="106" t="s">
        <v>396</v>
      </c>
      <c r="G416" s="107"/>
      <c r="H416" s="107"/>
      <c r="I416" s="161"/>
      <c r="J416" s="108"/>
      <c r="K416" s="108"/>
      <c r="L416" s="108"/>
    </row>
    <row r="417" spans="2:12" ht="51" hidden="1" customHeight="1" x14ac:dyDescent="0.25">
      <c r="B417" s="6"/>
      <c r="C417" s="6"/>
      <c r="D417" s="6"/>
      <c r="E417" s="8"/>
      <c r="F417" s="106" t="s">
        <v>397</v>
      </c>
      <c r="G417" s="107"/>
      <c r="H417" s="107"/>
      <c r="I417" s="161"/>
      <c r="J417" s="108"/>
      <c r="K417" s="108"/>
      <c r="L417" s="108"/>
    </row>
    <row r="418" spans="2:12" ht="51" hidden="1" customHeight="1" x14ac:dyDescent="0.25">
      <c r="B418" s="6"/>
      <c r="C418" s="6"/>
      <c r="D418" s="6"/>
      <c r="E418" s="8"/>
      <c r="F418" s="106" t="s">
        <v>398</v>
      </c>
      <c r="G418" s="107"/>
      <c r="H418" s="107"/>
      <c r="I418" s="107"/>
      <c r="J418" s="108"/>
      <c r="K418" s="108"/>
      <c r="L418" s="108"/>
    </row>
    <row r="419" spans="2:12" ht="81" hidden="1" customHeight="1" x14ac:dyDescent="0.25">
      <c r="B419" s="6"/>
      <c r="C419" s="6"/>
      <c r="D419" s="6"/>
      <c r="E419" s="8"/>
      <c r="F419" s="106" t="s">
        <v>454</v>
      </c>
      <c r="G419" s="107"/>
      <c r="H419" s="107"/>
      <c r="I419" s="107"/>
      <c r="J419" s="108"/>
      <c r="K419" s="108"/>
      <c r="L419" s="108"/>
    </row>
    <row r="420" spans="2:12" ht="59.25" hidden="1" customHeight="1" x14ac:dyDescent="0.25">
      <c r="B420" s="6"/>
      <c r="C420" s="6"/>
      <c r="D420" s="6"/>
      <c r="E420" s="8"/>
      <c r="F420" s="106" t="s">
        <v>455</v>
      </c>
      <c r="G420" s="107"/>
      <c r="H420" s="107"/>
      <c r="I420" s="107"/>
      <c r="J420" s="108"/>
      <c r="K420" s="108"/>
      <c r="L420" s="108"/>
    </row>
    <row r="421" spans="2:12" ht="51" hidden="1" customHeight="1" x14ac:dyDescent="0.25">
      <c r="B421" s="6"/>
      <c r="C421" s="6"/>
      <c r="D421" s="6"/>
      <c r="E421" s="8"/>
      <c r="F421" s="106" t="s">
        <v>456</v>
      </c>
      <c r="G421" s="107"/>
      <c r="H421" s="107"/>
      <c r="I421" s="107"/>
      <c r="J421" s="108"/>
      <c r="K421" s="108"/>
      <c r="L421" s="108"/>
    </row>
    <row r="422" spans="2:12" ht="51" hidden="1" customHeight="1" x14ac:dyDescent="0.25">
      <c r="B422" s="6"/>
      <c r="C422" s="6"/>
      <c r="D422" s="6"/>
      <c r="E422" s="8"/>
      <c r="F422" s="106" t="s">
        <v>457</v>
      </c>
      <c r="G422" s="107"/>
      <c r="H422" s="107"/>
      <c r="I422" s="107"/>
      <c r="J422" s="108"/>
      <c r="K422" s="108"/>
      <c r="L422" s="108"/>
    </row>
    <row r="423" spans="2:12" ht="58.5" hidden="1" customHeight="1" x14ac:dyDescent="0.25">
      <c r="B423" s="6"/>
      <c r="C423" s="6"/>
      <c r="D423" s="6"/>
      <c r="E423" s="8"/>
      <c r="F423" s="106" t="s">
        <v>458</v>
      </c>
      <c r="G423" s="107"/>
      <c r="H423" s="107"/>
      <c r="I423" s="107"/>
      <c r="J423" s="108"/>
      <c r="K423" s="108"/>
      <c r="L423" s="108"/>
    </row>
    <row r="424" spans="2:12" ht="73.5" hidden="1" customHeight="1" x14ac:dyDescent="0.25">
      <c r="B424" s="6"/>
      <c r="C424" s="6"/>
      <c r="D424" s="6"/>
      <c r="E424" s="8"/>
      <c r="F424" s="105"/>
      <c r="G424" s="107"/>
      <c r="H424" s="107"/>
      <c r="I424" s="108"/>
      <c r="J424" s="108"/>
      <c r="K424" s="108"/>
      <c r="L424" s="108"/>
    </row>
    <row r="425" spans="2:12" ht="54.6" hidden="1" customHeight="1" x14ac:dyDescent="0.25">
      <c r="B425" s="26" t="s">
        <v>7</v>
      </c>
      <c r="C425" s="26" t="s">
        <v>8</v>
      </c>
      <c r="D425" s="26" t="s">
        <v>9</v>
      </c>
      <c r="E425" s="34" t="s">
        <v>10</v>
      </c>
      <c r="F425" s="105"/>
      <c r="G425" s="109">
        <f>G426+G427+G428+G429+G434+G435+G430+G431+G432+G433</f>
        <v>0</v>
      </c>
      <c r="H425" s="109">
        <f>H426+H427+H428+H429+H434+H435+H430+H431+H432+H433</f>
        <v>0</v>
      </c>
      <c r="I425" s="109">
        <f>I426+I427+I428+I429+I430+I431+I432+I433+I434+I435</f>
        <v>0</v>
      </c>
      <c r="J425" s="109">
        <f>J426+J427+J428+J429+J434+J435</f>
        <v>0</v>
      </c>
      <c r="K425" s="109">
        <f>K426+K427+K428+K429+K434+K435</f>
        <v>0</v>
      </c>
      <c r="L425" s="109">
        <f>L426+L427+L428+L429+L434+L435</f>
        <v>0</v>
      </c>
    </row>
    <row r="426" spans="2:12" ht="139.5" hidden="1" customHeight="1" x14ac:dyDescent="0.25">
      <c r="B426" s="3"/>
      <c r="C426" s="3"/>
      <c r="D426" s="4"/>
      <c r="E426" s="5"/>
      <c r="F426" s="179" t="s">
        <v>376</v>
      </c>
      <c r="G426" s="61"/>
      <c r="H426" s="61"/>
      <c r="I426" s="61"/>
      <c r="J426" s="61">
        <v>0</v>
      </c>
      <c r="K426" s="61">
        <v>0</v>
      </c>
      <c r="L426" s="61">
        <v>0</v>
      </c>
    </row>
    <row r="427" spans="2:12" ht="51" hidden="1" customHeight="1" x14ac:dyDescent="0.25">
      <c r="B427" s="3"/>
      <c r="C427" s="3"/>
      <c r="D427" s="4"/>
      <c r="E427" s="5"/>
      <c r="F427" s="179" t="s">
        <v>486</v>
      </c>
      <c r="G427" s="61"/>
      <c r="H427" s="61"/>
      <c r="I427" s="61"/>
      <c r="J427" s="61"/>
      <c r="K427" s="61"/>
      <c r="L427" s="61"/>
    </row>
    <row r="428" spans="2:12" ht="35.25" hidden="1" customHeight="1" x14ac:dyDescent="0.25">
      <c r="B428" s="3"/>
      <c r="C428" s="3"/>
      <c r="D428" s="4"/>
      <c r="E428" s="5"/>
      <c r="F428" s="179" t="s">
        <v>445</v>
      </c>
      <c r="G428" s="61"/>
      <c r="H428" s="61"/>
      <c r="I428" s="61"/>
      <c r="J428" s="61"/>
      <c r="K428" s="61"/>
      <c r="L428" s="61"/>
    </row>
    <row r="429" spans="2:12" ht="35.25" hidden="1" customHeight="1" x14ac:dyDescent="0.25">
      <c r="B429" s="3"/>
      <c r="C429" s="3"/>
      <c r="D429" s="4"/>
      <c r="E429" s="5"/>
      <c r="F429" s="179" t="s">
        <v>482</v>
      </c>
      <c r="G429" s="61"/>
      <c r="H429" s="61"/>
      <c r="I429" s="61"/>
      <c r="J429" s="61"/>
      <c r="K429" s="61"/>
      <c r="L429" s="61"/>
    </row>
    <row r="430" spans="2:12" ht="63.75" hidden="1" customHeight="1" x14ac:dyDescent="0.25">
      <c r="B430" s="3"/>
      <c r="C430" s="3"/>
      <c r="D430" s="4"/>
      <c r="E430" s="5"/>
      <c r="F430" s="179" t="s">
        <v>483</v>
      </c>
      <c r="G430" s="61"/>
      <c r="H430" s="61"/>
      <c r="I430" s="61"/>
      <c r="J430" s="61"/>
      <c r="K430" s="61"/>
      <c r="L430" s="61"/>
    </row>
    <row r="431" spans="2:12" ht="67.5" hidden="1" customHeight="1" x14ac:dyDescent="0.25">
      <c r="B431" s="3"/>
      <c r="C431" s="3"/>
      <c r="D431" s="4"/>
      <c r="E431" s="5"/>
      <c r="F431" s="179" t="s">
        <v>484</v>
      </c>
      <c r="G431" s="61"/>
      <c r="H431" s="61"/>
      <c r="I431" s="61"/>
      <c r="J431" s="61"/>
      <c r="K431" s="61"/>
      <c r="L431" s="61"/>
    </row>
    <row r="432" spans="2:12" ht="72" hidden="1" customHeight="1" x14ac:dyDescent="0.25">
      <c r="B432" s="3"/>
      <c r="C432" s="3"/>
      <c r="D432" s="4"/>
      <c r="E432" s="5"/>
      <c r="F432" s="179" t="s">
        <v>485</v>
      </c>
      <c r="G432" s="61"/>
      <c r="H432" s="61"/>
      <c r="I432" s="61"/>
      <c r="J432" s="61"/>
      <c r="K432" s="61"/>
      <c r="L432" s="61"/>
    </row>
    <row r="433" spans="2:12" ht="72" hidden="1" customHeight="1" x14ac:dyDescent="0.25">
      <c r="B433" s="3"/>
      <c r="C433" s="3"/>
      <c r="D433" s="4"/>
      <c r="E433" s="5"/>
      <c r="F433" s="179" t="s">
        <v>487</v>
      </c>
      <c r="G433" s="61"/>
      <c r="H433" s="61"/>
      <c r="I433" s="61"/>
      <c r="J433" s="61"/>
      <c r="K433" s="61"/>
      <c r="L433" s="61"/>
    </row>
    <row r="434" spans="2:12" ht="70.5" hidden="1" customHeight="1" x14ac:dyDescent="0.25">
      <c r="B434" s="3"/>
      <c r="C434" s="3"/>
      <c r="D434" s="4"/>
      <c r="E434" s="5"/>
      <c r="F434" s="179" t="s">
        <v>443</v>
      </c>
      <c r="G434" s="61"/>
      <c r="H434" s="61"/>
      <c r="I434" s="61"/>
      <c r="J434" s="61"/>
      <c r="K434" s="61"/>
      <c r="L434" s="61"/>
    </row>
    <row r="435" spans="2:12" ht="90" hidden="1" customHeight="1" x14ac:dyDescent="0.25">
      <c r="B435" s="3"/>
      <c r="C435" s="3"/>
      <c r="D435" s="4"/>
      <c r="E435" s="5"/>
      <c r="F435" s="179" t="s">
        <v>309</v>
      </c>
      <c r="G435" s="21"/>
      <c r="H435" s="21"/>
      <c r="I435" s="21"/>
      <c r="J435" s="61"/>
      <c r="K435" s="61"/>
      <c r="L435" s="61"/>
    </row>
    <row r="436" spans="2:12" ht="36.75" hidden="1" customHeight="1" x14ac:dyDescent="0.25">
      <c r="B436" s="3"/>
      <c r="C436" s="3"/>
      <c r="D436" s="4"/>
      <c r="E436" s="5"/>
      <c r="F436" s="179"/>
      <c r="G436" s="61"/>
      <c r="H436" s="61"/>
      <c r="I436" s="61"/>
      <c r="J436" s="21"/>
      <c r="K436" s="21"/>
      <c r="L436" s="21"/>
    </row>
    <row r="437" spans="2:12" ht="45.75" hidden="1" customHeight="1" x14ac:dyDescent="0.25">
      <c r="B437" s="3"/>
      <c r="C437" s="3"/>
      <c r="D437" s="4"/>
      <c r="E437" s="5"/>
      <c r="F437" s="179"/>
      <c r="G437" s="61"/>
      <c r="H437" s="61"/>
      <c r="I437" s="61"/>
      <c r="J437" s="21"/>
      <c r="K437" s="21"/>
      <c r="L437" s="21"/>
    </row>
    <row r="438" spans="2:12" ht="45.75" hidden="1" customHeight="1" x14ac:dyDescent="0.25">
      <c r="B438" s="3"/>
      <c r="C438" s="3"/>
      <c r="D438" s="4"/>
      <c r="E438" s="5"/>
      <c r="F438" s="179"/>
      <c r="G438" s="61"/>
      <c r="H438" s="61"/>
      <c r="I438" s="61"/>
      <c r="J438" s="21"/>
      <c r="K438" s="21"/>
      <c r="L438" s="21"/>
    </row>
    <row r="439" spans="2:12" ht="36.75" hidden="1" customHeight="1" x14ac:dyDescent="0.25">
      <c r="B439" s="6"/>
      <c r="C439" s="6"/>
      <c r="D439" s="6"/>
      <c r="E439" s="8"/>
      <c r="F439" s="181"/>
      <c r="G439" s="91"/>
      <c r="H439" s="91"/>
      <c r="I439" s="91"/>
      <c r="J439" s="21"/>
      <c r="K439" s="21"/>
      <c r="L439" s="21"/>
    </row>
    <row r="440" spans="2:12" ht="31.5" hidden="1" customHeight="1" x14ac:dyDescent="0.25">
      <c r="B440" s="6"/>
      <c r="C440" s="6"/>
      <c r="D440" s="6"/>
      <c r="E440" s="28"/>
      <c r="F440" s="179"/>
      <c r="G440" s="61"/>
      <c r="H440" s="61"/>
      <c r="I440" s="61"/>
      <c r="J440" s="61"/>
      <c r="K440" s="61"/>
      <c r="L440" s="61"/>
    </row>
    <row r="441" spans="2:12" ht="36" hidden="1" customHeight="1" x14ac:dyDescent="0.25">
      <c r="B441" s="6"/>
      <c r="C441" s="6"/>
      <c r="D441" s="6"/>
      <c r="E441" s="28"/>
      <c r="F441" s="179"/>
      <c r="G441" s="61"/>
      <c r="H441" s="61"/>
      <c r="I441" s="61"/>
      <c r="J441" s="61"/>
      <c r="K441" s="61"/>
      <c r="L441" s="61"/>
    </row>
    <row r="442" spans="2:12" ht="29.25" hidden="1" customHeight="1" x14ac:dyDescent="0.25">
      <c r="B442" s="6"/>
      <c r="C442" s="6"/>
      <c r="D442" s="6"/>
      <c r="E442" s="8"/>
      <c r="F442" s="179"/>
      <c r="G442" s="61"/>
      <c r="H442" s="61"/>
      <c r="I442" s="61"/>
      <c r="J442" s="61"/>
      <c r="K442" s="61"/>
      <c r="L442" s="61"/>
    </row>
    <row r="443" spans="2:12" ht="45" hidden="1" customHeight="1" x14ac:dyDescent="0.25">
      <c r="B443" s="6"/>
      <c r="C443" s="6"/>
      <c r="D443" s="6"/>
      <c r="E443" s="8"/>
      <c r="F443" s="181"/>
      <c r="G443" s="21"/>
      <c r="H443" s="21"/>
      <c r="I443" s="21"/>
      <c r="J443" s="21"/>
      <c r="K443" s="21"/>
      <c r="L443" s="21"/>
    </row>
    <row r="444" spans="2:12" ht="66" hidden="1" customHeight="1" x14ac:dyDescent="0.25">
      <c r="B444" s="6"/>
      <c r="C444" s="6"/>
      <c r="D444" s="6"/>
      <c r="E444" s="8"/>
      <c r="F444" s="179"/>
      <c r="G444" s="61"/>
      <c r="H444" s="61"/>
      <c r="I444" s="61"/>
      <c r="J444" s="61"/>
      <c r="K444" s="61"/>
      <c r="L444" s="61"/>
    </row>
    <row r="445" spans="2:12" ht="63.75" hidden="1" customHeight="1" x14ac:dyDescent="0.25">
      <c r="B445" s="6"/>
      <c r="C445" s="6"/>
      <c r="D445" s="6"/>
      <c r="E445" s="8"/>
      <c r="F445" s="179"/>
      <c r="G445" s="61"/>
      <c r="H445" s="61"/>
      <c r="I445" s="61"/>
      <c r="J445" s="61"/>
      <c r="K445" s="61"/>
      <c r="L445" s="61"/>
    </row>
    <row r="446" spans="2:12" ht="26.25" hidden="1" customHeight="1" x14ac:dyDescent="0.25">
      <c r="B446" s="6"/>
      <c r="C446" s="6"/>
      <c r="D446" s="6"/>
      <c r="E446" s="8"/>
      <c r="F446" s="181"/>
      <c r="G446" s="91"/>
      <c r="H446" s="91"/>
      <c r="I446" s="91"/>
      <c r="J446" s="61"/>
      <c r="K446" s="61"/>
      <c r="L446" s="61"/>
    </row>
    <row r="447" spans="2:12" ht="51" hidden="1" customHeight="1" x14ac:dyDescent="0.25">
      <c r="B447" s="6"/>
      <c r="C447" s="6"/>
      <c r="D447" s="6"/>
      <c r="E447" s="8"/>
      <c r="F447" s="179"/>
      <c r="G447" s="61"/>
      <c r="H447" s="61"/>
      <c r="I447" s="61"/>
      <c r="J447" s="61"/>
      <c r="K447" s="61"/>
      <c r="L447" s="61"/>
    </row>
    <row r="448" spans="2:12" ht="100.5" hidden="1" customHeight="1" x14ac:dyDescent="0.25">
      <c r="B448" s="6" t="s">
        <v>214</v>
      </c>
      <c r="C448" s="6" t="s">
        <v>215</v>
      </c>
      <c r="D448" s="6" t="s">
        <v>216</v>
      </c>
      <c r="E448" s="8" t="s">
        <v>217</v>
      </c>
      <c r="F448" s="179" t="s">
        <v>387</v>
      </c>
      <c r="G448" s="21"/>
      <c r="H448" s="21"/>
      <c r="I448" s="21"/>
      <c r="J448" s="21"/>
      <c r="K448" s="21"/>
      <c r="L448" s="21"/>
    </row>
    <row r="449" spans="1:13" ht="66.75" hidden="1" customHeight="1" x14ac:dyDescent="0.25">
      <c r="B449" s="6" t="s">
        <v>13</v>
      </c>
      <c r="C449" s="6" t="s">
        <v>3</v>
      </c>
      <c r="D449" s="6" t="s">
        <v>4</v>
      </c>
      <c r="E449" s="8" t="s">
        <v>5</v>
      </c>
      <c r="F449" s="179" t="s">
        <v>444</v>
      </c>
      <c r="G449" s="91"/>
      <c r="H449" s="91"/>
      <c r="I449" s="91"/>
      <c r="J449" s="21"/>
      <c r="K449" s="21"/>
      <c r="L449" s="21"/>
    </row>
    <row r="450" spans="1:13" ht="6" hidden="1" customHeight="1" x14ac:dyDescent="0.25">
      <c r="B450" s="6"/>
      <c r="C450" s="6"/>
      <c r="D450" s="6"/>
      <c r="E450" s="8"/>
      <c r="F450" s="179"/>
      <c r="G450" s="61"/>
      <c r="H450" s="61"/>
      <c r="I450" s="61"/>
      <c r="J450" s="61"/>
      <c r="K450" s="61"/>
      <c r="L450" s="61"/>
    </row>
    <row r="451" spans="1:13" s="97" customFormat="1" ht="66.75" hidden="1" customHeight="1" x14ac:dyDescent="0.25">
      <c r="A451" s="96"/>
      <c r="B451" s="110"/>
      <c r="C451" s="110"/>
      <c r="D451" s="110"/>
      <c r="E451" s="111"/>
      <c r="F451" s="187" t="s">
        <v>408</v>
      </c>
      <c r="G451" s="112">
        <f>G452+G458</f>
        <v>0</v>
      </c>
      <c r="H451" s="112">
        <f>H452+H458</f>
        <v>0</v>
      </c>
      <c r="I451" s="112">
        <f>I452+I458</f>
        <v>0</v>
      </c>
      <c r="J451" s="162"/>
      <c r="K451" s="162"/>
      <c r="L451" s="162"/>
    </row>
    <row r="452" spans="1:13" ht="66.75" hidden="1" customHeight="1" x14ac:dyDescent="0.25">
      <c r="B452" s="6" t="s">
        <v>403</v>
      </c>
      <c r="C452" s="6" t="s">
        <v>404</v>
      </c>
      <c r="D452" s="6" t="s">
        <v>9</v>
      </c>
      <c r="E452" s="8" t="s">
        <v>254</v>
      </c>
      <c r="F452" s="179" t="s">
        <v>405</v>
      </c>
      <c r="G452" s="21">
        <f>G453+G454</f>
        <v>0</v>
      </c>
      <c r="H452" s="21">
        <f>H453+H454</f>
        <v>0</v>
      </c>
      <c r="I452" s="21">
        <f>I453+I454</f>
        <v>0</v>
      </c>
      <c r="J452" s="61"/>
      <c r="K452" s="61"/>
      <c r="L452" s="61"/>
    </row>
    <row r="453" spans="1:13" ht="66.75" hidden="1" customHeight="1" x14ac:dyDescent="0.25">
      <c r="B453" s="6"/>
      <c r="C453" s="6"/>
      <c r="D453" s="6"/>
      <c r="E453" s="8"/>
      <c r="F453" s="179" t="s">
        <v>406</v>
      </c>
      <c r="G453" s="61"/>
      <c r="H453" s="61"/>
      <c r="I453" s="61"/>
      <c r="J453" s="61"/>
      <c r="K453" s="61"/>
      <c r="L453" s="61"/>
    </row>
    <row r="454" spans="1:13" ht="89.25" hidden="1" customHeight="1" x14ac:dyDescent="0.25">
      <c r="B454" s="6"/>
      <c r="C454" s="6"/>
      <c r="D454" s="6"/>
      <c r="E454" s="8"/>
      <c r="F454" s="179" t="s">
        <v>407</v>
      </c>
      <c r="G454" s="61"/>
      <c r="H454" s="61"/>
      <c r="I454" s="61"/>
      <c r="J454" s="61"/>
      <c r="K454" s="61"/>
      <c r="L454" s="61"/>
    </row>
    <row r="455" spans="1:13" ht="48" customHeight="1" x14ac:dyDescent="0.25">
      <c r="B455" s="6" t="s">
        <v>588</v>
      </c>
      <c r="C455" s="3">
        <v>7310</v>
      </c>
      <c r="D455" s="4" t="s">
        <v>15</v>
      </c>
      <c r="E455" s="5" t="s">
        <v>192</v>
      </c>
      <c r="F455" s="179" t="s">
        <v>566</v>
      </c>
      <c r="G455" s="61"/>
      <c r="H455" s="61"/>
      <c r="I455" s="61"/>
      <c r="J455" s="61">
        <f>691860+126400</f>
        <v>818260</v>
      </c>
      <c r="K455" s="61">
        <v>818260</v>
      </c>
      <c r="L455" s="61">
        <v>0</v>
      </c>
    </row>
    <row r="456" spans="1:13" ht="51" customHeight="1" x14ac:dyDescent="0.25">
      <c r="B456" s="6" t="s">
        <v>588</v>
      </c>
      <c r="C456" s="3">
        <v>7310</v>
      </c>
      <c r="D456" s="4" t="s">
        <v>15</v>
      </c>
      <c r="E456" s="5" t="s">
        <v>192</v>
      </c>
      <c r="F456" s="179" t="s">
        <v>589</v>
      </c>
      <c r="G456" s="61"/>
      <c r="H456" s="61"/>
      <c r="I456" s="61"/>
      <c r="J456" s="61">
        <v>1865700</v>
      </c>
      <c r="K456" s="61">
        <v>0</v>
      </c>
      <c r="L456" s="61">
        <v>0</v>
      </c>
    </row>
    <row r="457" spans="1:13" ht="63.6" customHeight="1" x14ac:dyDescent="0.25">
      <c r="B457" s="6" t="s">
        <v>588</v>
      </c>
      <c r="C457" s="3">
        <v>7310</v>
      </c>
      <c r="D457" s="4" t="s">
        <v>15</v>
      </c>
      <c r="E457" s="5" t="s">
        <v>192</v>
      </c>
      <c r="F457" s="179" t="s">
        <v>590</v>
      </c>
      <c r="G457" s="61"/>
      <c r="H457" s="61"/>
      <c r="I457" s="61"/>
      <c r="J457" s="61">
        <v>1162000</v>
      </c>
      <c r="K457" s="61">
        <v>0</v>
      </c>
      <c r="L457" s="61">
        <v>0</v>
      </c>
    </row>
    <row r="458" spans="1:13" ht="135" customHeight="1" x14ac:dyDescent="0.25">
      <c r="B458" s="26" t="s">
        <v>7</v>
      </c>
      <c r="C458" s="26" t="s">
        <v>8</v>
      </c>
      <c r="D458" s="26" t="s">
        <v>9</v>
      </c>
      <c r="E458" s="34" t="s">
        <v>10</v>
      </c>
      <c r="F458" s="179" t="s">
        <v>591</v>
      </c>
      <c r="G458" s="21"/>
      <c r="H458" s="21"/>
      <c r="I458" s="61"/>
      <c r="J458" s="61">
        <v>100000</v>
      </c>
      <c r="K458" s="61">
        <v>100000</v>
      </c>
      <c r="L458" s="61">
        <v>9853.5</v>
      </c>
    </row>
    <row r="459" spans="1:13" ht="51.75" customHeight="1" x14ac:dyDescent="0.3">
      <c r="B459" s="26"/>
      <c r="C459" s="26"/>
      <c r="D459" s="26"/>
      <c r="E459" s="34"/>
      <c r="F459" s="180" t="s">
        <v>586</v>
      </c>
      <c r="G459" s="134">
        <f t="shared" ref="G459:L459" si="25">G460</f>
        <v>203178.6</v>
      </c>
      <c r="H459" s="134">
        <f t="shared" si="25"/>
        <v>203178.6</v>
      </c>
      <c r="I459" s="134">
        <f t="shared" si="25"/>
        <v>0</v>
      </c>
      <c r="J459" s="134">
        <f t="shared" si="25"/>
        <v>0</v>
      </c>
      <c r="K459" s="134">
        <f t="shared" si="25"/>
        <v>0</v>
      </c>
      <c r="L459" s="134">
        <f t="shared" si="25"/>
        <v>0</v>
      </c>
    </row>
    <row r="460" spans="1:13" ht="126" x14ac:dyDescent="0.25">
      <c r="B460" s="26" t="s">
        <v>26</v>
      </c>
      <c r="C460" s="26" t="s">
        <v>27</v>
      </c>
      <c r="D460" s="26" t="s">
        <v>218</v>
      </c>
      <c r="E460" s="34" t="s">
        <v>28</v>
      </c>
      <c r="F460" s="188" t="s">
        <v>602</v>
      </c>
      <c r="G460" s="61">
        <v>203178.6</v>
      </c>
      <c r="H460" s="61">
        <v>203178.6</v>
      </c>
      <c r="I460" s="61">
        <v>0</v>
      </c>
      <c r="J460" s="61"/>
      <c r="K460" s="61"/>
      <c r="L460" s="61"/>
    </row>
    <row r="461" spans="1:13" ht="113.45" customHeight="1" x14ac:dyDescent="0.3">
      <c r="B461" s="26" t="s">
        <v>547</v>
      </c>
      <c r="C461" s="26" t="s">
        <v>548</v>
      </c>
      <c r="D461" s="26" t="s">
        <v>151</v>
      </c>
      <c r="E461" s="34" t="s">
        <v>549</v>
      </c>
      <c r="F461" s="185" t="s">
        <v>640</v>
      </c>
      <c r="G461" s="134">
        <v>806000</v>
      </c>
      <c r="H461" s="134">
        <v>806000</v>
      </c>
      <c r="I461" s="134">
        <f>750780.33-70941.31</f>
        <v>679839.02</v>
      </c>
      <c r="J461" s="135"/>
      <c r="K461" s="135"/>
      <c r="L461" s="135"/>
    </row>
    <row r="462" spans="1:13" ht="30" customHeight="1" x14ac:dyDescent="0.3">
      <c r="B462" s="10"/>
      <c r="C462" s="10"/>
      <c r="D462" s="10"/>
      <c r="E462" s="138" t="s">
        <v>6</v>
      </c>
      <c r="F462" s="189"/>
      <c r="G462" s="134">
        <f>G228+G341+G355+G356+G357+G395+G380+G370+G461+G459</f>
        <v>48493155.109999999</v>
      </c>
      <c r="H462" s="134">
        <f>H228+H341+H355+H356+H357+H395+H380+H370+H461+H459</f>
        <v>35751563.109999999</v>
      </c>
      <c r="I462" s="134">
        <f>I228+I341+I355+I356+I357+I395+I380+I370+I461+I459</f>
        <v>26594987.560000002</v>
      </c>
      <c r="J462" s="134">
        <f>J228+J341+J355+J356+J357+J395+J380+J370+J461+J459+J346</f>
        <v>34645920</v>
      </c>
      <c r="K462" s="134">
        <f>K228+K341+K355+K356+K357+K395+K380+K370+K461+K459+K346</f>
        <v>25430537</v>
      </c>
      <c r="L462" s="146">
        <f>L228+L341+L355+L356+L357+L395+L380+L370+L461+L459+L346</f>
        <v>4721862.04</v>
      </c>
      <c r="M462" s="113"/>
    </row>
    <row r="463" spans="1:13" ht="90.6" customHeight="1" x14ac:dyDescent="0.3">
      <c r="B463" s="143">
        <v>2800000</v>
      </c>
      <c r="C463" s="140"/>
      <c r="D463" s="140"/>
      <c r="E463" s="138" t="s">
        <v>177</v>
      </c>
      <c r="F463" s="190"/>
      <c r="G463" s="135"/>
      <c r="H463" s="135"/>
      <c r="I463" s="135"/>
      <c r="J463" s="135"/>
      <c r="K463" s="135"/>
      <c r="L463" s="135"/>
    </row>
    <row r="464" spans="1:13" ht="93.75" hidden="1" customHeight="1" x14ac:dyDescent="0.3">
      <c r="B464" s="27">
        <v>2810000</v>
      </c>
      <c r="C464" s="140"/>
      <c r="D464" s="140"/>
      <c r="E464" s="11" t="s">
        <v>178</v>
      </c>
      <c r="F464" s="191"/>
      <c r="G464" s="153"/>
      <c r="H464" s="153"/>
      <c r="I464" s="153"/>
      <c r="J464" s="153"/>
      <c r="K464" s="153"/>
      <c r="L464" s="153"/>
    </row>
    <row r="465" spans="2:12" ht="103.5" hidden="1" customHeight="1" x14ac:dyDescent="0.3">
      <c r="B465" s="10" t="s">
        <v>353</v>
      </c>
      <c r="C465" s="10" t="s">
        <v>347</v>
      </c>
      <c r="D465" s="10" t="s">
        <v>334</v>
      </c>
      <c r="E465" s="11" t="s">
        <v>356</v>
      </c>
      <c r="F465" s="175" t="s">
        <v>641</v>
      </c>
      <c r="G465" s="147"/>
      <c r="H465" s="147"/>
      <c r="I465" s="147"/>
      <c r="J465" s="147"/>
      <c r="K465" s="147"/>
      <c r="L465" s="147"/>
    </row>
    <row r="466" spans="2:12" ht="63.6" customHeight="1" x14ac:dyDescent="0.3">
      <c r="B466" s="27"/>
      <c r="C466" s="19"/>
      <c r="D466" s="19"/>
      <c r="E466" s="11"/>
      <c r="F466" s="192" t="s">
        <v>642</v>
      </c>
      <c r="G466" s="147">
        <f>G467+G469+G468+G473</f>
        <v>15650</v>
      </c>
      <c r="H466" s="147">
        <f>H467+H469+H468+H473</f>
        <v>15650</v>
      </c>
      <c r="I466" s="147">
        <f>I467+I469+I468+I473</f>
        <v>15650</v>
      </c>
      <c r="J466" s="147">
        <f>J469</f>
        <v>319204</v>
      </c>
      <c r="K466" s="147">
        <f>K469</f>
        <v>319204</v>
      </c>
      <c r="L466" s="147">
        <f>L469</f>
        <v>319204</v>
      </c>
    </row>
    <row r="467" spans="2:12" ht="31.5" hidden="1" x14ac:dyDescent="0.25">
      <c r="F467" s="81" t="s">
        <v>298</v>
      </c>
      <c r="G467" s="116">
        <v>0</v>
      </c>
      <c r="H467" s="116">
        <v>0</v>
      </c>
      <c r="I467" s="116">
        <v>0</v>
      </c>
      <c r="J467" s="116">
        <v>0</v>
      </c>
      <c r="K467" s="116">
        <v>0</v>
      </c>
      <c r="L467" s="116">
        <v>0</v>
      </c>
    </row>
    <row r="468" spans="2:12" ht="43.5" hidden="1" customHeight="1" x14ac:dyDescent="0.25">
      <c r="B468" s="3">
        <v>2817130</v>
      </c>
      <c r="C468" s="4" t="s">
        <v>188</v>
      </c>
      <c r="D468" s="4" t="s">
        <v>4</v>
      </c>
      <c r="E468" s="5" t="s">
        <v>189</v>
      </c>
      <c r="F468" s="81" t="s">
        <v>562</v>
      </c>
      <c r="G468" s="116">
        <f>500000-500000</f>
        <v>0</v>
      </c>
      <c r="H468" s="116">
        <v>0</v>
      </c>
      <c r="I468" s="116">
        <v>0</v>
      </c>
      <c r="J468" s="116"/>
      <c r="K468" s="116"/>
      <c r="L468" s="116"/>
    </row>
    <row r="469" spans="2:12" ht="47.25" x14ac:dyDescent="0.25">
      <c r="B469" s="3">
        <v>2817370</v>
      </c>
      <c r="C469" s="4" t="s">
        <v>3</v>
      </c>
      <c r="D469" s="4" t="s">
        <v>4</v>
      </c>
      <c r="E469" s="5" t="s">
        <v>5</v>
      </c>
      <c r="F469" s="81" t="s">
        <v>559</v>
      </c>
      <c r="G469" s="66">
        <f>G470+G471</f>
        <v>15650</v>
      </c>
      <c r="H469" s="66">
        <f>H470+H471</f>
        <v>15650</v>
      </c>
      <c r="I469" s="66">
        <f>I470+I471</f>
        <v>15650</v>
      </c>
      <c r="J469" s="66">
        <f>J470+J471+J473</f>
        <v>319204</v>
      </c>
      <c r="K469" s="66">
        <f>K470+K471+K473</f>
        <v>319204</v>
      </c>
      <c r="L469" s="66">
        <f>L470+L471+L473</f>
        <v>319204</v>
      </c>
    </row>
    <row r="470" spans="2:12" ht="81.599999999999994" customHeight="1" x14ac:dyDescent="0.25">
      <c r="B470" s="3"/>
      <c r="C470" s="74"/>
      <c r="D470" s="74"/>
      <c r="E470" s="5"/>
      <c r="F470" s="81" t="s">
        <v>510</v>
      </c>
      <c r="G470" s="66">
        <f>41000-25350</f>
        <v>15650</v>
      </c>
      <c r="H470" s="66">
        <f>41000-25350</f>
        <v>15650</v>
      </c>
      <c r="I470" s="66">
        <v>15650</v>
      </c>
      <c r="J470" s="66">
        <v>0</v>
      </c>
      <c r="K470" s="66">
        <v>0</v>
      </c>
      <c r="L470" s="66">
        <v>0</v>
      </c>
    </row>
    <row r="471" spans="2:12" ht="39" customHeight="1" x14ac:dyDescent="0.25">
      <c r="B471" s="3"/>
      <c r="C471" s="74"/>
      <c r="D471" s="74"/>
      <c r="E471" s="5"/>
      <c r="F471" s="81" t="s">
        <v>228</v>
      </c>
      <c r="G471" s="66">
        <v>0</v>
      </c>
      <c r="H471" s="66">
        <v>0</v>
      </c>
      <c r="I471" s="66">
        <v>0</v>
      </c>
      <c r="J471" s="66">
        <f>318204</f>
        <v>318204</v>
      </c>
      <c r="K471" s="66">
        <v>318204</v>
      </c>
      <c r="L471" s="66">
        <v>318204</v>
      </c>
    </row>
    <row r="472" spans="2:12" ht="189" hidden="1" customHeight="1" x14ac:dyDescent="0.25">
      <c r="B472" s="3">
        <v>2817691</v>
      </c>
      <c r="C472" s="4" t="s">
        <v>225</v>
      </c>
      <c r="D472" s="4" t="s">
        <v>4</v>
      </c>
      <c r="E472" s="5" t="s">
        <v>226</v>
      </c>
      <c r="F472" s="81" t="s">
        <v>227</v>
      </c>
      <c r="G472" s="66"/>
      <c r="H472" s="66"/>
      <c r="I472" s="66"/>
      <c r="J472" s="116"/>
      <c r="K472" s="116"/>
      <c r="L472" s="116"/>
    </row>
    <row r="473" spans="2:12" ht="61.15" customHeight="1" x14ac:dyDescent="0.25">
      <c r="B473" s="3">
        <v>2817650</v>
      </c>
      <c r="C473" s="4" t="s">
        <v>560</v>
      </c>
      <c r="D473" s="4" t="s">
        <v>4</v>
      </c>
      <c r="E473" s="5" t="s">
        <v>561</v>
      </c>
      <c r="F473" s="81" t="s">
        <v>533</v>
      </c>
      <c r="G473" s="66">
        <v>0</v>
      </c>
      <c r="H473" s="66">
        <v>0</v>
      </c>
      <c r="I473" s="66">
        <v>0</v>
      </c>
      <c r="J473" s="66">
        <f>9961.7-8961.7</f>
        <v>1000</v>
      </c>
      <c r="K473" s="66">
        <f>9961.7-8961.7</f>
        <v>1000</v>
      </c>
      <c r="L473" s="66">
        <v>1000</v>
      </c>
    </row>
    <row r="474" spans="2:12" ht="102.75" hidden="1" customHeight="1" x14ac:dyDescent="0.25">
      <c r="B474" s="3"/>
      <c r="C474" s="4"/>
      <c r="D474" s="4"/>
      <c r="F474" s="81"/>
      <c r="G474" s="66"/>
      <c r="H474" s="66"/>
      <c r="I474" s="66"/>
      <c r="J474" s="116"/>
      <c r="K474" s="116"/>
      <c r="L474" s="116"/>
    </row>
    <row r="475" spans="2:12" ht="68.25" hidden="1" customHeight="1" x14ac:dyDescent="0.25">
      <c r="B475" s="3">
        <v>2818340</v>
      </c>
      <c r="C475" s="4" t="s">
        <v>23</v>
      </c>
      <c r="D475" s="4" t="s">
        <v>24</v>
      </c>
      <c r="E475" s="5" t="s">
        <v>25</v>
      </c>
      <c r="F475" s="193" t="s">
        <v>174</v>
      </c>
      <c r="G475" s="115">
        <f>G476</f>
        <v>0</v>
      </c>
      <c r="H475" s="115">
        <v>0</v>
      </c>
      <c r="I475" s="115">
        <v>0</v>
      </c>
      <c r="J475" s="115">
        <f>J476+J481+J482+J483</f>
        <v>0</v>
      </c>
      <c r="K475" s="115">
        <f>K476+K481+K482+K483</f>
        <v>0</v>
      </c>
      <c r="L475" s="115">
        <f>L476+L481+L482+L483</f>
        <v>0</v>
      </c>
    </row>
    <row r="476" spans="2:12" ht="156.75" hidden="1" customHeight="1" x14ac:dyDescent="0.25">
      <c r="B476" s="3"/>
      <c r="C476" s="4"/>
      <c r="D476" s="4"/>
      <c r="E476" s="5"/>
      <c r="F476" s="81" t="s">
        <v>623</v>
      </c>
      <c r="G476" s="118"/>
      <c r="H476" s="118"/>
      <c r="I476" s="118"/>
      <c r="J476" s="66"/>
      <c r="K476" s="66"/>
      <c r="L476" s="66"/>
    </row>
    <row r="477" spans="2:12" ht="26.25" hidden="1" customHeight="1" x14ac:dyDescent="0.25">
      <c r="B477" s="3"/>
      <c r="C477" s="4"/>
      <c r="D477" s="4"/>
      <c r="E477" s="5"/>
      <c r="F477" s="81" t="s">
        <v>263</v>
      </c>
      <c r="G477" s="118"/>
      <c r="H477" s="118"/>
      <c r="I477" s="118"/>
      <c r="J477" s="66"/>
      <c r="K477" s="66"/>
      <c r="L477" s="66"/>
    </row>
    <row r="478" spans="2:12" ht="26.25" hidden="1" customHeight="1" x14ac:dyDescent="0.25">
      <c r="B478" s="3"/>
      <c r="C478" s="4"/>
      <c r="D478" s="4"/>
      <c r="E478" s="5"/>
      <c r="F478" s="81" t="s">
        <v>224</v>
      </c>
      <c r="G478" s="118"/>
      <c r="H478" s="118"/>
      <c r="I478" s="118"/>
      <c r="J478" s="66"/>
      <c r="K478" s="66"/>
      <c r="L478" s="66"/>
    </row>
    <row r="479" spans="2:12" ht="52.5" hidden="1" customHeight="1" x14ac:dyDescent="0.25">
      <c r="B479" s="3"/>
      <c r="C479" s="4"/>
      <c r="D479" s="4"/>
      <c r="E479" s="5"/>
      <c r="F479" s="81" t="s">
        <v>223</v>
      </c>
      <c r="G479" s="118"/>
      <c r="H479" s="118"/>
      <c r="I479" s="118"/>
      <c r="J479" s="66"/>
      <c r="K479" s="66"/>
      <c r="L479" s="66"/>
    </row>
    <row r="480" spans="2:12" ht="78.75" hidden="1" customHeight="1" x14ac:dyDescent="0.25">
      <c r="B480" s="3"/>
      <c r="C480" s="4"/>
      <c r="D480" s="4"/>
      <c r="E480" s="5"/>
      <c r="F480" s="81" t="s">
        <v>264</v>
      </c>
      <c r="G480" s="118"/>
      <c r="H480" s="118"/>
      <c r="I480" s="118"/>
      <c r="J480" s="66"/>
      <c r="K480" s="66"/>
      <c r="L480" s="66"/>
    </row>
    <row r="481" spans="2:12" ht="26.25" hidden="1" customHeight="1" x14ac:dyDescent="0.25">
      <c r="B481" s="3"/>
      <c r="C481" s="4"/>
      <c r="D481" s="4"/>
      <c r="E481" s="5"/>
      <c r="F481" s="81" t="s">
        <v>314</v>
      </c>
      <c r="G481" s="118"/>
      <c r="H481" s="118"/>
      <c r="I481" s="118"/>
      <c r="J481" s="66"/>
      <c r="K481" s="66"/>
      <c r="L481" s="66"/>
    </row>
    <row r="482" spans="2:12" ht="42.75" hidden="1" customHeight="1" x14ac:dyDescent="0.25">
      <c r="B482" s="3"/>
      <c r="C482" s="4"/>
      <c r="D482" s="4"/>
      <c r="E482" s="5"/>
      <c r="F482" s="81" t="s">
        <v>358</v>
      </c>
      <c r="G482" s="118"/>
      <c r="H482" s="118"/>
      <c r="I482" s="118"/>
      <c r="J482" s="66"/>
      <c r="K482" s="66"/>
      <c r="L482" s="66"/>
    </row>
    <row r="483" spans="2:12" ht="64.5" hidden="1" customHeight="1" x14ac:dyDescent="0.25">
      <c r="B483" s="3"/>
      <c r="C483" s="4"/>
      <c r="D483" s="4"/>
      <c r="E483" s="5"/>
      <c r="F483" s="81" t="s">
        <v>315</v>
      </c>
      <c r="G483" s="118"/>
      <c r="H483" s="118"/>
      <c r="I483" s="118"/>
      <c r="J483" s="66"/>
      <c r="K483" s="66"/>
      <c r="L483" s="66"/>
    </row>
    <row r="484" spans="2:12" ht="25.5" customHeight="1" x14ac:dyDescent="0.3">
      <c r="B484" s="27"/>
      <c r="C484" s="140"/>
      <c r="D484" s="140"/>
      <c r="E484" s="138" t="s">
        <v>6</v>
      </c>
      <c r="F484" s="191"/>
      <c r="G484" s="147">
        <f t="shared" ref="G484:L484" si="26">G475+G466+G465</f>
        <v>15650</v>
      </c>
      <c r="H484" s="147">
        <f t="shared" si="26"/>
        <v>15650</v>
      </c>
      <c r="I484" s="147">
        <f t="shared" si="26"/>
        <v>15650</v>
      </c>
      <c r="J484" s="147">
        <f t="shared" si="26"/>
        <v>319204</v>
      </c>
      <c r="K484" s="147">
        <f t="shared" si="26"/>
        <v>319204</v>
      </c>
      <c r="L484" s="147">
        <f t="shared" si="26"/>
        <v>319204</v>
      </c>
    </row>
    <row r="485" spans="2:12" ht="123.6" customHeight="1" x14ac:dyDescent="0.3">
      <c r="B485" s="148" t="s">
        <v>153</v>
      </c>
      <c r="C485" s="149"/>
      <c r="D485" s="149"/>
      <c r="E485" s="150" t="s">
        <v>154</v>
      </c>
      <c r="F485" s="191"/>
      <c r="G485" s="147"/>
      <c r="H485" s="147"/>
      <c r="I485" s="147"/>
      <c r="J485" s="147"/>
      <c r="K485" s="147"/>
      <c r="L485" s="147"/>
    </row>
    <row r="486" spans="2:12" ht="138" hidden="1" customHeight="1" x14ac:dyDescent="0.35">
      <c r="B486" s="20" t="s">
        <v>155</v>
      </c>
      <c r="C486" s="149"/>
      <c r="D486" s="149"/>
      <c r="E486" s="151" t="s">
        <v>154</v>
      </c>
      <c r="F486" s="191"/>
      <c r="G486" s="147"/>
      <c r="H486" s="147"/>
      <c r="I486" s="147"/>
      <c r="J486" s="147"/>
      <c r="K486" s="147"/>
      <c r="L486" s="147"/>
    </row>
    <row r="487" spans="2:12" ht="116.25" hidden="1" customHeight="1" x14ac:dyDescent="0.3">
      <c r="B487" s="27"/>
      <c r="C487" s="140"/>
      <c r="D487" s="140"/>
      <c r="E487" s="138"/>
      <c r="F487" s="194" t="s">
        <v>156</v>
      </c>
      <c r="G487" s="147">
        <f>G488+G489</f>
        <v>0</v>
      </c>
      <c r="H487" s="147"/>
      <c r="I487" s="147"/>
      <c r="J487" s="147"/>
      <c r="K487" s="147"/>
      <c r="L487" s="147">
        <f>L488+L489</f>
        <v>0</v>
      </c>
    </row>
    <row r="488" spans="2:12" ht="61.5" hidden="1" customHeight="1" x14ac:dyDescent="0.3">
      <c r="B488" s="10" t="s">
        <v>157</v>
      </c>
      <c r="C488" s="10" t="s">
        <v>3</v>
      </c>
      <c r="D488" s="10" t="s">
        <v>4</v>
      </c>
      <c r="E488" s="11" t="s">
        <v>5</v>
      </c>
      <c r="F488" s="152" t="s">
        <v>158</v>
      </c>
      <c r="G488" s="153">
        <v>0</v>
      </c>
      <c r="H488" s="153"/>
      <c r="I488" s="153"/>
      <c r="J488" s="153"/>
      <c r="K488" s="153"/>
      <c r="L488" s="153"/>
    </row>
    <row r="489" spans="2:12" ht="47.25" hidden="1" customHeight="1" x14ac:dyDescent="0.3">
      <c r="B489" s="10" t="s">
        <v>159</v>
      </c>
      <c r="C489" s="10" t="s">
        <v>160</v>
      </c>
      <c r="D489" s="10" t="s">
        <v>47</v>
      </c>
      <c r="E489" s="11" t="s">
        <v>161</v>
      </c>
      <c r="F489" s="131"/>
      <c r="G489" s="153"/>
      <c r="H489" s="153"/>
      <c r="I489" s="153"/>
      <c r="J489" s="153"/>
      <c r="K489" s="153"/>
      <c r="L489" s="153">
        <f>L490+L491</f>
        <v>0</v>
      </c>
    </row>
    <row r="490" spans="2:12" ht="55.5" hidden="1" customHeight="1" x14ac:dyDescent="0.3">
      <c r="B490" s="27"/>
      <c r="C490" s="140"/>
      <c r="D490" s="140"/>
      <c r="E490" s="138"/>
      <c r="F490" s="191" t="s">
        <v>162</v>
      </c>
      <c r="G490" s="153"/>
      <c r="H490" s="153"/>
      <c r="I490" s="153"/>
      <c r="J490" s="147"/>
      <c r="K490" s="147"/>
      <c r="L490" s="147"/>
    </row>
    <row r="491" spans="2:12" ht="37.5" hidden="1" customHeight="1" x14ac:dyDescent="0.3">
      <c r="B491" s="27"/>
      <c r="C491" s="140"/>
      <c r="D491" s="140"/>
      <c r="E491" s="138"/>
      <c r="F491" s="191" t="s">
        <v>163</v>
      </c>
      <c r="G491" s="153"/>
      <c r="H491" s="153"/>
      <c r="I491" s="153"/>
      <c r="J491" s="147"/>
      <c r="K491" s="147"/>
      <c r="L491" s="147"/>
    </row>
    <row r="492" spans="2:12" ht="84" customHeight="1" x14ac:dyDescent="0.3">
      <c r="B492" s="10" t="s">
        <v>159</v>
      </c>
      <c r="C492" s="10" t="s">
        <v>160</v>
      </c>
      <c r="D492" s="10" t="s">
        <v>47</v>
      </c>
      <c r="E492" s="11" t="s">
        <v>161</v>
      </c>
      <c r="F492" s="194" t="s">
        <v>643</v>
      </c>
      <c r="G492" s="147">
        <f>G501+G503+G502</f>
        <v>418900</v>
      </c>
      <c r="H492" s="147">
        <f>H501+H503+H502</f>
        <v>408300</v>
      </c>
      <c r="I492" s="147">
        <f>I501+I503+I502</f>
        <v>129660.48</v>
      </c>
      <c r="J492" s="147">
        <f>J501+J503</f>
        <v>0</v>
      </c>
      <c r="K492" s="147">
        <f>K501+K503</f>
        <v>0</v>
      </c>
      <c r="L492" s="147">
        <f>L501+L503</f>
        <v>0</v>
      </c>
    </row>
    <row r="493" spans="2:12" ht="76.5" hidden="1" customHeight="1" x14ac:dyDescent="0.25">
      <c r="B493" s="3">
        <v>2917370</v>
      </c>
      <c r="C493" s="4" t="s">
        <v>3</v>
      </c>
      <c r="D493" s="4" t="s">
        <v>4</v>
      </c>
      <c r="E493" s="5" t="s">
        <v>5</v>
      </c>
      <c r="F493" s="81" t="s">
        <v>300</v>
      </c>
      <c r="G493" s="118">
        <v>0</v>
      </c>
      <c r="H493" s="118">
        <v>0</v>
      </c>
      <c r="I493" s="114"/>
      <c r="J493" s="118"/>
      <c r="K493" s="118"/>
      <c r="L493" s="118"/>
    </row>
    <row r="494" spans="2:12" ht="55.5" hidden="1" customHeight="1" x14ac:dyDescent="0.25">
      <c r="B494" s="22"/>
      <c r="C494" s="22"/>
      <c r="D494" s="22"/>
      <c r="E494" s="5"/>
      <c r="F494" s="81"/>
      <c r="G494" s="114"/>
      <c r="H494" s="114"/>
      <c r="I494" s="114">
        <f>I495+I496+I497</f>
        <v>0</v>
      </c>
      <c r="J494" s="114">
        <f>J495+J496+J497</f>
        <v>0</v>
      </c>
      <c r="K494" s="114">
        <f>K495+K496+K497</f>
        <v>0</v>
      </c>
      <c r="L494" s="114">
        <f>L495+L496+L497</f>
        <v>0</v>
      </c>
    </row>
    <row r="495" spans="2:12" ht="74.25" hidden="1" customHeight="1" x14ac:dyDescent="0.25">
      <c r="B495" s="22"/>
      <c r="C495" s="22"/>
      <c r="D495" s="22"/>
      <c r="E495" s="5"/>
      <c r="F495" s="81"/>
      <c r="G495" s="118"/>
      <c r="H495" s="118"/>
      <c r="I495" s="118"/>
      <c r="J495" s="114"/>
      <c r="K495" s="114"/>
      <c r="L495" s="114"/>
    </row>
    <row r="496" spans="2:12" ht="36" hidden="1" customHeight="1" x14ac:dyDescent="0.25">
      <c r="B496" s="22"/>
      <c r="C496" s="22"/>
      <c r="D496" s="22"/>
      <c r="E496" s="5"/>
      <c r="F496" s="81"/>
      <c r="G496" s="118"/>
      <c r="H496" s="118"/>
      <c r="I496" s="118"/>
      <c r="J496" s="114"/>
      <c r="K496" s="114"/>
      <c r="L496" s="114"/>
    </row>
    <row r="497" spans="2:12" ht="44.25" hidden="1" customHeight="1" x14ac:dyDescent="0.25">
      <c r="B497" s="22"/>
      <c r="C497" s="22"/>
      <c r="D497" s="22"/>
      <c r="E497" s="5"/>
      <c r="F497" s="81"/>
      <c r="G497" s="118"/>
      <c r="H497" s="118"/>
      <c r="I497" s="118"/>
      <c r="J497" s="114"/>
      <c r="K497" s="114"/>
      <c r="L497" s="114"/>
    </row>
    <row r="498" spans="2:12" ht="26.25" hidden="1" customHeight="1" x14ac:dyDescent="0.25">
      <c r="B498" s="22"/>
      <c r="C498" s="22"/>
      <c r="D498" s="22"/>
      <c r="E498" s="5"/>
      <c r="F498" s="81" t="s">
        <v>279</v>
      </c>
      <c r="G498" s="118"/>
      <c r="H498" s="118"/>
      <c r="I498" s="118"/>
      <c r="J498" s="118"/>
      <c r="K498" s="118"/>
      <c r="L498" s="118"/>
    </row>
    <row r="499" spans="2:12" ht="117" hidden="1" customHeight="1" x14ac:dyDescent="0.25">
      <c r="B499" s="29" t="s">
        <v>244</v>
      </c>
      <c r="C499" s="30" t="s">
        <v>245</v>
      </c>
      <c r="D499" s="30" t="s">
        <v>35</v>
      </c>
      <c r="E499" s="8" t="s">
        <v>246</v>
      </c>
      <c r="F499" s="81" t="s">
        <v>261</v>
      </c>
      <c r="G499" s="118"/>
      <c r="H499" s="118"/>
      <c r="I499" s="118"/>
      <c r="J499" s="114"/>
      <c r="K499" s="114"/>
      <c r="L499" s="114"/>
    </row>
    <row r="500" spans="2:12" ht="40.5" hidden="1" customHeight="1" x14ac:dyDescent="0.25">
      <c r="B500" s="22" t="s">
        <v>244</v>
      </c>
      <c r="C500" s="22" t="s">
        <v>245</v>
      </c>
      <c r="D500" s="22" t="s">
        <v>35</v>
      </c>
      <c r="E500" s="5"/>
      <c r="F500" s="81" t="s">
        <v>472</v>
      </c>
      <c r="G500" s="114"/>
      <c r="H500" s="114"/>
      <c r="I500" s="114"/>
      <c r="J500" s="118"/>
      <c r="K500" s="118"/>
      <c r="L500" s="118"/>
    </row>
    <row r="501" spans="2:12" ht="45.6" customHeight="1" x14ac:dyDescent="0.25">
      <c r="B501" s="22"/>
      <c r="C501" s="22"/>
      <c r="D501" s="22"/>
      <c r="E501" s="5"/>
      <c r="F501" s="81" t="s">
        <v>162</v>
      </c>
      <c r="G501" s="118">
        <v>341900</v>
      </c>
      <c r="H501" s="118">
        <v>333300</v>
      </c>
      <c r="I501" s="118">
        <v>129660.48</v>
      </c>
      <c r="J501" s="118"/>
      <c r="K501" s="118"/>
      <c r="L501" s="118"/>
    </row>
    <row r="502" spans="2:12" ht="39.6" customHeight="1" x14ac:dyDescent="0.25">
      <c r="B502" s="22"/>
      <c r="C502" s="22"/>
      <c r="D502" s="22"/>
      <c r="E502" s="5"/>
      <c r="F502" s="81" t="s">
        <v>553</v>
      </c>
      <c r="G502" s="118">
        <v>75000</v>
      </c>
      <c r="H502" s="118">
        <v>75000</v>
      </c>
      <c r="I502" s="118">
        <v>0</v>
      </c>
      <c r="J502" s="118"/>
      <c r="K502" s="118"/>
      <c r="L502" s="118"/>
    </row>
    <row r="503" spans="2:12" ht="30" customHeight="1" x14ac:dyDescent="0.25">
      <c r="B503" s="22"/>
      <c r="C503" s="22"/>
      <c r="D503" s="22"/>
      <c r="E503" s="5"/>
      <c r="F503" s="81" t="s">
        <v>163</v>
      </c>
      <c r="G503" s="118">
        <v>2000</v>
      </c>
      <c r="H503" s="118">
        <v>0</v>
      </c>
      <c r="I503" s="118">
        <v>0</v>
      </c>
      <c r="J503" s="118"/>
      <c r="K503" s="118"/>
      <c r="L503" s="118"/>
    </row>
    <row r="504" spans="2:12" ht="66.599999999999994" customHeight="1" x14ac:dyDescent="0.3">
      <c r="B504" s="3"/>
      <c r="C504" s="74"/>
      <c r="D504" s="74"/>
      <c r="E504" s="117"/>
      <c r="F504" s="194" t="s">
        <v>312</v>
      </c>
      <c r="G504" s="154">
        <f>G508+G509</f>
        <v>384630</v>
      </c>
      <c r="H504" s="154">
        <f>H508+H509</f>
        <v>192040</v>
      </c>
      <c r="I504" s="154">
        <f>I506+I509+I516+I508</f>
        <v>122755.08</v>
      </c>
      <c r="J504" s="154">
        <f>J506+J509+J516+J508</f>
        <v>500000</v>
      </c>
      <c r="K504" s="154">
        <f>K506+K509+K516+K508</f>
        <v>0</v>
      </c>
      <c r="L504" s="154">
        <f>L506+L509+L516+L508</f>
        <v>0</v>
      </c>
    </row>
    <row r="505" spans="2:12" ht="117" hidden="1" customHeight="1" x14ac:dyDescent="0.25">
      <c r="B505" s="3">
        <v>2919800</v>
      </c>
      <c r="C505" s="74" t="s">
        <v>245</v>
      </c>
      <c r="D505" s="74" t="s">
        <v>35</v>
      </c>
      <c r="E505" s="5" t="s">
        <v>246</v>
      </c>
      <c r="F505" s="81"/>
      <c r="G505" s="118"/>
      <c r="H505" s="118"/>
      <c r="I505" s="118"/>
      <c r="J505" s="118"/>
      <c r="K505" s="118"/>
      <c r="L505" s="118"/>
    </row>
    <row r="506" spans="2:12" ht="44.25" hidden="1" customHeight="1" x14ac:dyDescent="0.25">
      <c r="B506" s="3">
        <v>2910160</v>
      </c>
      <c r="C506" s="74" t="s">
        <v>347</v>
      </c>
      <c r="D506" s="74" t="s">
        <v>334</v>
      </c>
      <c r="E506" s="5" t="s">
        <v>354</v>
      </c>
      <c r="F506" s="81" t="s">
        <v>355</v>
      </c>
      <c r="G506" s="118"/>
      <c r="H506" s="118"/>
      <c r="I506" s="118"/>
      <c r="J506" s="118"/>
      <c r="K506" s="118"/>
      <c r="L506" s="118"/>
    </row>
    <row r="507" spans="2:12" ht="0.75" hidden="1" customHeight="1" x14ac:dyDescent="0.25">
      <c r="B507" s="3"/>
      <c r="C507" s="74"/>
      <c r="D507" s="74"/>
      <c r="E507" s="5"/>
      <c r="F507" s="81"/>
      <c r="G507" s="118"/>
      <c r="H507" s="118"/>
      <c r="I507" s="118"/>
      <c r="J507" s="118"/>
      <c r="K507" s="118"/>
      <c r="L507" s="118"/>
    </row>
    <row r="508" spans="2:12" ht="53.45" customHeight="1" x14ac:dyDescent="0.25">
      <c r="B508" s="3">
        <v>2817370</v>
      </c>
      <c r="C508" s="4" t="s">
        <v>3</v>
      </c>
      <c r="D508" s="4" t="s">
        <v>4</v>
      </c>
      <c r="E508" s="5" t="s">
        <v>5</v>
      </c>
      <c r="F508" s="81" t="s">
        <v>603</v>
      </c>
      <c r="G508" s="118">
        <v>0</v>
      </c>
      <c r="H508" s="118">
        <v>0</v>
      </c>
      <c r="I508" s="118">
        <v>0</v>
      </c>
      <c r="J508" s="118">
        <v>500000</v>
      </c>
      <c r="K508" s="118">
        <v>0</v>
      </c>
      <c r="L508" s="118">
        <v>0</v>
      </c>
    </row>
    <row r="509" spans="2:12" ht="59.45" customHeight="1" x14ac:dyDescent="0.25">
      <c r="B509" s="6" t="s">
        <v>164</v>
      </c>
      <c r="C509" s="6" t="s">
        <v>165</v>
      </c>
      <c r="D509" s="6" t="s">
        <v>166</v>
      </c>
      <c r="E509" s="8" t="s">
        <v>167</v>
      </c>
      <c r="F509" s="81"/>
      <c r="G509" s="118">
        <f>G519+G520+G522</f>
        <v>384630</v>
      </c>
      <c r="H509" s="118">
        <f>H519+H520+H522</f>
        <v>192040</v>
      </c>
      <c r="I509" s="118">
        <f>I519+I520+I522</f>
        <v>122755.08</v>
      </c>
      <c r="J509" s="118">
        <f>J510+J512+J513+J514+J515</f>
        <v>0</v>
      </c>
      <c r="K509" s="118">
        <f>K510+K512+K513+K514+K515</f>
        <v>0</v>
      </c>
      <c r="L509" s="118">
        <f>L510+L512+L513+L514+L515</f>
        <v>0</v>
      </c>
    </row>
    <row r="510" spans="2:12" ht="60.75" hidden="1" customHeight="1" x14ac:dyDescent="0.25">
      <c r="B510" s="6"/>
      <c r="C510" s="6"/>
      <c r="D510" s="6"/>
      <c r="E510" s="8"/>
      <c r="F510" s="5" t="s">
        <v>360</v>
      </c>
      <c r="G510" s="119"/>
      <c r="H510" s="119"/>
      <c r="I510" s="119"/>
      <c r="J510" s="119"/>
      <c r="K510" s="119"/>
      <c r="L510" s="119"/>
    </row>
    <row r="511" spans="2:12" ht="81" hidden="1" customHeight="1" x14ac:dyDescent="0.25">
      <c r="B511" s="6"/>
      <c r="C511" s="6"/>
      <c r="D511" s="6"/>
      <c r="E511" s="8"/>
      <c r="F511" s="5"/>
      <c r="G511" s="119"/>
      <c r="H511" s="119"/>
      <c r="I511" s="119"/>
      <c r="J511" s="119"/>
      <c r="K511" s="119"/>
      <c r="L511" s="119"/>
    </row>
    <row r="512" spans="2:12" ht="72" hidden="1" customHeight="1" x14ac:dyDescent="0.25">
      <c r="B512" s="6"/>
      <c r="C512" s="6"/>
      <c r="D512" s="6"/>
      <c r="E512" s="8"/>
      <c r="F512" s="5" t="s">
        <v>375</v>
      </c>
      <c r="G512" s="119"/>
      <c r="H512" s="119"/>
      <c r="I512" s="119"/>
      <c r="J512" s="119"/>
      <c r="K512" s="119"/>
      <c r="L512" s="119"/>
    </row>
    <row r="513" spans="2:12" ht="145.5" hidden="1" customHeight="1" x14ac:dyDescent="0.25">
      <c r="B513" s="6"/>
      <c r="C513" s="6"/>
      <c r="D513" s="6"/>
      <c r="E513" s="8"/>
      <c r="F513" s="5" t="s">
        <v>363</v>
      </c>
      <c r="G513" s="120"/>
      <c r="H513" s="119"/>
      <c r="I513" s="119"/>
      <c r="J513" s="119"/>
      <c r="K513" s="119"/>
      <c r="L513" s="119"/>
    </row>
    <row r="514" spans="2:12" ht="108.75" hidden="1" customHeight="1" x14ac:dyDescent="0.25">
      <c r="B514" s="6"/>
      <c r="C514" s="6"/>
      <c r="D514" s="6"/>
      <c r="E514" s="8"/>
      <c r="F514" s="5" t="s">
        <v>364</v>
      </c>
      <c r="G514" s="120"/>
      <c r="H514" s="119"/>
      <c r="I514" s="119"/>
      <c r="J514" s="119"/>
      <c r="K514" s="119"/>
      <c r="L514" s="119"/>
    </row>
    <row r="515" spans="2:12" ht="59.25" hidden="1" customHeight="1" x14ac:dyDescent="0.25">
      <c r="B515" s="6"/>
      <c r="C515" s="6"/>
      <c r="D515" s="6"/>
      <c r="E515" s="8"/>
      <c r="F515" s="5" t="s">
        <v>357</v>
      </c>
      <c r="G515" s="119"/>
      <c r="H515" s="119"/>
      <c r="I515" s="119"/>
      <c r="J515" s="119"/>
      <c r="K515" s="119"/>
      <c r="L515" s="119"/>
    </row>
    <row r="516" spans="2:12" ht="136.5" hidden="1" customHeight="1" x14ac:dyDescent="0.25">
      <c r="B516" s="26" t="s">
        <v>244</v>
      </c>
      <c r="C516" s="26" t="s">
        <v>245</v>
      </c>
      <c r="D516" s="26" t="s">
        <v>35</v>
      </c>
      <c r="E516" s="34" t="s">
        <v>246</v>
      </c>
      <c r="F516" s="5" t="s">
        <v>442</v>
      </c>
      <c r="G516" s="119"/>
      <c r="H516" s="119"/>
      <c r="I516" s="119"/>
      <c r="J516" s="119"/>
      <c r="K516" s="119"/>
      <c r="L516" s="119"/>
    </row>
    <row r="517" spans="2:12" ht="87.75" hidden="1" customHeight="1" x14ac:dyDescent="0.25">
      <c r="B517" s="6"/>
      <c r="C517" s="6"/>
      <c r="D517" s="6"/>
      <c r="E517" s="8"/>
      <c r="F517" s="5"/>
      <c r="G517" s="119"/>
      <c r="H517" s="119"/>
      <c r="I517" s="119"/>
      <c r="J517" s="119"/>
      <c r="K517" s="119"/>
      <c r="L517" s="119"/>
    </row>
    <row r="518" spans="2:12" ht="35.25" hidden="1" customHeight="1" x14ac:dyDescent="0.25">
      <c r="B518" s="6"/>
      <c r="C518" s="6"/>
      <c r="D518" s="6"/>
      <c r="E518" s="8"/>
      <c r="F518" s="5"/>
      <c r="G518" s="119"/>
      <c r="H518" s="119"/>
      <c r="I518" s="119"/>
      <c r="J518" s="119"/>
      <c r="K518" s="119"/>
      <c r="L518" s="119"/>
    </row>
    <row r="519" spans="2:12" ht="38.450000000000003" customHeight="1" x14ac:dyDescent="0.25">
      <c r="B519" s="6"/>
      <c r="C519" s="6"/>
      <c r="D519" s="6"/>
      <c r="E519" s="8"/>
      <c r="F519" s="5" t="s">
        <v>554</v>
      </c>
      <c r="G519" s="119">
        <v>188400</v>
      </c>
      <c r="H519" s="119">
        <v>135810</v>
      </c>
      <c r="I519" s="119">
        <v>82878.48</v>
      </c>
      <c r="J519" s="119"/>
      <c r="K519" s="119"/>
      <c r="L519" s="119"/>
    </row>
    <row r="520" spans="2:12" ht="32.450000000000003" customHeight="1" x14ac:dyDescent="0.25">
      <c r="B520" s="6"/>
      <c r="C520" s="6"/>
      <c r="D520" s="6"/>
      <c r="E520" s="8"/>
      <c r="F520" s="5" t="s">
        <v>523</v>
      </c>
      <c r="G520" s="119">
        <v>28650</v>
      </c>
      <c r="H520" s="119">
        <v>28650</v>
      </c>
      <c r="I520" s="119">
        <v>12296.6</v>
      </c>
      <c r="J520" s="119"/>
      <c r="K520" s="119"/>
      <c r="L520" s="119"/>
    </row>
    <row r="521" spans="2:12" ht="45" hidden="1" customHeight="1" x14ac:dyDescent="0.25">
      <c r="B521" s="6"/>
      <c r="C521" s="6"/>
      <c r="D521" s="6"/>
      <c r="E521" s="8"/>
      <c r="F521" s="5" t="s">
        <v>524</v>
      </c>
      <c r="G521" s="119"/>
      <c r="H521" s="119">
        <v>0</v>
      </c>
      <c r="I521" s="119">
        <v>0</v>
      </c>
      <c r="J521" s="119"/>
      <c r="K521" s="119"/>
      <c r="L521" s="119"/>
    </row>
    <row r="522" spans="2:12" ht="43.9" customHeight="1" x14ac:dyDescent="0.25">
      <c r="B522" s="6"/>
      <c r="C522" s="6" t="s">
        <v>245</v>
      </c>
      <c r="D522" s="6"/>
      <c r="E522" s="8"/>
      <c r="F522" s="5" t="s">
        <v>616</v>
      </c>
      <c r="G522" s="119">
        <v>167580</v>
      </c>
      <c r="H522" s="119">
        <v>27580</v>
      </c>
      <c r="I522" s="119">
        <v>27580</v>
      </c>
      <c r="J522" s="119"/>
      <c r="K522" s="119"/>
      <c r="L522" s="119"/>
    </row>
    <row r="523" spans="2:12" ht="45" hidden="1" customHeight="1" x14ac:dyDescent="0.25">
      <c r="B523" s="6"/>
      <c r="C523" s="6"/>
      <c r="D523" s="6"/>
      <c r="E523" s="8"/>
      <c r="F523" s="5"/>
      <c r="G523" s="119"/>
      <c r="H523" s="119"/>
      <c r="I523" s="119"/>
      <c r="J523" s="119"/>
      <c r="K523" s="119"/>
      <c r="L523" s="119"/>
    </row>
    <row r="524" spans="2:12" ht="45" hidden="1" customHeight="1" x14ac:dyDescent="0.25">
      <c r="B524" s="6"/>
      <c r="C524" s="6"/>
      <c r="D524" s="6"/>
      <c r="E524" s="8"/>
      <c r="F524" s="5"/>
      <c r="G524" s="119"/>
      <c r="H524" s="119"/>
      <c r="I524" s="119"/>
      <c r="J524" s="119"/>
      <c r="K524" s="119"/>
      <c r="L524" s="119"/>
    </row>
    <row r="525" spans="2:12" ht="45" hidden="1" customHeight="1" x14ac:dyDescent="0.25">
      <c r="B525" s="6"/>
      <c r="C525" s="6"/>
      <c r="D525" s="6"/>
      <c r="E525" s="8"/>
      <c r="F525" s="5"/>
      <c r="G525" s="119"/>
      <c r="H525" s="119"/>
      <c r="I525" s="119"/>
      <c r="J525" s="119"/>
      <c r="K525" s="119"/>
      <c r="L525" s="119"/>
    </row>
    <row r="526" spans="2:12" ht="35.25" customHeight="1" x14ac:dyDescent="0.3">
      <c r="B526" s="33"/>
      <c r="C526" s="33"/>
      <c r="D526" s="33"/>
      <c r="E526" s="138" t="s">
        <v>6</v>
      </c>
      <c r="F526" s="138"/>
      <c r="G526" s="147">
        <f t="shared" ref="G526:L526" si="27">G504+G492</f>
        <v>803530</v>
      </c>
      <c r="H526" s="147">
        <f t="shared" si="27"/>
        <v>600340</v>
      </c>
      <c r="I526" s="147">
        <f t="shared" si="27"/>
        <v>252415.56</v>
      </c>
      <c r="J526" s="147">
        <f t="shared" si="27"/>
        <v>500000</v>
      </c>
      <c r="K526" s="147">
        <f t="shared" si="27"/>
        <v>0</v>
      </c>
      <c r="L526" s="147">
        <f t="shared" si="27"/>
        <v>0</v>
      </c>
    </row>
    <row r="527" spans="2:12" ht="64.900000000000006" customHeight="1" x14ac:dyDescent="0.3">
      <c r="B527" s="10" t="s">
        <v>200</v>
      </c>
      <c r="C527" s="33"/>
      <c r="D527" s="33"/>
      <c r="E527" s="155" t="s">
        <v>201</v>
      </c>
      <c r="F527" s="11"/>
      <c r="G527" s="153"/>
      <c r="H527" s="153"/>
      <c r="I527" s="153"/>
      <c r="J527" s="147"/>
      <c r="K527" s="147"/>
      <c r="L527" s="147"/>
    </row>
    <row r="528" spans="2:12" ht="55.5" hidden="1" customHeight="1" x14ac:dyDescent="0.3">
      <c r="B528" s="10" t="s">
        <v>202</v>
      </c>
      <c r="C528" s="10"/>
      <c r="D528" s="10"/>
      <c r="E528" s="18" t="s">
        <v>203</v>
      </c>
      <c r="F528" s="11"/>
      <c r="G528" s="153"/>
      <c r="H528" s="153"/>
      <c r="I528" s="153"/>
      <c r="J528" s="147"/>
      <c r="K528" s="147"/>
      <c r="L528" s="147"/>
    </row>
    <row r="529" spans="1:21" ht="68.45" customHeight="1" x14ac:dyDescent="0.3">
      <c r="B529" s="10" t="s">
        <v>205</v>
      </c>
      <c r="C529" s="10" t="s">
        <v>3</v>
      </c>
      <c r="D529" s="10" t="s">
        <v>4</v>
      </c>
      <c r="E529" s="18" t="s">
        <v>5</v>
      </c>
      <c r="F529" s="175" t="s">
        <v>644</v>
      </c>
      <c r="G529" s="147">
        <v>873528</v>
      </c>
      <c r="H529" s="147">
        <v>0</v>
      </c>
      <c r="I529" s="147"/>
      <c r="J529" s="147"/>
      <c r="K529" s="147"/>
      <c r="L529" s="147"/>
    </row>
    <row r="530" spans="1:21" ht="61.9" customHeight="1" x14ac:dyDescent="0.3">
      <c r="B530" s="22" t="s">
        <v>205</v>
      </c>
      <c r="C530" s="22" t="s">
        <v>3</v>
      </c>
      <c r="D530" s="22" t="s">
        <v>4</v>
      </c>
      <c r="E530" s="121" t="s">
        <v>5</v>
      </c>
      <c r="F530" s="156" t="s">
        <v>645</v>
      </c>
      <c r="G530" s="147">
        <v>2704981.4</v>
      </c>
      <c r="H530" s="147">
        <v>0</v>
      </c>
      <c r="I530" s="147"/>
      <c r="J530" s="147"/>
      <c r="K530" s="147"/>
      <c r="L530" s="147"/>
    </row>
    <row r="531" spans="1:21" s="68" customFormat="1" ht="25.5" customHeight="1" x14ac:dyDescent="0.35">
      <c r="A531" s="67"/>
      <c r="B531" s="143"/>
      <c r="C531" s="137"/>
      <c r="D531" s="137"/>
      <c r="E531" s="138" t="s">
        <v>6</v>
      </c>
      <c r="F531" s="194"/>
      <c r="G531" s="147">
        <f t="shared" ref="G531:L531" si="28">G530+G529</f>
        <v>3578509.4</v>
      </c>
      <c r="H531" s="147">
        <f t="shared" si="28"/>
        <v>0</v>
      </c>
      <c r="I531" s="147">
        <f t="shared" si="28"/>
        <v>0</v>
      </c>
      <c r="J531" s="147">
        <f t="shared" si="28"/>
        <v>0</v>
      </c>
      <c r="K531" s="147">
        <f t="shared" si="28"/>
        <v>0</v>
      </c>
      <c r="L531" s="147">
        <f t="shared" si="28"/>
        <v>0</v>
      </c>
    </row>
    <row r="532" spans="1:21" s="60" customFormat="1" ht="32.450000000000003" customHeight="1" x14ac:dyDescent="0.3">
      <c r="A532" s="58"/>
      <c r="B532" s="32" t="s">
        <v>1</v>
      </c>
      <c r="C532" s="32" t="s">
        <v>1</v>
      </c>
      <c r="D532" s="32" t="s">
        <v>1</v>
      </c>
      <c r="E532" s="130" t="s">
        <v>2</v>
      </c>
      <c r="F532" s="189" t="s">
        <v>1</v>
      </c>
      <c r="G532" s="134">
        <f>G531+G484+G462+G225+G163+G64+G42+G526+G186</f>
        <v>92795199.50999999</v>
      </c>
      <c r="H532" s="134">
        <f>H531+H484+H462+H225+H163+H64+H42+H526+H186</f>
        <v>61353097.109999999</v>
      </c>
      <c r="I532" s="134">
        <f>I531+I484+I462+I225+I163+I64+I42+I526+I186</f>
        <v>42302572.420000002</v>
      </c>
      <c r="J532" s="134">
        <f>J531+J484+J462+J225+J186+J163+J64+J42+J526</f>
        <v>39363126.68</v>
      </c>
      <c r="K532" s="134">
        <f>K531+K484+K462+K225+K186+K163+K64+K42+K526</f>
        <v>29466743.68</v>
      </c>
      <c r="L532" s="134">
        <f>L531+L484+L462+L225+L186+L163+L64+L42+L526</f>
        <v>6877496.04</v>
      </c>
      <c r="M532" s="201"/>
    </row>
    <row r="533" spans="1:21" ht="23.25" customHeight="1" x14ac:dyDescent="0.25">
      <c r="B533" s="203"/>
      <c r="C533" s="203"/>
      <c r="D533" s="203"/>
      <c r="E533" s="203"/>
      <c r="F533" s="203"/>
      <c r="G533" s="203"/>
      <c r="H533" s="203"/>
      <c r="I533" s="203"/>
      <c r="J533" s="203"/>
      <c r="K533" s="203"/>
      <c r="L533" s="203"/>
      <c r="M533" s="202"/>
    </row>
    <row r="534" spans="1:21" s="124" customFormat="1" ht="73.150000000000006" customHeight="1" x14ac:dyDescent="0.35">
      <c r="A534" s="122"/>
      <c r="B534" s="204" t="s">
        <v>305</v>
      </c>
      <c r="C534" s="204"/>
      <c r="D534" s="204"/>
      <c r="E534" s="204"/>
      <c r="F534" s="204"/>
      <c r="G534" s="204"/>
      <c r="H534" s="204"/>
      <c r="I534" s="204"/>
      <c r="J534" s="204"/>
      <c r="K534" s="204"/>
      <c r="L534" s="204"/>
      <c r="M534" s="200"/>
      <c r="N534" s="200"/>
      <c r="O534" s="200"/>
      <c r="P534" s="200"/>
      <c r="Q534" s="200"/>
      <c r="R534" s="200"/>
      <c r="S534" s="200"/>
      <c r="T534" s="200"/>
      <c r="U534" s="123"/>
    </row>
    <row r="535" spans="1:21" s="126" customFormat="1" ht="23.25" customHeight="1" x14ac:dyDescent="0.25">
      <c r="A535" s="125"/>
      <c r="B535" s="205"/>
      <c r="C535" s="205"/>
      <c r="D535" s="205"/>
      <c r="E535" s="205"/>
      <c r="F535" s="205"/>
      <c r="G535" s="205"/>
      <c r="H535" s="205"/>
      <c r="I535" s="205"/>
      <c r="J535" s="205"/>
      <c r="K535" s="205"/>
      <c r="L535" s="205"/>
      <c r="M535" s="205"/>
      <c r="N535" s="205"/>
      <c r="O535" s="205"/>
      <c r="P535" s="205"/>
      <c r="Q535" s="205"/>
      <c r="R535" s="205"/>
      <c r="S535" s="205"/>
      <c r="T535" s="205"/>
    </row>
    <row r="536" spans="1:21" x14ac:dyDescent="0.25">
      <c r="J536" s="127"/>
    </row>
    <row r="537" spans="1:21" x14ac:dyDescent="0.25">
      <c r="J537" s="128"/>
      <c r="K537" s="58"/>
      <c r="L537" s="128"/>
    </row>
    <row r="656" spans="6:179" s="48" customFormat="1" x14ac:dyDescent="0.25">
      <c r="F656" s="129" t="e">
        <f>F279+F363+F367+F371+F58</f>
        <v>#VALUE!</v>
      </c>
      <c r="H656" s="49"/>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c r="CO656" s="50"/>
      <c r="CP656" s="50"/>
      <c r="CQ656" s="50"/>
      <c r="CR656" s="50"/>
      <c r="CS656" s="50"/>
      <c r="CT656" s="50"/>
      <c r="CU656" s="50"/>
      <c r="CV656" s="50"/>
      <c r="CW656" s="50"/>
      <c r="CX656" s="50"/>
      <c r="CY656" s="50"/>
      <c r="CZ656" s="50"/>
      <c r="DA656" s="50"/>
      <c r="DB656" s="50"/>
      <c r="DC656" s="50"/>
      <c r="DD656" s="50"/>
      <c r="DE656" s="50"/>
      <c r="DF656" s="50"/>
      <c r="DG656" s="50"/>
      <c r="DH656" s="50"/>
      <c r="DI656" s="50"/>
      <c r="DJ656" s="50"/>
      <c r="DK656" s="50"/>
      <c r="DL656" s="50"/>
      <c r="DM656" s="50"/>
      <c r="DN656" s="50"/>
      <c r="DO656" s="50"/>
      <c r="DP656" s="50"/>
      <c r="DQ656" s="50"/>
      <c r="DR656" s="50"/>
      <c r="DS656" s="50"/>
      <c r="DT656" s="50"/>
      <c r="DU656" s="50"/>
      <c r="DV656" s="50"/>
      <c r="DW656" s="50"/>
      <c r="DX656" s="50"/>
      <c r="DY656" s="50"/>
      <c r="DZ656" s="50"/>
      <c r="EA656" s="50"/>
      <c r="EB656" s="50"/>
      <c r="EC656" s="50"/>
      <c r="ED656" s="50"/>
      <c r="EE656" s="50"/>
      <c r="EF656" s="50"/>
      <c r="EG656" s="50"/>
      <c r="EH656" s="50"/>
      <c r="EI656" s="50"/>
      <c r="EJ656" s="50"/>
      <c r="EK656" s="50"/>
      <c r="EL656" s="50"/>
      <c r="EM656" s="50"/>
      <c r="EN656" s="50"/>
      <c r="EO656" s="50"/>
      <c r="EP656" s="50"/>
      <c r="EQ656" s="50"/>
      <c r="ER656" s="50"/>
      <c r="ES656" s="50"/>
      <c r="ET656" s="50"/>
      <c r="EU656" s="50"/>
      <c r="EV656" s="50"/>
      <c r="EW656" s="50"/>
      <c r="EX656" s="50"/>
      <c r="EY656" s="50"/>
      <c r="EZ656" s="50"/>
      <c r="FA656" s="50"/>
      <c r="FB656" s="50"/>
      <c r="FC656" s="50"/>
      <c r="FD656" s="50"/>
      <c r="FE656" s="50"/>
      <c r="FF656" s="50"/>
      <c r="FG656" s="50"/>
      <c r="FH656" s="50"/>
      <c r="FI656" s="50"/>
      <c r="FJ656" s="50"/>
      <c r="FK656" s="50"/>
      <c r="FL656" s="50"/>
      <c r="FM656" s="50"/>
      <c r="FN656" s="50"/>
      <c r="FO656" s="50"/>
      <c r="FP656" s="50"/>
      <c r="FQ656" s="50"/>
      <c r="FR656" s="50"/>
      <c r="FS656" s="50"/>
      <c r="FT656" s="50"/>
      <c r="FU656" s="50"/>
      <c r="FV656" s="50"/>
      <c r="FW656" s="50"/>
    </row>
  </sheetData>
  <mergeCells count="14">
    <mergeCell ref="D8:D9"/>
    <mergeCell ref="E8:E9"/>
    <mergeCell ref="F8:F9"/>
    <mergeCell ref="G8:I8"/>
    <mergeCell ref="B533:L533"/>
    <mergeCell ref="B534:L534"/>
    <mergeCell ref="B535:T535"/>
    <mergeCell ref="J8:L8"/>
    <mergeCell ref="B4:L4"/>
    <mergeCell ref="B5:L5"/>
    <mergeCell ref="B6:C6"/>
    <mergeCell ref="B7:C7"/>
    <mergeCell ref="B8:B9"/>
    <mergeCell ref="C8:C9"/>
  </mergeCells>
  <pageMargins left="0.31496062992125984" right="0.31496062992125984" top="1.5354330708661419" bottom="0.35433070866141736" header="0.11811023622047245" footer="0.11811023622047245"/>
  <pageSetup paperSize="9" scale="55" fitToHeight="17" orientation="landscape" verticalDpi="0" r:id="rId1"/>
  <headerFooter differentFirst="1">
    <oddFooter>&amp;C&amp;P</oddFooter>
  </headerFooter>
  <rowBreaks count="2" manualBreakCount="2">
    <brk id="225" min="1" max="11" man="1"/>
    <brk id="484"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37C715-5DCC-426C-B7E4-41AFD785BC37}">
  <ds:schemaRef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acedc1b3-a6a6-4744-bb8f-c9b717f8a9c9"/>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01.07.2021    </vt:lpstr>
      <vt:lpstr>'01.07.2021    '!Заголовки_для_печати</vt:lpstr>
      <vt:lpstr>'01.07.2021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2021-08-04T07:27:30Z</cp:lastPrinted>
  <dcterms:created xsi:type="dcterms:W3CDTF">2014-01-17T10:52:16Z</dcterms:created>
  <dcterms:modified xsi:type="dcterms:W3CDTF">2021-08-31T05:50:42Z</dcterms:modified>
</cp:coreProperties>
</file>